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02" r:id="rId16"/>
    <sheet name="MŽ Detail" sheetId="403" r:id="rId17"/>
    <sheet name="ON Výkaz" sheetId="369" r:id="rId18"/>
    <sheet name="ON Hodiny" sheetId="368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CaseMix" sheetId="370" r:id="rId24"/>
    <sheet name="ALOS" sheetId="374" r:id="rId25"/>
    <sheet name="Total" sheetId="371" r:id="rId26"/>
    <sheet name="ZV Vyžád." sheetId="342" r:id="rId27"/>
    <sheet name="ZV Vyžád. Detail" sheetId="343" r:id="rId28"/>
    <sheet name="OD TISS" sheetId="372" r:id="rId29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Žádanky'!$A$3:$G$3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Žádanky'!$A$3:$G$3</definedName>
    <definedName name="_xlnm._FilterDatabase" localSheetId="16" hidden="1">'MŽ Detail'!$A$4:$K$4</definedName>
    <definedName name="_xlnm._FilterDatabase" localSheetId="28" hidden="1">'OD TISS'!$A$5:$N$5</definedName>
    <definedName name="_xlnm._FilterDatabase" localSheetId="25" hidden="1">Total!$A$4:$W$4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4">ALOS!$A$1:$M$45</definedName>
    <definedName name="_xlnm.Print_Area" localSheetId="23">CaseMix!$A$1:$M$48</definedName>
  </definedNames>
  <calcPr calcId="145621"/>
</workbook>
</file>

<file path=xl/calcChain.xml><?xml version="1.0" encoding="utf-8"?>
<calcChain xmlns="http://schemas.openxmlformats.org/spreadsheetml/2006/main">
  <c r="V98" i="371" l="1"/>
  <c r="U98" i="371"/>
  <c r="T98" i="371"/>
  <c r="S98" i="371"/>
  <c r="R98" i="371"/>
  <c r="Q98" i="371"/>
  <c r="V97" i="371"/>
  <c r="T97" i="371"/>
  <c r="U97" i="371" s="1"/>
  <c r="S97" i="371"/>
  <c r="R97" i="371"/>
  <c r="Q97" i="371"/>
  <c r="V96" i="371"/>
  <c r="U96" i="371"/>
  <c r="T96" i="371"/>
  <c r="S96" i="371"/>
  <c r="R96" i="371"/>
  <c r="Q96" i="371"/>
  <c r="V95" i="371"/>
  <c r="U95" i="371"/>
  <c r="T95" i="371"/>
  <c r="S95" i="371"/>
  <c r="R95" i="371"/>
  <c r="Q95" i="371"/>
  <c r="T94" i="371"/>
  <c r="V94" i="371" s="1"/>
  <c r="S94" i="371"/>
  <c r="R94" i="371"/>
  <c r="Q94" i="371"/>
  <c r="V93" i="371"/>
  <c r="T93" i="371"/>
  <c r="U93" i="371" s="1"/>
  <c r="S93" i="371"/>
  <c r="R93" i="371"/>
  <c r="Q93" i="371"/>
  <c r="T92" i="371"/>
  <c r="V92" i="371" s="1"/>
  <c r="S92" i="371"/>
  <c r="R92" i="371"/>
  <c r="Q92" i="371"/>
  <c r="V91" i="371"/>
  <c r="T91" i="371"/>
  <c r="U91" i="371" s="1"/>
  <c r="S91" i="371"/>
  <c r="R91" i="371"/>
  <c r="Q91" i="371"/>
  <c r="T90" i="371"/>
  <c r="V90" i="371" s="1"/>
  <c r="S90" i="371"/>
  <c r="R90" i="371"/>
  <c r="Q90" i="371"/>
  <c r="V89" i="371"/>
  <c r="T89" i="371"/>
  <c r="U89" i="371" s="1"/>
  <c r="S89" i="371"/>
  <c r="R89" i="371"/>
  <c r="Q89" i="371"/>
  <c r="V88" i="371"/>
  <c r="U88" i="371"/>
  <c r="T88" i="371"/>
  <c r="S88" i="371"/>
  <c r="R88" i="371"/>
  <c r="Q88" i="371"/>
  <c r="V87" i="371"/>
  <c r="T87" i="371"/>
  <c r="U87" i="371" s="1"/>
  <c r="S87" i="371"/>
  <c r="R87" i="371"/>
  <c r="Q87" i="371"/>
  <c r="T86" i="371"/>
  <c r="V86" i="371" s="1"/>
  <c r="S86" i="371"/>
  <c r="R86" i="371"/>
  <c r="Q86" i="371"/>
  <c r="V85" i="371"/>
  <c r="U85" i="371"/>
  <c r="T85" i="371"/>
  <c r="S85" i="371"/>
  <c r="R85" i="371"/>
  <c r="Q85" i="371"/>
  <c r="T84" i="371"/>
  <c r="V84" i="371" s="1"/>
  <c r="S84" i="371"/>
  <c r="R84" i="371"/>
  <c r="Q84" i="371"/>
  <c r="V83" i="371"/>
  <c r="T83" i="371"/>
  <c r="U83" i="371" s="1"/>
  <c r="S83" i="371"/>
  <c r="R83" i="371"/>
  <c r="Q83" i="371"/>
  <c r="V82" i="371"/>
  <c r="U82" i="371"/>
  <c r="T82" i="371"/>
  <c r="S82" i="371"/>
  <c r="R82" i="371"/>
  <c r="Q82" i="371"/>
  <c r="V81" i="371"/>
  <c r="U81" i="371"/>
  <c r="T81" i="371"/>
  <c r="S81" i="371"/>
  <c r="R81" i="371"/>
  <c r="Q81" i="371"/>
  <c r="V80" i="371"/>
  <c r="U80" i="371"/>
  <c r="T80" i="371"/>
  <c r="S80" i="371"/>
  <c r="R80" i="371"/>
  <c r="Q80" i="371"/>
  <c r="V79" i="371"/>
  <c r="T79" i="371"/>
  <c r="U79" i="371" s="1"/>
  <c r="S79" i="371"/>
  <c r="R79" i="371"/>
  <c r="Q79" i="371"/>
  <c r="T78" i="371"/>
  <c r="V78" i="371" s="1"/>
  <c r="S78" i="371"/>
  <c r="R78" i="371"/>
  <c r="Q78" i="371"/>
  <c r="V77" i="371"/>
  <c r="T77" i="371"/>
  <c r="U77" i="371" s="1"/>
  <c r="S77" i="371"/>
  <c r="R77" i="371"/>
  <c r="Q77" i="371"/>
  <c r="T76" i="371"/>
  <c r="V76" i="371" s="1"/>
  <c r="S76" i="371"/>
  <c r="R76" i="371"/>
  <c r="Q76" i="371"/>
  <c r="V75" i="371"/>
  <c r="U75" i="371"/>
  <c r="T75" i="371"/>
  <c r="S75" i="371"/>
  <c r="R75" i="371"/>
  <c r="Q75" i="371"/>
  <c r="V74" i="371"/>
  <c r="U74" i="371"/>
  <c r="T74" i="371"/>
  <c r="S74" i="371"/>
  <c r="R74" i="371"/>
  <c r="Q74" i="371"/>
  <c r="V73" i="371"/>
  <c r="U73" i="371"/>
  <c r="T73" i="371"/>
  <c r="S73" i="371"/>
  <c r="R73" i="371"/>
  <c r="Q73" i="371"/>
  <c r="T72" i="371"/>
  <c r="V72" i="371" s="1"/>
  <c r="S72" i="371"/>
  <c r="R72" i="371"/>
  <c r="Q72" i="371"/>
  <c r="V71" i="371"/>
  <c r="U71" i="371"/>
  <c r="T71" i="371"/>
  <c r="S71" i="371"/>
  <c r="R71" i="371"/>
  <c r="Q71" i="371"/>
  <c r="V70" i="371"/>
  <c r="U70" i="371"/>
  <c r="T70" i="371"/>
  <c r="S70" i="371"/>
  <c r="R70" i="371"/>
  <c r="Q70" i="371"/>
  <c r="V69" i="371"/>
  <c r="U69" i="371"/>
  <c r="T69" i="371"/>
  <c r="S69" i="371"/>
  <c r="R69" i="371"/>
  <c r="Q69" i="371"/>
  <c r="V68" i="371"/>
  <c r="U68" i="371"/>
  <c r="T68" i="371"/>
  <c r="S68" i="371"/>
  <c r="R68" i="371"/>
  <c r="Q68" i="371"/>
  <c r="V67" i="371"/>
  <c r="U67" i="371"/>
  <c r="T67" i="371"/>
  <c r="S67" i="371"/>
  <c r="R67" i="371"/>
  <c r="Q67" i="371"/>
  <c r="V66" i="371"/>
  <c r="U66" i="371"/>
  <c r="T66" i="371"/>
  <c r="S66" i="371"/>
  <c r="R66" i="371"/>
  <c r="Q66" i="371"/>
  <c r="V65" i="371"/>
  <c r="U65" i="371"/>
  <c r="T65" i="371"/>
  <c r="S65" i="371"/>
  <c r="R65" i="371"/>
  <c r="Q65" i="371"/>
  <c r="V64" i="371"/>
  <c r="U64" i="371"/>
  <c r="T64" i="371"/>
  <c r="S64" i="371"/>
  <c r="R64" i="371"/>
  <c r="Q64" i="371"/>
  <c r="V63" i="371"/>
  <c r="T63" i="371"/>
  <c r="U63" i="371" s="1"/>
  <c r="S63" i="371"/>
  <c r="R63" i="371"/>
  <c r="Q63" i="371"/>
  <c r="V62" i="371"/>
  <c r="U62" i="371"/>
  <c r="T62" i="371"/>
  <c r="S62" i="371"/>
  <c r="R62" i="371"/>
  <c r="Q62" i="371"/>
  <c r="V61" i="371"/>
  <c r="U61" i="371"/>
  <c r="T61" i="371"/>
  <c r="S61" i="371"/>
  <c r="R61" i="371"/>
  <c r="Q61" i="371"/>
  <c r="V60" i="371"/>
  <c r="U60" i="371"/>
  <c r="T60" i="371"/>
  <c r="S60" i="371"/>
  <c r="R60" i="371"/>
  <c r="Q60" i="371"/>
  <c r="V59" i="371"/>
  <c r="U59" i="371"/>
  <c r="T59" i="371"/>
  <c r="S59" i="371"/>
  <c r="R59" i="371"/>
  <c r="Q59" i="371"/>
  <c r="V58" i="371"/>
  <c r="U58" i="371"/>
  <c r="T58" i="371"/>
  <c r="S58" i="371"/>
  <c r="R58" i="371"/>
  <c r="Q58" i="371"/>
  <c r="V57" i="371"/>
  <c r="T57" i="371"/>
  <c r="U57" i="371" s="1"/>
  <c r="S57" i="371"/>
  <c r="R57" i="371"/>
  <c r="Q57" i="371"/>
  <c r="V56" i="371"/>
  <c r="U56" i="371"/>
  <c r="T56" i="371"/>
  <c r="S56" i="371"/>
  <c r="R56" i="371"/>
  <c r="Q56" i="371"/>
  <c r="V55" i="371"/>
  <c r="U55" i="371"/>
  <c r="T55" i="371"/>
  <c r="S55" i="371"/>
  <c r="R55" i="371"/>
  <c r="Q55" i="371"/>
  <c r="V54" i="371"/>
  <c r="U54" i="371"/>
  <c r="T54" i="371"/>
  <c r="S54" i="371"/>
  <c r="R54" i="371"/>
  <c r="Q54" i="371"/>
  <c r="V53" i="371"/>
  <c r="T53" i="371"/>
  <c r="U53" i="371" s="1"/>
  <c r="S53" i="371"/>
  <c r="R53" i="371"/>
  <c r="Q53" i="371"/>
  <c r="V52" i="371"/>
  <c r="U52" i="371"/>
  <c r="T52" i="371"/>
  <c r="S52" i="371"/>
  <c r="R52" i="371"/>
  <c r="Q52" i="371"/>
  <c r="V51" i="371"/>
  <c r="U51" i="371"/>
  <c r="T51" i="371"/>
  <c r="S51" i="371"/>
  <c r="R51" i="371"/>
  <c r="Q51" i="371"/>
  <c r="V50" i="371"/>
  <c r="U50" i="371"/>
  <c r="T50" i="371"/>
  <c r="S50" i="371"/>
  <c r="R50" i="371"/>
  <c r="Q50" i="371"/>
  <c r="V49" i="371"/>
  <c r="T49" i="371"/>
  <c r="U49" i="371" s="1"/>
  <c r="S49" i="371"/>
  <c r="R49" i="371"/>
  <c r="Q49" i="371"/>
  <c r="T48" i="371"/>
  <c r="V48" i="371" s="1"/>
  <c r="S48" i="371"/>
  <c r="R48" i="371"/>
  <c r="Q48" i="371"/>
  <c r="V47" i="371"/>
  <c r="U47" i="371"/>
  <c r="T47" i="371"/>
  <c r="S47" i="371"/>
  <c r="R47" i="371"/>
  <c r="Q47" i="371"/>
  <c r="T46" i="371"/>
  <c r="V46" i="371" s="1"/>
  <c r="S46" i="371"/>
  <c r="R46" i="371"/>
  <c r="Q46" i="371"/>
  <c r="V45" i="371"/>
  <c r="U45" i="371"/>
  <c r="T45" i="371"/>
  <c r="S45" i="371"/>
  <c r="R45" i="371"/>
  <c r="Q45" i="371"/>
  <c r="V44" i="371"/>
  <c r="U44" i="371"/>
  <c r="T44" i="371"/>
  <c r="S44" i="371"/>
  <c r="R44" i="371"/>
  <c r="Q44" i="371"/>
  <c r="V43" i="371"/>
  <c r="T43" i="371"/>
  <c r="U43" i="371" s="1"/>
  <c r="S43" i="371"/>
  <c r="R43" i="371"/>
  <c r="Q43" i="371"/>
  <c r="T42" i="371"/>
  <c r="V42" i="371" s="1"/>
  <c r="S42" i="371"/>
  <c r="R42" i="371"/>
  <c r="Q42" i="371"/>
  <c r="V41" i="371"/>
  <c r="T41" i="371"/>
  <c r="U41" i="371" s="1"/>
  <c r="S41" i="371"/>
  <c r="R41" i="371"/>
  <c r="Q41" i="371"/>
  <c r="V40" i="371"/>
  <c r="U40" i="371"/>
  <c r="T40" i="371"/>
  <c r="S40" i="371"/>
  <c r="R40" i="371"/>
  <c r="Q40" i="371"/>
  <c r="V39" i="371"/>
  <c r="T39" i="371"/>
  <c r="U39" i="371" s="1"/>
  <c r="S39" i="371"/>
  <c r="R39" i="371"/>
  <c r="Q39" i="371"/>
  <c r="V38" i="371"/>
  <c r="U38" i="371"/>
  <c r="T38" i="371"/>
  <c r="S38" i="371"/>
  <c r="R38" i="371"/>
  <c r="Q38" i="371"/>
  <c r="V37" i="371"/>
  <c r="U37" i="371"/>
  <c r="T37" i="371"/>
  <c r="S37" i="371"/>
  <c r="R37" i="371"/>
  <c r="Q37" i="371"/>
  <c r="T36" i="371"/>
  <c r="V36" i="371" s="1"/>
  <c r="S36" i="371"/>
  <c r="R36" i="371"/>
  <c r="Q36" i="371"/>
  <c r="V35" i="371"/>
  <c r="U35" i="371"/>
  <c r="T35" i="371"/>
  <c r="S35" i="371"/>
  <c r="R35" i="371"/>
  <c r="Q35" i="371"/>
  <c r="V34" i="371"/>
  <c r="U34" i="371"/>
  <c r="T34" i="371"/>
  <c r="S34" i="371"/>
  <c r="R34" i="371"/>
  <c r="Q34" i="371"/>
  <c r="V33" i="371"/>
  <c r="T33" i="371"/>
  <c r="U33" i="371" s="1"/>
  <c r="S33" i="371"/>
  <c r="R33" i="371"/>
  <c r="Q33" i="371"/>
  <c r="T32" i="371"/>
  <c r="V32" i="371" s="1"/>
  <c r="S32" i="371"/>
  <c r="R32" i="371"/>
  <c r="Q32" i="371"/>
  <c r="V31" i="371"/>
  <c r="U31" i="371"/>
  <c r="T31" i="371"/>
  <c r="S31" i="371"/>
  <c r="R31" i="371"/>
  <c r="Q31" i="371"/>
  <c r="T30" i="371"/>
  <c r="V30" i="371" s="1"/>
  <c r="S30" i="371"/>
  <c r="R30" i="371"/>
  <c r="Q30" i="371"/>
  <c r="V29" i="371"/>
  <c r="U29" i="371"/>
  <c r="T29" i="371"/>
  <c r="S29" i="371"/>
  <c r="R29" i="371"/>
  <c r="Q29" i="371"/>
  <c r="V28" i="371"/>
  <c r="U28" i="371"/>
  <c r="T28" i="371"/>
  <c r="S28" i="371"/>
  <c r="R28" i="371"/>
  <c r="Q28" i="371"/>
  <c r="V27" i="371"/>
  <c r="U27" i="371"/>
  <c r="T27" i="371"/>
  <c r="S27" i="371"/>
  <c r="R27" i="371"/>
  <c r="Q27" i="371"/>
  <c r="V26" i="371"/>
  <c r="U26" i="371"/>
  <c r="T26" i="371"/>
  <c r="S26" i="371"/>
  <c r="R26" i="371"/>
  <c r="Q26" i="371"/>
  <c r="V25" i="371"/>
  <c r="T25" i="371"/>
  <c r="U25" i="371" s="1"/>
  <c r="S25" i="371"/>
  <c r="R25" i="371"/>
  <c r="Q25" i="371"/>
  <c r="V24" i="371"/>
  <c r="U24" i="371"/>
  <c r="T24" i="371"/>
  <c r="S24" i="371"/>
  <c r="R24" i="371"/>
  <c r="Q24" i="371"/>
  <c r="V23" i="371"/>
  <c r="T23" i="371"/>
  <c r="U23" i="371" s="1"/>
  <c r="S23" i="371"/>
  <c r="R23" i="371"/>
  <c r="Q23" i="371"/>
  <c r="V22" i="371"/>
  <c r="U22" i="371"/>
  <c r="T22" i="371"/>
  <c r="S22" i="371"/>
  <c r="R22" i="371"/>
  <c r="Q22" i="371"/>
  <c r="V21" i="371"/>
  <c r="U21" i="371"/>
  <c r="T21" i="37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T18" i="371"/>
  <c r="U18" i="371" s="1"/>
  <c r="S18" i="37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T12" i="371"/>
  <c r="V12" i="371" s="1"/>
  <c r="S12" i="371"/>
  <c r="R12" i="371"/>
  <c r="Q12" i="371"/>
  <c r="V11" i="371"/>
  <c r="T11" i="371"/>
  <c r="U11" i="371" s="1"/>
  <c r="S11" i="371"/>
  <c r="R11" i="371"/>
  <c r="Q11" i="371"/>
  <c r="T10" i="371"/>
  <c r="V10" i="371" s="1"/>
  <c r="S10" i="371"/>
  <c r="R10" i="371"/>
  <c r="Q10" i="371"/>
  <c r="V9" i="371"/>
  <c r="U9" i="371"/>
  <c r="T9" i="371"/>
  <c r="S9" i="371"/>
  <c r="R9" i="371"/>
  <c r="Q9" i="371"/>
  <c r="T8" i="371"/>
  <c r="V8" i="371" s="1"/>
  <c r="S8" i="371"/>
  <c r="R8" i="371"/>
  <c r="Q8" i="371"/>
  <c r="V7" i="371"/>
  <c r="T7" i="371"/>
  <c r="U7" i="371" s="1"/>
  <c r="S7" i="371"/>
  <c r="R7" i="371"/>
  <c r="Q7" i="371"/>
  <c r="T6" i="371"/>
  <c r="V6" i="371" s="1"/>
  <c r="S6" i="371"/>
  <c r="R6" i="371"/>
  <c r="Q6" i="371"/>
  <c r="V5" i="371"/>
  <c r="T5" i="371"/>
  <c r="U5" i="371" s="1"/>
  <c r="S5" i="371"/>
  <c r="R5" i="371"/>
  <c r="Q5" i="371"/>
  <c r="AA27" i="368"/>
  <c r="AI27" i="368" s="1"/>
  <c r="AE27" i="368" s="1"/>
  <c r="AB26" i="368"/>
  <c r="AA26" i="368"/>
  <c r="AI26" i="368" s="1"/>
  <c r="AA25" i="368"/>
  <c r="AI25" i="368" s="1"/>
  <c r="AE25" i="368" s="1"/>
  <c r="AA24" i="368"/>
  <c r="AI24" i="368" s="1"/>
  <c r="AE24" i="368" s="1"/>
  <c r="AI23" i="368"/>
  <c r="AE23" i="368" s="1"/>
  <c r="AA23" i="368"/>
  <c r="AI22" i="368"/>
  <c r="AE22" i="368"/>
  <c r="AA22" i="368"/>
  <c r="AI21" i="368"/>
  <c r="AE21" i="368"/>
  <c r="AC21" i="368"/>
  <c r="AA21" i="368"/>
  <c r="AB21" i="368" s="1"/>
  <c r="J13" i="368"/>
  <c r="AA10" i="368"/>
  <c r="AI10" i="368" s="1"/>
  <c r="AE10" i="368" s="1"/>
  <c r="AA9" i="368"/>
  <c r="AB9" i="368" s="1"/>
  <c r="AA8" i="368"/>
  <c r="AI8" i="368" s="1"/>
  <c r="AE8" i="368" s="1"/>
  <c r="AA7" i="368"/>
  <c r="AI7" i="368" s="1"/>
  <c r="AI6" i="368"/>
  <c r="AE6" i="368" s="1"/>
  <c r="AA6" i="368"/>
  <c r="AI5" i="368"/>
  <c r="AE5" i="368" s="1"/>
  <c r="AA5" i="368"/>
  <c r="AI4" i="368"/>
  <c r="AE4" i="368"/>
  <c r="AC4" i="368"/>
  <c r="AB4" i="368"/>
  <c r="AA4" i="368"/>
  <c r="F36" i="369"/>
  <c r="H36" i="369" s="1"/>
  <c r="J35" i="369"/>
  <c r="H35" i="369"/>
  <c r="J34" i="369"/>
  <c r="H34" i="369"/>
  <c r="I19" i="369"/>
  <c r="G19" i="369"/>
  <c r="I11" i="369"/>
  <c r="G11" i="369"/>
  <c r="I10" i="369"/>
  <c r="G10" i="369"/>
  <c r="I9" i="369"/>
  <c r="J9" i="369" s="1"/>
  <c r="G9" i="369"/>
  <c r="H9" i="369" s="1"/>
  <c r="V18" i="371" l="1"/>
  <c r="U6" i="371"/>
  <c r="U8" i="371"/>
  <c r="U10" i="371"/>
  <c r="U12" i="371"/>
  <c r="U30" i="371"/>
  <c r="U32" i="371"/>
  <c r="U36" i="371"/>
  <c r="U42" i="371"/>
  <c r="U46" i="371"/>
  <c r="U48" i="371"/>
  <c r="U72" i="371"/>
  <c r="U76" i="371"/>
  <c r="U78" i="371"/>
  <c r="U84" i="371"/>
  <c r="U86" i="371"/>
  <c r="U90" i="371"/>
  <c r="U92" i="371"/>
  <c r="U94" i="371"/>
  <c r="AE26" i="368"/>
  <c r="AF26" i="368" s="1"/>
  <c r="AJ26" i="368"/>
  <c r="AG21" i="368"/>
  <c r="AK21" i="368"/>
  <c r="AJ21" i="368"/>
  <c r="AF21" i="368"/>
  <c r="AE7" i="368"/>
  <c r="AJ4" i="368"/>
  <c r="AI9" i="368"/>
  <c r="AK4" i="368" s="1"/>
  <c r="AJ9" i="368" l="1"/>
  <c r="AE9" i="368"/>
  <c r="AF9" i="368" s="1"/>
  <c r="AF4" i="368"/>
  <c r="AG4" i="368" l="1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9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20" i="414" s="1"/>
  <c r="A29" i="414"/>
  <c r="A28" i="414"/>
  <c r="A27" i="414"/>
  <c r="A26" i="414"/>
  <c r="A25" i="414"/>
  <c r="A24" i="414"/>
  <c r="A23" i="414"/>
  <c r="A21" i="414"/>
  <c r="A20" i="414"/>
  <c r="A16" i="414"/>
  <c r="A14" i="414"/>
  <c r="A11" i="414"/>
  <c r="A10" i="414"/>
  <c r="A8" i="414"/>
  <c r="A7" i="414"/>
  <c r="A22" i="414"/>
  <c r="A19" i="414"/>
  <c r="A15" i="414"/>
  <c r="A18" i="414"/>
  <c r="A4" i="414"/>
  <c r="D15" i="414"/>
  <c r="C15" i="414"/>
  <c r="E15" i="414" l="1"/>
  <c r="A15" i="339" l="1"/>
  <c r="A12" i="339"/>
  <c r="A11" i="339"/>
  <c r="A7" i="339"/>
  <c r="A6" i="339"/>
  <c r="A5" i="339"/>
  <c r="C16" i="414" l="1"/>
  <c r="D11" i="414" l="1"/>
  <c r="D8" i="414"/>
  <c r="D16" i="414" l="1"/>
  <c r="D14" i="414" l="1"/>
  <c r="C14" i="414"/>
  <c r="D7" i="414"/>
  <c r="C7" i="414"/>
  <c r="D10" i="414" l="1"/>
  <c r="E10" i="414" s="1"/>
  <c r="E26" i="414"/>
  <c r="E25" i="414"/>
  <c r="E21" i="414"/>
  <c r="E20" i="414"/>
  <c r="E16" i="414"/>
  <c r="E14" i="414"/>
  <c r="E7" i="414"/>
  <c r="E11" i="414"/>
  <c r="E8" i="414"/>
  <c r="C4" i="414"/>
  <c r="D4" i="414"/>
  <c r="E4" i="414" l="1"/>
  <c r="A16" i="383"/>
  <c r="A19" i="383" l="1"/>
  <c r="A14" i="383" l="1"/>
  <c r="D19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47" i="370" l="1"/>
  <c r="L47" i="370"/>
  <c r="M46" i="370"/>
  <c r="L46" i="370"/>
  <c r="M45" i="370"/>
  <c r="L45" i="370"/>
  <c r="M44" i="370"/>
  <c r="L44" i="370"/>
  <c r="M43" i="370"/>
  <c r="L43" i="370"/>
  <c r="M42" i="370"/>
  <c r="L42" i="370"/>
  <c r="M41" i="370"/>
  <c r="L41" i="370"/>
  <c r="L36" i="370"/>
  <c r="M36" i="370" s="1"/>
  <c r="D25" i="414" s="1"/>
  <c r="K36" i="370"/>
  <c r="J36" i="370"/>
  <c r="I48" i="370"/>
  <c r="H48" i="370"/>
  <c r="M48" i="370" s="1"/>
  <c r="G48" i="370"/>
  <c r="F48" i="370"/>
  <c r="E48" i="370"/>
  <c r="D26" i="414" s="1"/>
  <c r="D48" i="370"/>
  <c r="L48" i="370" s="1"/>
  <c r="C48" i="370"/>
  <c r="B48" i="370"/>
  <c r="I36" i="370"/>
  <c r="H36" i="370"/>
  <c r="G36" i="370"/>
  <c r="F36" i="370"/>
  <c r="E36" i="370"/>
  <c r="D36" i="370"/>
  <c r="C36" i="370"/>
  <c r="B36" i="370"/>
  <c r="H24" i="370"/>
  <c r="I24" i="370" s="1"/>
  <c r="G24" i="370"/>
  <c r="F24" i="370"/>
  <c r="D24" i="370"/>
  <c r="E24" i="370" s="1"/>
  <c r="D24" i="414" s="1"/>
  <c r="E24" i="414" s="1"/>
  <c r="C24" i="370"/>
  <c r="B24" i="370"/>
  <c r="H12" i="370"/>
  <c r="G12" i="370"/>
  <c r="F12" i="370"/>
  <c r="D12" i="370"/>
  <c r="D12" i="339" s="1"/>
  <c r="C12" i="370"/>
  <c r="C12" i="339" s="1"/>
  <c r="B12" i="370"/>
  <c r="B12" i="339" s="1"/>
  <c r="D22" i="414"/>
  <c r="E12" i="370" l="1"/>
  <c r="D23" i="414" s="1"/>
  <c r="E23" i="414" s="1"/>
  <c r="L12" i="370"/>
  <c r="I12" i="370"/>
  <c r="D27" i="414" s="1"/>
  <c r="E27" i="414" s="1"/>
  <c r="M3" i="372"/>
  <c r="N3" i="372" s="1"/>
  <c r="L3" i="372"/>
  <c r="K3" i="372"/>
  <c r="I3" i="372"/>
  <c r="H3" i="372"/>
  <c r="G3" i="372"/>
  <c r="E3" i="372"/>
  <c r="D3" i="372"/>
  <c r="C3" i="372"/>
  <c r="F3" i="372" s="1"/>
  <c r="O3" i="343"/>
  <c r="N3" i="343"/>
  <c r="K3" i="343"/>
  <c r="J3" i="343"/>
  <c r="G3" i="343"/>
  <c r="F3" i="343"/>
  <c r="J23" i="370"/>
  <c r="J22" i="370"/>
  <c r="J21" i="370"/>
  <c r="J20" i="370"/>
  <c r="J19" i="370"/>
  <c r="J18" i="370"/>
  <c r="J17" i="370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M3" i="387"/>
  <c r="K3" i="387" s="1"/>
  <c r="L3" i="387"/>
  <c r="J3" i="387"/>
  <c r="I3" i="387"/>
  <c r="H3" i="387"/>
  <c r="G3" i="387"/>
  <c r="F3" i="387"/>
  <c r="N3" i="220"/>
  <c r="L3" i="220" s="1"/>
  <c r="J3" i="372" l="1"/>
  <c r="C29" i="414"/>
  <c r="E29" i="414" s="1"/>
  <c r="H3" i="390"/>
  <c r="K3" i="390"/>
  <c r="G5" i="339"/>
  <c r="G6" i="339"/>
  <c r="G7" i="339"/>
  <c r="G8" i="339"/>
  <c r="G9" i="339"/>
  <c r="A11" i="383"/>
  <c r="A4" i="383"/>
  <c r="A35" i="383"/>
  <c r="A34" i="383"/>
  <c r="A33" i="383"/>
  <c r="A32" i="383"/>
  <c r="A31" i="383"/>
  <c r="A30" i="383"/>
  <c r="A29" i="383"/>
  <c r="A28" i="383"/>
  <c r="A27" i="383"/>
  <c r="A26" i="383"/>
  <c r="A23" i="383"/>
  <c r="A22" i="383"/>
  <c r="A21" i="383"/>
  <c r="A20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28" i="414" s="1"/>
  <c r="E28" i="414" s="1"/>
  <c r="D33" i="374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7" i="370"/>
  <c r="L17" i="370"/>
  <c r="M12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D13" i="339"/>
  <c r="D15" i="339" s="1"/>
  <c r="C13" i="339"/>
  <c r="C15" i="339" s="1"/>
  <c r="B13" i="339"/>
  <c r="B15" i="339" s="1"/>
  <c r="L24" i="370"/>
  <c r="M24" i="370"/>
  <c r="C22" i="414"/>
  <c r="C19" i="414"/>
  <c r="D18" i="414"/>
  <c r="E22" i="414" l="1"/>
  <c r="E19" i="414"/>
  <c r="G11" i="339"/>
  <c r="C6" i="340"/>
  <c r="C4" i="340" s="1"/>
  <c r="B4" i="340"/>
  <c r="F13" i="339"/>
  <c r="F15" i="339" s="1"/>
  <c r="G12" i="339"/>
  <c r="C18" i="414"/>
  <c r="B13" i="340" l="1"/>
  <c r="B12" i="340"/>
  <c r="D6" i="340"/>
  <c r="E18" i="414"/>
  <c r="G13" i="339"/>
  <c r="D4" i="340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<sst xmlns="http://schemas.openxmlformats.org/spreadsheetml/2006/main" count="43519" uniqueCount="7218">
  <si>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</si>
  <si>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</si>
  <si>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</si>
  <si>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</si>
  <si>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</si>
  <si>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</si>
  <si>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</si>
  <si>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</si>
  <si>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</si>
  <si>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</si>
  <si>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</si>
  <si>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</si>
  <si>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</si>
  <si>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</si>
  <si>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</si>
  <si>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</si>
  <si>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</si>
  <si>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</si>
  <si>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</si>
  <si>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</si>
  <si>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</si>
  <si>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</si>
  <si>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</si>
  <si>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</si>
  <si>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</si>
  <si>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</si>
  <si>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</si>
  <si>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</si>
  <si>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</si>
  <si>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</si>
  <si>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</si>
  <si>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</si>
  <si>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</si>
  <si>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</si>
  <si>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</si>
  <si>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</si>
  <si>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</si>
  <si>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</si>
  <si>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</si>
  <si>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</si>
  <si>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</si>
  <si>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</si>
  <si>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</si>
  <si>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</si>
  <si>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</si>
  <si>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</si>
  <si>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</si>
  <si>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</si>
  <si>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</si>
  <si>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</si>
  <si>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</si>
  <si>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</si>
  <si>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</si>
  <si>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</si>
  <si>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</si>
  <si>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</si>
  <si>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</si>
  <si>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</si>
  <si>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</si>
  <si>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</si>
  <si>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</si>
  <si>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</si>
  <si>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</si>
  <si>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</si>
  <si>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</si>
  <si>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</si>
  <si>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</si>
  <si>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</si>
  <si>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</si>
  <si>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</si>
  <si>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</si>
  <si>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</si>
  <si>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</si>
  <si>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</si>
  <si>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</si>
  <si>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</si>
  <si>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</si>
  <si>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</si>
  <si>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</si>
  <si>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</si>
  <si>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</si>
  <si>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</si>
  <si>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</si>
  <si>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</si>
  <si>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</si>
  <si>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</si>
  <si>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</si>
  <si>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</si>
  <si>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</si>
  <si>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</si>
  <si>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týden</t>
  </si>
  <si>
    <t>měsíc</t>
  </si>
  <si>
    <t>rok</t>
  </si>
  <si>
    <t>Pondělí</t>
  </si>
  <si>
    <t>Úterý</t>
  </si>
  <si>
    <t>Středa</t>
  </si>
  <si>
    <t>Čtvrtek</t>
  </si>
  <si>
    <t>Pátek</t>
  </si>
  <si>
    <t>Sobota</t>
  </si>
  <si>
    <t>Neděle</t>
  </si>
  <si>
    <t>součet lékařských úvazků na pracovišti</t>
  </si>
  <si>
    <t xml:space="preserve">počet lékařů </t>
  </si>
  <si>
    <t>s úvazkem</t>
  </si>
  <si>
    <t>DPČ</t>
  </si>
  <si>
    <r>
      <t>Týdenní plán lékařských pracovních hodin nutný k zajištění provozu pracoviště - POHOTOVOST</t>
    </r>
    <r>
      <rPr>
        <u/>
        <sz val="11"/>
        <color indexed="30"/>
        <rFont val="Calibri"/>
        <family val="2"/>
        <charset val="238"/>
      </rPr>
      <t xml:space="preserve"> (pohotovost mimo pracoviště - čekání, hodiny ve sloupcích 6,7)</t>
    </r>
    <r>
      <rPr>
        <b/>
        <u/>
        <sz val="11"/>
        <color indexed="8"/>
        <rFont val="Calibri"/>
        <family val="2"/>
      </rPr>
      <t xml:space="preserve"> </t>
    </r>
  </si>
  <si>
    <t>Plán / ref. hodnoty</t>
  </si>
  <si>
    <t>Plnění měsíční</t>
  </si>
  <si>
    <t>Plnění celkem</t>
  </si>
  <si>
    <t>Rok</t>
  </si>
  <si>
    <t>Měsíc</t>
  </si>
  <si>
    <t>Rozdíl</t>
  </si>
  <si>
    <t>počet lékařů</t>
  </si>
  <si>
    <t>Odpracované hodiny</t>
  </si>
  <si>
    <t>z toho So + Ne + státní svátek</t>
  </si>
  <si>
    <t>v rámci úvazku (norma hodin v měsíci)</t>
  </si>
  <si>
    <t>ŘD - řádná dovolená</t>
  </si>
  <si>
    <t>v časové mzdě</t>
  </si>
  <si>
    <t>PPV - placené pracovní volno</t>
  </si>
  <si>
    <t>PVP - překážky v práci</t>
  </si>
  <si>
    <t>NV - neplacené volno</t>
  </si>
  <si>
    <t>PN - pracovní neschopnost</t>
  </si>
  <si>
    <t>OČR - ošetřování člena rodiny</t>
  </si>
  <si>
    <t>nad rámec úvazku</t>
  </si>
  <si>
    <t>do úvazku  1.0</t>
  </si>
  <si>
    <t>přesčas 1-34 hodin v měsíci</t>
  </si>
  <si>
    <t>počet hodin práce přesčas s příplatkem 25 % VŠ, SV</t>
  </si>
  <si>
    <t>počet hodin práce přesčas s příplatkem 50 % SO,NE</t>
  </si>
  <si>
    <t>přesčas 34-68 hodin v měsíci</t>
  </si>
  <si>
    <t xml:space="preserve">další dohodnutá práce přesčas s příplatkem 25 % </t>
  </si>
  <si>
    <t xml:space="preserve">další dohodnutá práce přesčas s příplatkem 50 % </t>
  </si>
  <si>
    <t>DPČ, DPP</t>
  </si>
  <si>
    <t>všední den (PDČ)</t>
  </si>
  <si>
    <t>So + Ne + státní svátek (DPČ)</t>
  </si>
  <si>
    <t>DPP</t>
  </si>
  <si>
    <t>Příplatek za noční práci</t>
  </si>
  <si>
    <t>Příplatek za So+Ne</t>
  </si>
  <si>
    <t>Příplatek za státní svátek</t>
  </si>
  <si>
    <t>Pohotovost mimo pracoviště</t>
  </si>
  <si>
    <t>Hrubá mzda [kč]</t>
  </si>
  <si>
    <t>DRG total</t>
  </si>
  <si>
    <t>Casemix</t>
  </si>
  <si>
    <t>Počet hospitalizací- případů DRG</t>
  </si>
  <si>
    <t>CM</t>
  </si>
  <si>
    <t>Hosp.</t>
  </si>
  <si>
    <t>111- VZP</t>
  </si>
  <si>
    <t>201- VoZP</t>
  </si>
  <si>
    <t>205- ČPZP</t>
  </si>
  <si>
    <t>207- OZP</t>
  </si>
  <si>
    <t>209- ZP ŠKODA</t>
  </si>
  <si>
    <t>211- ZP MV</t>
  </si>
  <si>
    <t>213- RBP</t>
  </si>
  <si>
    <t>optimum 95%</t>
  </si>
  <si>
    <t>optimum 90%</t>
  </si>
  <si>
    <t>DRG alfa</t>
  </si>
  <si>
    <t>Výkonově   [tis. Kč]</t>
  </si>
  <si>
    <t>optimum 107% beta, 105% gama</t>
  </si>
  <si>
    <t>Vyjmenované skupiny DRG</t>
  </si>
  <si>
    <t>KL</t>
  </si>
  <si>
    <t>DRG</t>
  </si>
  <si>
    <t>2011</t>
  </si>
  <si>
    <t>2012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</si>
  <si>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</si>
  <si>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</si>
  <si>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</si>
  <si>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</si>
  <si>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</si>
  <si>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</si>
  <si>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</si>
  <si>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</si>
  <si>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</si>
  <si>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</si>
  <si>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</si>
  <si>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</si>
  <si>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</si>
  <si>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</si>
  <si>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</si>
  <si>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</si>
  <si>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</si>
  <si>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</si>
  <si>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</si>
  <si>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</si>
  <si>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</si>
  <si>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</si>
  <si>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</si>
  <si>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</si>
  <si>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</si>
  <si>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</si>
  <si>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</si>
  <si>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</si>
  <si>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</si>
  <si>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</si>
  <si>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</si>
  <si>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</si>
  <si>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</si>
  <si>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</si>
  <si>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</si>
  <si>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</si>
  <si>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</si>
  <si>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</si>
  <si>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</si>
  <si>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</si>
  <si>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</si>
  <si>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</si>
  <si>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DRG beta + gama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</si>
  <si>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</si>
  <si>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</si>
  <si>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</si>
  <si>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</si>
  <si>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</si>
  <si>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</si>
  <si>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</si>
  <si>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</si>
  <si>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</si>
  <si>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</si>
  <si>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</si>
  <si>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</si>
  <si>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</si>
  <si>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Lékaři</t>
  </si>
  <si>
    <t>Hospodářský index (Výnosy / Náklady) - vývoj</t>
  </si>
  <si>
    <t>Zdravotnické pracoviště vyžadující zdravotní výkon</t>
  </si>
  <si>
    <t>Plán</t>
  </si>
  <si>
    <t>Osobní náklady - výkaz mzdových nároků</t>
  </si>
  <si>
    <t>Obsah sešitu</t>
  </si>
  <si>
    <t>Náklady a související sestavy</t>
  </si>
  <si>
    <t>Výnosy a související sestavy</t>
  </si>
  <si>
    <t>Plnění casemixu dle FNOL</t>
  </si>
  <si>
    <t>Porovnání DRG dle kódů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</si>
  <si>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</si>
  <si>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</si>
  <si>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</si>
  <si>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</si>
  <si>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</si>
  <si>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</si>
  <si>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</si>
  <si>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</si>
  <si>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</si>
  <si>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ON Výkaz</t>
  </si>
  <si>
    <t>ON Hodiny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</si>
  <si>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</si>
  <si>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</si>
  <si>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</si>
  <si>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</si>
  <si>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</si>
  <si>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</si>
  <si>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</si>
  <si>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</si>
  <si>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</si>
  <si>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</si>
  <si>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</si>
  <si>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</si>
  <si>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</si>
  <si>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</si>
  <si>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</si>
  <si>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Zdravotní výkony (vybraných odborností) vyžádané pro pacienty hospitalizované na vlastním pracovišti</t>
  </si>
  <si>
    <t>Zdravotní výkony (vybraných odborností) vyžádané pro pacienty hospitalizované na vlastním pracovišti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</si>
  <si>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</si>
  <si>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</si>
  <si>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</si>
  <si>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</si>
  <si>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</si>
  <si>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</si>
  <si>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</si>
  <si>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</si>
  <si>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</si>
  <si>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Lékař</t>
  </si>
  <si>
    <t>Přehled plnění PL - Preskripce léčivých přípravků - detail</t>
  </si>
  <si>
    <t>Hospodaření zdravotnického pracoviště (v tisících)</t>
  </si>
  <si>
    <t>Spotřeba léčivých přípravků - detail</t>
  </si>
  <si>
    <t>Spotřeba léčivých přípravků</t>
  </si>
  <si>
    <t>Preskripce a záchyt receptů a poukazů</t>
  </si>
  <si>
    <t>Preskripce a záchyt receptů a poukazů - detail</t>
  </si>
  <si>
    <t>Spotřeba zdravotnického materiálu</t>
  </si>
  <si>
    <t>Spotřeba zdravotnického materiálu - detail</t>
  </si>
  <si>
    <t>Optimum CM pro</t>
  </si>
  <si>
    <t>olomoucký kraj</t>
  </si>
  <si>
    <t>Ošetřovací dny a TISS (v tisících Kč)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</si>
  <si>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</si>
  <si>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</si>
  <si>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</si>
  <si>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</si>
  <si>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</si>
  <si>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</si>
  <si>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</si>
  <si>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</si>
  <si>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</si>
  <si>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</si>
  <si>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</si>
  <si>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</si>
  <si>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</si>
  <si>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</si>
  <si>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</si>
  <si>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</si>
  <si>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</si>
  <si>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</si>
  <si>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</si>
  <si>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</si>
  <si>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</si>
  <si>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Klinika anesteziologie, resuscitace a intenzivní medicíny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</si>
  <si>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</si>
  <si>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</si>
  <si>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</si>
  <si>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</si>
  <si>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</si>
  <si>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</si>
  <si>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</si>
  <si>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</si>
  <si>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</si>
  <si>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</si>
  <si>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</si>
  <si>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50113007     léky - krev.deriváty ZUL (LEK)</t>
  </si>
  <si>
    <t>50113008     léky - krev.deriváty ZUL (TO)</t>
  </si>
  <si>
    <t>50113012     léky - trombolýza (LEK)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</si>
  <si>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</si>
  <si>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</si>
  <si>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</si>
  <si>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</si>
  <si>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</si>
  <si>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</si>
  <si>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</si>
  <si>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</si>
  <si>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</si>
  <si>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</si>
  <si>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</si>
  <si>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50115062     ostatní ZPr - materiál pro hemodialýzu (sk.Z_525)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</si>
  <si>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</si>
  <si>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</si>
  <si>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</si>
  <si>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</si>
  <si>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</si>
  <si>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</si>
  <si>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</si>
  <si>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</si>
  <si>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</si>
  <si>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</si>
  <si>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</si>
  <si>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</si>
  <si>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</si>
  <si>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</si>
  <si>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</si>
  <si>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</si>
  <si>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</si>
  <si>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</si>
  <si>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</si>
  <si>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</si>
  <si>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</si>
  <si>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</si>
  <si>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</si>
  <si>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</si>
  <si>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</si>
  <si>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</si>
  <si>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</si>
  <si>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</si>
  <si>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</si>
  <si>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</si>
  <si>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</si>
  <si>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</si>
  <si>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</si>
  <si>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</si>
  <si>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</si>
  <si>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</si>
  <si>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</si>
  <si>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</si>
  <si>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</si>
  <si>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</si>
  <si>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</t>
  </si>
  <si>
    <t>51102021     opravy zdrav.techniky</t>
  </si>
  <si>
    <t>51102022     opravy - Úsek inf.systémů</t>
  </si>
  <si>
    <t>51102023     opravy ostatní techniky</t>
  </si>
  <si>
    <t>51102024     běžná údržba - správa budov</t>
  </si>
  <si>
    <t>51102025     běžná údržba - hl.energetik</t>
  </si>
  <si>
    <t>51201     Cestovné zaměstnanců-tuzemské</t>
  </si>
  <si>
    <t>51201000     cestovné z mezd</t>
  </si>
  <si>
    <t>51201001     cestovné tuzemské (pokl.)</t>
  </si>
  <si>
    <t>51203     Cestovné zaměstnanců-zahraniční</t>
  </si>
  <si>
    <t>51203000     cestovné zahr.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</si>
  <si>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</si>
  <si>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</si>
  <si>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</si>
  <si>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</si>
  <si>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</si>
  <si>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</si>
  <si>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</si>
  <si>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</si>
  <si>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</si>
  <si>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(MW DIAS)</t>
  </si>
  <si>
    <t>51806005     odpad (SITA - 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</si>
  <si>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</si>
  <si>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</si>
  <si>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</si>
  <si>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</si>
  <si>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</si>
  <si>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</si>
  <si>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</si>
  <si>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</si>
  <si>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</si>
  <si>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51874001     ostatní služby - provozní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</si>
  <si>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</si>
  <si>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</si>
  <si>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</si>
  <si>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</si>
  <si>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</si>
  <si>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</si>
  <si>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</si>
  <si>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</si>
  <si>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</si>
  <si>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</si>
  <si>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</si>
  <si>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</si>
  <si>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</si>
  <si>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</si>
  <si>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</si>
  <si>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</si>
  <si>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</si>
  <si>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</si>
  <si>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</si>
  <si>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</si>
  <si>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</si>
  <si>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</si>
  <si>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 - lékaři</t>
  </si>
  <si>
    <t>54910009     školení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</si>
  <si>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</si>
  <si>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</si>
  <si>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</si>
  <si>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</si>
  <si>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</si>
  <si>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54972     Školení - lékaři (pouze PaM)</t>
  </si>
  <si>
    <t>54972000     školení - lékaři(pouze PaM)</t>
  </si>
  <si>
    <t>54973     Školení - ostatní zdrav.prac.(pouze OPMČ)</t>
  </si>
  <si>
    <t>54973000     školení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</si>
  <si>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</si>
  <si>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</si>
  <si>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</si>
  <si>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</si>
  <si>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</si>
  <si>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</si>
  <si>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</si>
  <si>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</si>
  <si>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</si>
  <si>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</si>
  <si>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</si>
  <si>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</si>
  <si>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</si>
  <si>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</si>
  <si>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</si>
  <si>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55802003     DDHM - kacelářská technika (sk.V_37)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</si>
  <si>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</si>
  <si>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</si>
  <si>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</si>
  <si>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</si>
  <si>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</si>
  <si>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</si>
  <si>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</si>
  <si>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</si>
  <si>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</si>
  <si>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</si>
  <si>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</si>
  <si>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</si>
  <si>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</si>
  <si>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</si>
  <si>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</si>
  <si>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</si>
  <si>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</si>
  <si>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</si>
  <si>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</si>
  <si>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</si>
  <si>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</si>
  <si>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</si>
  <si>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</si>
  <si>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</si>
  <si>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</si>
  <si>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</si>
  <si>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</si>
  <si>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</si>
  <si>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</si>
  <si>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</si>
  <si>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</si>
  <si>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</si>
  <si>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</si>
  <si>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</si>
  <si>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</si>
  <si>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</si>
  <si>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</si>
  <si>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</si>
  <si>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</si>
  <si>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</si>
  <si>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</si>
  <si>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</si>
  <si>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</si>
  <si>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</si>
  <si>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</si>
  <si>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</si>
  <si>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64924439     klinické hodnocení - tuzemci (81xx)</t>
  </si>
  <si>
    <t>64924442     telekom.služby, soukr. hovory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</si>
  <si>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</si>
  <si>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</si>
  <si>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</si>
  <si>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</si>
  <si>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</si>
  <si>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</si>
  <si>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</si>
  <si>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</si>
  <si>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</si>
  <si>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</si>
  <si>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</si>
  <si>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</si>
  <si>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</si>
  <si>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</si>
  <si>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</si>
  <si>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</si>
  <si>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</si>
  <si>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</si>
  <si>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</si>
  <si>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</si>
  <si>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</si>
  <si>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</si>
  <si>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</si>
  <si>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</si>
  <si>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79920001     převody - agregované výkony laboratoří</t>
  </si>
  <si>
    <t>79920004     převody - klinické studie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</si>
  <si>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</si>
  <si>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</si>
  <si>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</si>
  <si>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</si>
  <si>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</si>
  <si>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</si>
  <si>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</si>
  <si>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07</t>
  </si>
  <si>
    <t/>
  </si>
  <si>
    <t>Klinika anesteziologie a resuscitace a intenzivní medicíny</t>
  </si>
  <si>
    <t>50113001</t>
  </si>
  <si>
    <t>Lékárna - léčiva</t>
  </si>
  <si>
    <t>50113006</t>
  </si>
  <si>
    <t>Lékárna - enterární výživa</t>
  </si>
  <si>
    <t>50113007</t>
  </si>
  <si>
    <t>Lékárna - deriváty</t>
  </si>
  <si>
    <t>50113008</t>
  </si>
  <si>
    <t>393 TO krevní deriváty IVLP (112 01 003)</t>
  </si>
  <si>
    <t>50113012</t>
  </si>
  <si>
    <t>Lékárna - trombolýza</t>
  </si>
  <si>
    <t>50113013</t>
  </si>
  <si>
    <t>Lékárna - antibiotika</t>
  </si>
  <si>
    <t>50113014</t>
  </si>
  <si>
    <t>Lékárna - antimykotika</t>
  </si>
  <si>
    <t>SumaKL</t>
  </si>
  <si>
    <t>0701</t>
  </si>
  <si>
    <t>KAR, vedení klinického pracoviště</t>
  </si>
  <si>
    <t>SumaNS</t>
  </si>
  <si>
    <t>mezeraNS</t>
  </si>
  <si>
    <t>0721</t>
  </si>
  <si>
    <t>Klinika anesteziologie a resuscitace, ambulance</t>
  </si>
  <si>
    <t>0731</t>
  </si>
  <si>
    <t>Klinika anesteziologie a resuscitace, JIP</t>
  </si>
  <si>
    <t>0762</t>
  </si>
  <si>
    <t>Klinika anesteziologie a resuscitace, operační sál</t>
  </si>
  <si>
    <t>0764</t>
  </si>
  <si>
    <t>Klinika anesteziologie a resuscitace, pracoviště C</t>
  </si>
  <si>
    <t>0765</t>
  </si>
  <si>
    <t>KAR dospávací hala KAR</t>
  </si>
  <si>
    <t>0766</t>
  </si>
  <si>
    <t>KAR - pracoviště DK COS</t>
  </si>
  <si>
    <t>O</t>
  </si>
  <si>
    <t>394712</t>
  </si>
  <si>
    <t>0</t>
  </si>
  <si>
    <t>IR  AQUA STERILE OPLACH.1x1000 ml ECOTAINER</t>
  </si>
  <si>
    <t>IR OPLACH</t>
  </si>
  <si>
    <t>51366</t>
  </si>
  <si>
    <t>CHLORID SODNÝ 0,9% BRAUN</t>
  </si>
  <si>
    <t>INF SOL 20X100MLPELAH</t>
  </si>
  <si>
    <t>51367</t>
  </si>
  <si>
    <t>INF SOL 10X250MLPELAH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</si>
  <si>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</si>
  <si>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</si>
  <si>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</si>
  <si>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</si>
  <si>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</si>
  <si>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</si>
  <si>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</si>
  <si>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</si>
  <si>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100502</t>
  </si>
  <si>
    <t>502</t>
  </si>
  <si>
    <t>MESOCAIN</t>
  </si>
  <si>
    <t>INJ 10X10ML 1%</t>
  </si>
  <si>
    <t>100516</t>
  </si>
  <si>
    <t>516</t>
  </si>
  <si>
    <t>NATRIUM CHLORATUM BIOTIKA ISOT.</t>
  </si>
  <si>
    <t>INJ 10X10ML</t>
  </si>
  <si>
    <t>101125</t>
  </si>
  <si>
    <t>1125</t>
  </si>
  <si>
    <t>MORPHIN BIOTIKA 1%</t>
  </si>
  <si>
    <t>INJ 10X1ML/10MG</t>
  </si>
  <si>
    <t>107981</t>
  </si>
  <si>
    <t>7981</t>
  </si>
  <si>
    <t>NOVALGIN</t>
  </si>
  <si>
    <t>INJ 10X2ML/1000MG</t>
  </si>
  <si>
    <t>158249</t>
  </si>
  <si>
    <t>58249</t>
  </si>
  <si>
    <t>GUAJACURAN « 5 % INJ</t>
  </si>
  <si>
    <t>184090</t>
  </si>
  <si>
    <t>84090</t>
  </si>
  <si>
    <t>DEXAMED</t>
  </si>
  <si>
    <t>INJ 10X2ML/8MG</t>
  </si>
  <si>
    <t>395997</t>
  </si>
  <si>
    <t>DZ SOFTASEPT N BEZBARVÝ 250 ml</t>
  </si>
  <si>
    <t>110086</t>
  </si>
  <si>
    <t>10086</t>
  </si>
  <si>
    <t>NEODOLPASSE</t>
  </si>
  <si>
    <t>INF 10X250ML</t>
  </si>
  <si>
    <t>154539</t>
  </si>
  <si>
    <t>54539</t>
  </si>
  <si>
    <t>DOLMINA INJ.</t>
  </si>
  <si>
    <t>INJ 5X3ML/75MG</t>
  </si>
  <si>
    <t>198872</t>
  </si>
  <si>
    <t>98872</t>
  </si>
  <si>
    <t>FYZIOLOGICKÝ ROZTOK VIAFLO</t>
  </si>
  <si>
    <t>INF SOL 30X250ML</t>
  </si>
  <si>
    <t>900321</t>
  </si>
  <si>
    <t>KL PRIPRAVEK</t>
  </si>
  <si>
    <t>167547</t>
  </si>
  <si>
    <t>67547</t>
  </si>
  <si>
    <t>ALMIRAL</t>
  </si>
  <si>
    <t>INJ 10X3ML/75MG</t>
  </si>
  <si>
    <t>102439</t>
  </si>
  <si>
    <t>2439</t>
  </si>
  <si>
    <t>MARCAINE 0.5%</t>
  </si>
  <si>
    <t>INJ SOL5X20ML/100MG</t>
  </si>
  <si>
    <t>103761</t>
  </si>
  <si>
    <t>3761</t>
  </si>
  <si>
    <t>CHIROCAINE 5 MG/ML</t>
  </si>
  <si>
    <t>INJ CNC SOL 10X10ML</t>
  </si>
  <si>
    <t>161490</t>
  </si>
  <si>
    <t>REMIFENTANIL B. BRAUN 2 MG</t>
  </si>
  <si>
    <t>INJ+INF PLV CSL 5X2MG</t>
  </si>
  <si>
    <t>187814</t>
  </si>
  <si>
    <t>87814</t>
  </si>
  <si>
    <t>CALYPSOL</t>
  </si>
  <si>
    <t>INJ 5X10ML/500MG</t>
  </si>
  <si>
    <t>840893</t>
  </si>
  <si>
    <t>IR SOL.PHENOLI  6%</t>
  </si>
  <si>
    <t>IR 2 ml</t>
  </si>
  <si>
    <t>902026</t>
  </si>
  <si>
    <t>IR ETHANOLUM 96% 40 ML</t>
  </si>
  <si>
    <t>IR 40 ml</t>
  </si>
  <si>
    <t>921558</t>
  </si>
  <si>
    <t>KL LIDOCAIN GEL 5%, 100G</t>
  </si>
  <si>
    <t>amb.lecby bolesti</t>
  </si>
  <si>
    <t>P</t>
  </si>
  <si>
    <t>109709</t>
  </si>
  <si>
    <t>9709</t>
  </si>
  <si>
    <t>SOLU-MEDROL</t>
  </si>
  <si>
    <t>INJ SIC 1X40MG+1ML</t>
  </si>
  <si>
    <t>130160</t>
  </si>
  <si>
    <t>30160</t>
  </si>
  <si>
    <t>MIDAZOLAM TORREX 1MG/ML</t>
  </si>
  <si>
    <t>INJ 10X2ML/2MG</t>
  </si>
  <si>
    <t>130779</t>
  </si>
  <si>
    <t>30779</t>
  </si>
  <si>
    <t>SUFENTANIL TORREX 5 MCG/ML</t>
  </si>
  <si>
    <t>INJ SOL 5X10ML/50RG</t>
  </si>
  <si>
    <t>190044</t>
  </si>
  <si>
    <t>90044</t>
  </si>
  <si>
    <t>DEPO-MEDROL</t>
  </si>
  <si>
    <t>INJ 1X1ML/40MG</t>
  </si>
  <si>
    <t>102592</t>
  </si>
  <si>
    <t>2592</t>
  </si>
  <si>
    <t>MILURIT</t>
  </si>
  <si>
    <t>TBL 50X100MG</t>
  </si>
  <si>
    <t>117187</t>
  </si>
  <si>
    <t>17187</t>
  </si>
  <si>
    <t>NIMESIL</t>
  </si>
  <si>
    <t>PORGRASUS30X100MG-S</t>
  </si>
  <si>
    <t>131739</t>
  </si>
  <si>
    <t>31739</t>
  </si>
  <si>
    <t>HELICID « 40 INF. LYOF.1X40MG</t>
  </si>
  <si>
    <t>146981</t>
  </si>
  <si>
    <t>46981</t>
  </si>
  <si>
    <t>BETALOC SR 200MG</t>
  </si>
  <si>
    <t>TBL RET 30X200MG</t>
  </si>
  <si>
    <t>153077</t>
  </si>
  <si>
    <t>53077</t>
  </si>
  <si>
    <t>SINGULAIR 10</t>
  </si>
  <si>
    <t>TBL OBD 28X10MG</t>
  </si>
  <si>
    <t>185160</t>
  </si>
  <si>
    <t>85160</t>
  </si>
  <si>
    <t>PRENESSA 4 MG</t>
  </si>
  <si>
    <t>POR TBL NOB 30X4MG</t>
  </si>
  <si>
    <t>194163</t>
  </si>
  <si>
    <t>94163</t>
  </si>
  <si>
    <t>CONCOR</t>
  </si>
  <si>
    <t>TBL FC 30X10MG</t>
  </si>
  <si>
    <t>196599</t>
  </si>
  <si>
    <t>96599</t>
  </si>
  <si>
    <t>SEDACORON 200MG</t>
  </si>
  <si>
    <t>TBL 50X200MG</t>
  </si>
  <si>
    <t>117190</t>
  </si>
  <si>
    <t>17190</t>
  </si>
  <si>
    <t>LACTULOSA BIOMEDICA</t>
  </si>
  <si>
    <t>POR SIR 250ML 50%</t>
  </si>
  <si>
    <t>848396</t>
  </si>
  <si>
    <t>145184</t>
  </si>
  <si>
    <t>ZENARO 5 MG</t>
  </si>
  <si>
    <t>POR TBL FLM 50X5MG III</t>
  </si>
  <si>
    <t>145274</t>
  </si>
  <si>
    <t>45274</t>
  </si>
  <si>
    <t>ENAP 10MG</t>
  </si>
  <si>
    <t>TBL 30X10MG</t>
  </si>
  <si>
    <t>117191</t>
  </si>
  <si>
    <t>17191</t>
  </si>
  <si>
    <t>POR SIR 500ML 50%</t>
  </si>
  <si>
    <t>171950</t>
  </si>
  <si>
    <t>71950</t>
  </si>
  <si>
    <t>ISOPTIN SR 240</t>
  </si>
  <si>
    <t>TBL OBD 30X240MG</t>
  </si>
  <si>
    <t>194948</t>
  </si>
  <si>
    <t>94948</t>
  </si>
  <si>
    <t>SEROPRAM</t>
  </si>
  <si>
    <t>TBL OBD 28X20MG</t>
  </si>
  <si>
    <t>845493</t>
  </si>
  <si>
    <t>105844</t>
  </si>
  <si>
    <t>MIRTAZAPIN ORION 15 MG</t>
  </si>
  <si>
    <t>POR TBL DIS 30X15MG</t>
  </si>
  <si>
    <t>86148</t>
  </si>
  <si>
    <t>AUGMENTIN 625 MG</t>
  </si>
  <si>
    <t>POR TBL FLM 21X625MG+SÁ</t>
  </si>
  <si>
    <t>142849</t>
  </si>
  <si>
    <t>42849</t>
  </si>
  <si>
    <t>HIPRES 10</t>
  </si>
  <si>
    <t>POR TBL NOB 30X10MG</t>
  </si>
  <si>
    <t>33573</t>
  </si>
  <si>
    <t>NEPRO</t>
  </si>
  <si>
    <t>POR SOL 1X500ML</t>
  </si>
  <si>
    <t>131866</t>
  </si>
  <si>
    <t>31866</t>
  </si>
  <si>
    <t>ASENTRA 50</t>
  </si>
  <si>
    <t>POR TBL FLM 28X50MG</t>
  </si>
  <si>
    <t>184095</t>
  </si>
  <si>
    <t>MIDAZOLAM ACCORD 5 MG/ML</t>
  </si>
  <si>
    <t>INJ+INF SOL 10X10ML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</si>
  <si>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</si>
  <si>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</si>
  <si>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</si>
  <si>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</si>
  <si>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</si>
  <si>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</si>
  <si>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</si>
  <si>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49941</t>
  </si>
  <si>
    <t>BETALOC ZOK 100 MG</t>
  </si>
  <si>
    <t>POR TBL PRO 100X100MG</t>
  </si>
  <si>
    <t>51383</t>
  </si>
  <si>
    <t>INF SOL 10X500MLPELAH</t>
  </si>
  <si>
    <t>96414</t>
  </si>
  <si>
    <t>GENTAMICIN LEK 80 MG/2 ML</t>
  </si>
  <si>
    <t>INJ SOL 10X2ML/80MG</t>
  </si>
  <si>
    <t>100499</t>
  </si>
  <si>
    <t>499</t>
  </si>
  <si>
    <t>INJ 5X10ML 20%</t>
  </si>
  <si>
    <t>100610</t>
  </si>
  <si>
    <t>610</t>
  </si>
  <si>
    <t>SYNTOPHYLLIN</t>
  </si>
  <si>
    <t>INJ 5X10ML/240MG</t>
  </si>
  <si>
    <t>100802</t>
  </si>
  <si>
    <t>802</t>
  </si>
  <si>
    <t>OPHTHALMO-SEPTONEX</t>
  </si>
  <si>
    <t>GTT OPH 1X10ML</t>
  </si>
  <si>
    <t>100835</t>
  </si>
  <si>
    <t>835</t>
  </si>
  <si>
    <t>CALCIUM PANTHOTEN. SLOVAKOFARMA</t>
  </si>
  <si>
    <t>UNG 1X30GM</t>
  </si>
  <si>
    <t>100876</t>
  </si>
  <si>
    <t>876</t>
  </si>
  <si>
    <t>UNG OPH 1X5GM</t>
  </si>
  <si>
    <t>100889</t>
  </si>
  <si>
    <t>889</t>
  </si>
  <si>
    <t>PITYOL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</si>
  <si>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</si>
  <si>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</si>
  <si>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</si>
  <si>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</si>
  <si>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</si>
  <si>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</si>
  <si>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</si>
  <si>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</si>
  <si>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</si>
  <si>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</si>
  <si>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</si>
  <si>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</si>
  <si>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102478</t>
  </si>
  <si>
    <t>2478</t>
  </si>
  <si>
    <t>DIAZEPAM SLOVAKOFARMA</t>
  </si>
  <si>
    <t>TBL 20X10MG</t>
  </si>
  <si>
    <t>103542</t>
  </si>
  <si>
    <t>3542</t>
  </si>
  <si>
    <t>DIGOXIN 0.250 LECIVA</t>
  </si>
  <si>
    <t>TBL 30X0.25MG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</si>
  <si>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</si>
  <si>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</si>
  <si>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</si>
  <si>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</si>
  <si>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</si>
  <si>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</si>
  <si>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</si>
  <si>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104307</t>
  </si>
  <si>
    <t>4307</t>
  </si>
  <si>
    <t>NITRO POHL INFUS.</t>
  </si>
  <si>
    <t>INF 10X10ML/10MG</t>
  </si>
  <si>
    <t>104343</t>
  </si>
  <si>
    <t>4343</t>
  </si>
  <si>
    <t>PARALEN</t>
  </si>
  <si>
    <t>SUP 5X500MG</t>
  </si>
  <si>
    <t>109159</t>
  </si>
  <si>
    <t>9159</t>
  </si>
  <si>
    <t>HYLAK FORTE</t>
  </si>
  <si>
    <t>GTT 1X100ML</t>
  </si>
  <si>
    <t>109205</t>
  </si>
  <si>
    <t>9205</t>
  </si>
  <si>
    <t>ISOPTIN 80</t>
  </si>
  <si>
    <t>TBL OBD 50X80MG</t>
  </si>
  <si>
    <t>109847</t>
  </si>
  <si>
    <t>9847</t>
  </si>
  <si>
    <t>TORECAN</t>
  </si>
  <si>
    <t>SUP 6X6.5MG</t>
  </si>
  <si>
    <t>110151</t>
  </si>
  <si>
    <t>10151</t>
  </si>
  <si>
    <t>LOPERON CPS</t>
  </si>
  <si>
    <t>POR CPS DUR 10X2MG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</si>
  <si>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</si>
  <si>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</si>
  <si>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</si>
  <si>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</si>
  <si>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</si>
  <si>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</si>
  <si>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</si>
  <si>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</si>
  <si>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114773</t>
  </si>
  <si>
    <t>14773</t>
  </si>
  <si>
    <t>ISUPREL inj.</t>
  </si>
  <si>
    <t>5x1 ml</t>
  </si>
  <si>
    <t>114799</t>
  </si>
  <si>
    <t>14799</t>
  </si>
  <si>
    <t>FURORESE 20 INJEKT</t>
  </si>
  <si>
    <t>INJ SOL 5X2ML/20MG</t>
  </si>
  <si>
    <t>114811</t>
  </si>
  <si>
    <t>14811</t>
  </si>
  <si>
    <t>KREON 25 000</t>
  </si>
  <si>
    <t>POR CPS DUR 50</t>
  </si>
  <si>
    <t>114957</t>
  </si>
  <si>
    <t>14957</t>
  </si>
  <si>
    <t>RIVOTRIL 0.5 MG</t>
  </si>
  <si>
    <t>TBL 50X0.5MG</t>
  </si>
  <si>
    <t>118304</t>
  </si>
  <si>
    <t>18304</t>
  </si>
  <si>
    <t>RINGERFUNDIN B.BRAUN</t>
  </si>
  <si>
    <t>INF SOL 10X500ML PE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</si>
  <si>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</si>
  <si>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</si>
  <si>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</si>
  <si>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</si>
  <si>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</si>
  <si>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</si>
  <si>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</si>
  <si>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130434</t>
  </si>
  <si>
    <t>30434</t>
  </si>
  <si>
    <t>VEROSPIRON</t>
  </si>
  <si>
    <t>TBL 100X25MG</t>
  </si>
  <si>
    <t>131536</t>
  </si>
  <si>
    <t>31536</t>
  </si>
  <si>
    <t>BETALOC ZOK 25 MG</t>
  </si>
  <si>
    <t>TBL RET 100X25MG</t>
  </si>
  <si>
    <t>131654</t>
  </si>
  <si>
    <t>CEFTAZIDIM KABI 1 GM</t>
  </si>
  <si>
    <t>INJ PLV SOL 10X1GM</t>
  </si>
  <si>
    <t>140122</t>
  </si>
  <si>
    <t>40122</t>
  </si>
  <si>
    <t>HYDROCORTISON VALEANT</t>
  </si>
  <si>
    <t>140157</t>
  </si>
  <si>
    <t>40157</t>
  </si>
  <si>
    <t>SUCCINYLCHOLINJOD.VALEANT 100MG</t>
  </si>
  <si>
    <t>148578</t>
  </si>
  <si>
    <t>48578</t>
  </si>
  <si>
    <t>TIAPRIDAL</t>
  </si>
  <si>
    <t>POR TBLNOB 50X100MG</t>
  </si>
  <si>
    <t>149317</t>
  </si>
  <si>
    <t>49317</t>
  </si>
  <si>
    <t>CALCIUM GLUCONICUM 10% B.BRAUN</t>
  </si>
  <si>
    <t>INJ SOL 20X10ML</t>
  </si>
  <si>
    <t>150335</t>
  </si>
  <si>
    <t>50335</t>
  </si>
  <si>
    <t>ALGIFEN NEO</t>
  </si>
  <si>
    <t>POR GTT SOL 1X25ML</t>
  </si>
  <si>
    <t>151365</t>
  </si>
  <si>
    <t>51365</t>
  </si>
  <si>
    <t>CHLORID SODNÝ 0.9% BRAUN, REF. 395120</t>
  </si>
  <si>
    <t>INFSOL1X100ML-PELAH</t>
  </si>
  <si>
    <t>155823</t>
  </si>
  <si>
    <t>55823</t>
  </si>
  <si>
    <t>TBL OBD 20X500MG</t>
  </si>
  <si>
    <t>156848</t>
  </si>
  <si>
    <t>156923</t>
  </si>
  <si>
    <t>AQUA PRO INJECTIONE BRAUN</t>
  </si>
  <si>
    <t>INJ SOL 20X100ML-sklo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</si>
  <si>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</si>
  <si>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</si>
  <si>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</si>
  <si>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</si>
  <si>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</si>
  <si>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</si>
  <si>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</si>
  <si>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</si>
  <si>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157483</t>
  </si>
  <si>
    <t>57483</t>
  </si>
  <si>
    <t>CALCIUM RESONIUM</t>
  </si>
  <si>
    <t>PLV 1X300GM</t>
  </si>
  <si>
    <t>157525</t>
  </si>
  <si>
    <t>57525</t>
  </si>
  <si>
    <t>MYDOCALM 150MG</t>
  </si>
  <si>
    <t>TBL OBD 30X150MG</t>
  </si>
  <si>
    <t>158041</t>
  </si>
  <si>
    <t>58041</t>
  </si>
  <si>
    <t>BETALOC ZOK 200 MG</t>
  </si>
  <si>
    <t>POR TBL PRO 30X200MG</t>
  </si>
  <si>
    <t>158827</t>
  </si>
  <si>
    <t>58827</t>
  </si>
  <si>
    <t>FORTRANS</t>
  </si>
  <si>
    <t>PLV 1X4(SACKY)</t>
  </si>
  <si>
    <t>159941</t>
  </si>
  <si>
    <t>59941</t>
  </si>
  <si>
    <t>SMECTA</t>
  </si>
  <si>
    <t>PLV POR 1X30SACKU</t>
  </si>
  <si>
    <t>162320</t>
  </si>
  <si>
    <t>62320</t>
  </si>
  <si>
    <t>BETADINE</t>
  </si>
  <si>
    <t>UNG 1X20GM</t>
  </si>
  <si>
    <t>162859</t>
  </si>
  <si>
    <t>ASPIRIN PROTECT 100</t>
  </si>
  <si>
    <t>POR TBL ENT 98X100MG</t>
  </si>
  <si>
    <t>166555</t>
  </si>
  <si>
    <t>66555</t>
  </si>
  <si>
    <t>MAGNOSOLV</t>
  </si>
  <si>
    <t>GRA 30X6.1GM(SACKY)</t>
  </si>
  <si>
    <t>176496</t>
  </si>
  <si>
    <t>76496</t>
  </si>
  <si>
    <t>BERODUAL</t>
  </si>
  <si>
    <t>INH LIQ 1X20ML</t>
  </si>
  <si>
    <t>183272</t>
  </si>
  <si>
    <t>83272</t>
  </si>
  <si>
    <t>EBRANTIL 60 RETARD</t>
  </si>
  <si>
    <t>POR CPS PRO 50X60MG</t>
  </si>
  <si>
    <t>183974</t>
  </si>
  <si>
    <t>83974</t>
  </si>
  <si>
    <t>BETALOC</t>
  </si>
  <si>
    <t>INJ 5X5ML/5MG</t>
  </si>
  <si>
    <t>184700</t>
  </si>
  <si>
    <t>84700</t>
  </si>
  <si>
    <t>OTOBACID N</t>
  </si>
  <si>
    <t>AUR GTT SOL 1X5ML</t>
  </si>
  <si>
    <t>187076</t>
  </si>
  <si>
    <t>87076</t>
  </si>
  <si>
    <t>ERDOMED 300MG</t>
  </si>
  <si>
    <t>CPS 20X300MG</t>
  </si>
  <si>
    <t>188219</t>
  </si>
  <si>
    <t>88219</t>
  </si>
  <si>
    <t>LEXAURIN</t>
  </si>
  <si>
    <t>TBL 30X3MG</t>
  </si>
  <si>
    <t>189212</t>
  </si>
  <si>
    <t>89212</t>
  </si>
  <si>
    <t>INJECTIO PROCAIN.CHLOR.0.2% ARD</t>
  </si>
  <si>
    <t>INJ 1X200ML 0.2%</t>
  </si>
  <si>
    <t>191836</t>
  </si>
  <si>
    <t>91836</t>
  </si>
  <si>
    <t>INJ 5X1ML/6.5MG</t>
  </si>
  <si>
    <t>192351</t>
  </si>
  <si>
    <t>92351</t>
  </si>
  <si>
    <t>ATROVENT 0.025%</t>
  </si>
  <si>
    <t>INH SOL 1X20ML</t>
  </si>
  <si>
    <t>192729</t>
  </si>
  <si>
    <t>92729</t>
  </si>
  <si>
    <t>ACIDUM ASCORBICUM</t>
  </si>
  <si>
    <t>INJ 5X5ML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</si>
  <si>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</si>
  <si>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</si>
  <si>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</si>
  <si>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</si>
  <si>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</si>
  <si>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</si>
  <si>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</si>
  <si>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</si>
  <si>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</si>
  <si>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193746</t>
  </si>
  <si>
    <t>93746</t>
  </si>
  <si>
    <t>HEPARIN LECIVA</t>
  </si>
  <si>
    <t>INJ 1X10ML/50KU</t>
  </si>
  <si>
    <t>194248</t>
  </si>
  <si>
    <t>94248</t>
  </si>
  <si>
    <t>ZOLPIDEM-RATIOPHARM 10 MG</t>
  </si>
  <si>
    <t>POR TBL FLM 10X10MG</t>
  </si>
  <si>
    <t>194292</t>
  </si>
  <si>
    <t>94292</t>
  </si>
  <si>
    <t>POR TBL FLM 20X10MG</t>
  </si>
  <si>
    <t>196190</t>
  </si>
  <si>
    <t>96190</t>
  </si>
  <si>
    <t>MONOSAN 20MG</t>
  </si>
  <si>
    <t>TBL 30X20MG</t>
  </si>
  <si>
    <t>196303</t>
  </si>
  <si>
    <t>96303</t>
  </si>
  <si>
    <t>ASCORUTIN (BLISTR)</t>
  </si>
  <si>
    <t>TBL OBD 50</t>
  </si>
  <si>
    <t>197402</t>
  </si>
  <si>
    <t>97402</t>
  </si>
  <si>
    <t>SORBIFER DURULES</t>
  </si>
  <si>
    <t>TBL FC 50X100MG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</si>
  <si>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</si>
  <si>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</si>
  <si>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</si>
  <si>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</si>
  <si>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</si>
  <si>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</si>
  <si>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</si>
  <si>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</si>
  <si>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</si>
  <si>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</si>
  <si>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</si>
  <si>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</si>
  <si>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</si>
  <si>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</si>
  <si>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</si>
  <si>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</si>
  <si>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</si>
  <si>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</si>
  <si>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</si>
  <si>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394281</t>
  </si>
  <si>
    <t>14813</t>
  </si>
  <si>
    <t xml:space="preserve">KREON 10 000 </t>
  </si>
  <si>
    <t xml:space="preserve">POR CPS ETD 20 </t>
  </si>
  <si>
    <t>395294</t>
  </si>
  <si>
    <t>180306</t>
  </si>
  <si>
    <t>TANTUM VERDE</t>
  </si>
  <si>
    <t>LIQ 1X240ML-PET TR</t>
  </si>
  <si>
    <t>841535</t>
  </si>
  <si>
    <t>MENALIND Kožní ochranný krém 200 ml</t>
  </si>
  <si>
    <t>841572</t>
  </si>
  <si>
    <t>MENALIND Ubrousky 50ks náhradní náplň</t>
  </si>
  <si>
    <t>842230</t>
  </si>
  <si>
    <t>Vazelina bílá kosmetic.Valinka 100ml</t>
  </si>
  <si>
    <t>844831</t>
  </si>
  <si>
    <t>DIGOXIN ORION INJ</t>
  </si>
  <si>
    <t>INJ SOL 25X1ML/0.25MG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</si>
  <si>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</si>
  <si>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</si>
  <si>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</si>
  <si>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</si>
  <si>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</si>
  <si>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</si>
  <si>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</si>
  <si>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845697</t>
  </si>
  <si>
    <t>125599</t>
  </si>
  <si>
    <t>KALNORMIN</t>
  </si>
  <si>
    <t>POR TBL PRO 30X1GM</t>
  </si>
  <si>
    <t>846599</t>
  </si>
  <si>
    <t>107754</t>
  </si>
  <si>
    <t>Dobutamin Admeda 250 inf.sol50ml</t>
  </si>
  <si>
    <t>846758</t>
  </si>
  <si>
    <t>103387</t>
  </si>
  <si>
    <t>ACC INJEKT</t>
  </si>
  <si>
    <t>INJ SOL 5X3ML/300MG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</si>
  <si>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</si>
  <si>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</si>
  <si>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</si>
  <si>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</si>
  <si>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</si>
  <si>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</si>
  <si>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</si>
  <si>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848335</t>
  </si>
  <si>
    <t>155782</t>
  </si>
  <si>
    <t>GODASAL 100</t>
  </si>
  <si>
    <t>POR TBL NOB 100</t>
  </si>
  <si>
    <t>848632</t>
  </si>
  <si>
    <t>125315</t>
  </si>
  <si>
    <t>INJ SOL 12X2ML/100MG</t>
  </si>
  <si>
    <t>848793</t>
  </si>
  <si>
    <t>Emspoma U mas.eml základní 300g</t>
  </si>
  <si>
    <t>848866</t>
  </si>
  <si>
    <t>119654</t>
  </si>
  <si>
    <t>POR TBL FLM 100X100MG</t>
  </si>
  <si>
    <t>848930</t>
  </si>
  <si>
    <t>155781</t>
  </si>
  <si>
    <t>POR TBL NOB 50</t>
  </si>
  <si>
    <t>848950</t>
  </si>
  <si>
    <t>155148</t>
  </si>
  <si>
    <t>PARALEN 500</t>
  </si>
  <si>
    <t>POR TBL NOB 12X500MG</t>
  </si>
  <si>
    <t>849941</t>
  </si>
  <si>
    <t>162142</t>
  </si>
  <si>
    <t>POR TBL NOB 24X500MG</t>
  </si>
  <si>
    <t>900441</t>
  </si>
  <si>
    <t>KL ETHER  LÉKOPISNÝ 1000 ml Fagron, Kulich</t>
  </si>
  <si>
    <t>jednotka 1 ks   UN 1155</t>
  </si>
  <si>
    <t>905097</t>
  </si>
  <si>
    <t>23987</t>
  </si>
  <si>
    <t>DZ OCTENISEPT 250 ml</t>
  </si>
  <si>
    <t>DPH 15%</t>
  </si>
  <si>
    <t>987464</t>
  </si>
  <si>
    <t>Menalind Professional čistící pěna 400ml</t>
  </si>
  <si>
    <t>987465</t>
  </si>
  <si>
    <t>Menalind vlhké ošetř.ubrousky 50ks náhradní náplň</t>
  </si>
  <si>
    <t>51384</t>
  </si>
  <si>
    <t>INF SOL 10X1000MLPLAH</t>
  </si>
  <si>
    <t>100394</t>
  </si>
  <si>
    <t>394</t>
  </si>
  <si>
    <t>ATROPIN BIOTIKA 1MG</t>
  </si>
  <si>
    <t>INJ 10X1ML/1MG</t>
  </si>
  <si>
    <t>100489</t>
  </si>
  <si>
    <t>489</t>
  </si>
  <si>
    <t>KANAVIT</t>
  </si>
  <si>
    <t>INJ 5X1ML/10MG</t>
  </si>
  <si>
    <t>100513</t>
  </si>
  <si>
    <t>513</t>
  </si>
  <si>
    <t>NATRIUM CHLORATUM BIOTIKA 10%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</si>
  <si>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</si>
  <si>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</si>
  <si>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</si>
  <si>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</si>
  <si>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</si>
  <si>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</si>
  <si>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</si>
  <si>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100811</t>
  </si>
  <si>
    <t>811</t>
  </si>
  <si>
    <t>SANORIN</t>
  </si>
  <si>
    <t>LIQ 10ML 0.05%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</si>
  <si>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</si>
  <si>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</si>
  <si>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</si>
  <si>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</si>
  <si>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</si>
  <si>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</si>
  <si>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</si>
  <si>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</si>
  <si>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109844</t>
  </si>
  <si>
    <t>9844</t>
  </si>
  <si>
    <t>DRG 50X6.5MG</t>
  </si>
  <si>
    <t>111063</t>
  </si>
  <si>
    <t>11063</t>
  </si>
  <si>
    <t>IBALGIN 600 (IBUPROFEN 600)</t>
  </si>
  <si>
    <t>TBL OBD 30X600MG</t>
  </si>
  <si>
    <t>111337</t>
  </si>
  <si>
    <t>11337</t>
  </si>
  <si>
    <t>GERATAM 3G</t>
  </si>
  <si>
    <t>INJ 4X15ML/3GM</t>
  </si>
  <si>
    <t>114479</t>
  </si>
  <si>
    <t>14479</t>
  </si>
  <si>
    <t>TOBRADEX OČNÍ MAST</t>
  </si>
  <si>
    <t>OPH UNG 3.5GM</t>
  </si>
  <si>
    <t>118305</t>
  </si>
  <si>
    <t>18305</t>
  </si>
  <si>
    <t>INF SOL10X1000ML PE</t>
  </si>
  <si>
    <t>145981</t>
  </si>
  <si>
    <t>45981</t>
  </si>
  <si>
    <t>CERNEVIT</t>
  </si>
  <si>
    <t>INJ PLV SOL10X750MG</t>
  </si>
  <si>
    <t>157866</t>
  </si>
  <si>
    <t>57866</t>
  </si>
  <si>
    <t>TOBRADEX</t>
  </si>
  <si>
    <t>GTT OPH 1X5ML</t>
  </si>
  <si>
    <t>158287</t>
  </si>
  <si>
    <t>58287</t>
  </si>
  <si>
    <t>ADDAMEL N</t>
  </si>
  <si>
    <t>INF CNC 20X10ML</t>
  </si>
  <si>
    <t>159357</t>
  </si>
  <si>
    <t>59357</t>
  </si>
  <si>
    <t>RINGERUV ROZTOK BRAUN</t>
  </si>
  <si>
    <t>INF 10X500ML(LDPE)</t>
  </si>
  <si>
    <t>159940</t>
  </si>
  <si>
    <t>59940</t>
  </si>
  <si>
    <t>PLV POR 1X10SACKU</t>
  </si>
  <si>
    <t>163425</t>
  </si>
  <si>
    <t>POR TBL ENT 50X100MG</t>
  </si>
  <si>
    <t>169059</t>
  </si>
  <si>
    <t>69059</t>
  </si>
  <si>
    <t>CEREBROLYSIN</t>
  </si>
  <si>
    <t>INJ 5X10ML</t>
  </si>
  <si>
    <t>169189</t>
  </si>
  <si>
    <t>69189</t>
  </si>
  <si>
    <t>EUTHYROX 50</t>
  </si>
  <si>
    <t>TBL 100X50RG</t>
  </si>
  <si>
    <t>172564</t>
  </si>
  <si>
    <t>72564</t>
  </si>
  <si>
    <t>INF 5X0.5ML/20MG</t>
  </si>
  <si>
    <t>175567</t>
  </si>
  <si>
    <t>75567</t>
  </si>
  <si>
    <t>SALOFALK 500</t>
  </si>
  <si>
    <t>TBLOBD ENT100X500MG</t>
  </si>
  <si>
    <t>184530</t>
  </si>
  <si>
    <t>84530</t>
  </si>
  <si>
    <t>MONOPRIL 20MG</t>
  </si>
  <si>
    <t>TBL 28X20MG</t>
  </si>
  <si>
    <t>185733</t>
  </si>
  <si>
    <t>85733</t>
  </si>
  <si>
    <t>ISOKET LOSUNG 0.1% PRO INFUS.</t>
  </si>
  <si>
    <t>INJ PRO INF 10X10ML</t>
  </si>
  <si>
    <t>193724</t>
  </si>
  <si>
    <t>93724</t>
  </si>
  <si>
    <t>INDOMETACIN 100 BERLIN-CHEMIE</t>
  </si>
  <si>
    <t>SUP 10X100MG</t>
  </si>
  <si>
    <t>194919</t>
  </si>
  <si>
    <t>94919</t>
  </si>
  <si>
    <t>AMBROBENE 7.5MG/ML</t>
  </si>
  <si>
    <t>SOL 1X40ML</t>
  </si>
  <si>
    <t>194920</t>
  </si>
  <si>
    <t>94920</t>
  </si>
  <si>
    <t>SOL 1X100ML</t>
  </si>
  <si>
    <t>196610</t>
  </si>
  <si>
    <t>96610</t>
  </si>
  <si>
    <t>APAURIN</t>
  </si>
  <si>
    <t>INJ 10X2ML/10MG</t>
  </si>
  <si>
    <t>196873</t>
  </si>
  <si>
    <t>96873</t>
  </si>
  <si>
    <t>GLUCOSE 5 BRAUN (PLASCO LAHV.), REF. 3600010</t>
  </si>
  <si>
    <t>INF 1X500ML 5%</t>
  </si>
  <si>
    <t>196877</t>
  </si>
  <si>
    <t>96877</t>
  </si>
  <si>
    <t>GLUCOSE 10 BRAUN (PLASCO LAHV.)</t>
  </si>
  <si>
    <t>INF 1X500ML 10%</t>
  </si>
  <si>
    <t>196884</t>
  </si>
  <si>
    <t>96884</t>
  </si>
  <si>
    <t>0.9% W/V SODIUM CHLORIDE I.V. REF.3500390</t>
  </si>
  <si>
    <t>INF 1X500ML(PE)</t>
  </si>
  <si>
    <t>500269</t>
  </si>
  <si>
    <t>KL UNG.LENIENS, 200G</t>
  </si>
  <si>
    <t>841541</t>
  </si>
  <si>
    <t>MENALIND Mycí emulze 500ml</t>
  </si>
  <si>
    <t>845329</t>
  </si>
  <si>
    <t>Biopron9 tob.60</t>
  </si>
  <si>
    <t>847635</t>
  </si>
  <si>
    <t>Biopron9    PREMIUM tob.120</t>
  </si>
  <si>
    <t>848172</t>
  </si>
  <si>
    <t>Biopron9  Premium tob.60</t>
  </si>
  <si>
    <t>848802</t>
  </si>
  <si>
    <t>163138</t>
  </si>
  <si>
    <t>FLAVOBION</t>
  </si>
  <si>
    <t>POR TBL FLM 50X70MG</t>
  </si>
  <si>
    <t>849034</t>
  </si>
  <si>
    <t>Emspoma M 200ml/chladivá tuba</t>
  </si>
  <si>
    <t>849276</t>
  </si>
  <si>
    <t>155875</t>
  </si>
  <si>
    <t>TRENTAL</t>
  </si>
  <si>
    <t>INF SOL 5X5ML/100MG</t>
  </si>
  <si>
    <t>850233</t>
  </si>
  <si>
    <t>156897</t>
  </si>
  <si>
    <t>VALSACOR 320 MG</t>
  </si>
  <si>
    <t>POR TBL FLM 28X320MG</t>
  </si>
  <si>
    <t>900240</t>
  </si>
  <si>
    <t>DZ TRIXO LIND 500ML</t>
  </si>
  <si>
    <t>921476</t>
  </si>
  <si>
    <t>KL UNG.LENIENS, 250G</t>
  </si>
  <si>
    <t>102684</t>
  </si>
  <si>
    <t>2684</t>
  </si>
  <si>
    <t>GEL 1X20GM</t>
  </si>
  <si>
    <t>104071</t>
  </si>
  <si>
    <t>4071</t>
  </si>
  <si>
    <t>DITHIADEN</t>
  </si>
  <si>
    <t>INJ 10X2ML</t>
  </si>
  <si>
    <t>109210</t>
  </si>
  <si>
    <t>9210</t>
  </si>
  <si>
    <t>LEKOPTIN</t>
  </si>
  <si>
    <t>INJ 50X2ML/5MG</t>
  </si>
  <si>
    <t>146125</t>
  </si>
  <si>
    <t>46125</t>
  </si>
  <si>
    <t>LIDOCAIN 10%</t>
  </si>
  <si>
    <t>SPR 1X38GM</t>
  </si>
  <si>
    <t>185071</t>
  </si>
  <si>
    <t>85071</t>
  </si>
  <si>
    <t>NITROMINT</t>
  </si>
  <si>
    <t>ORM SPR SLG 1X10GM</t>
  </si>
  <si>
    <t>847400</t>
  </si>
  <si>
    <t>Cathejell Lidokain gel anestezující inj</t>
  </si>
  <si>
    <t>1x12,5g</t>
  </si>
  <si>
    <t>920170</t>
  </si>
  <si>
    <t>DZ TRIXO 500 ML</t>
  </si>
  <si>
    <t>47706</t>
  </si>
  <si>
    <t>GLUKÓZA 20 BRAUN</t>
  </si>
  <si>
    <t>58038</t>
  </si>
  <si>
    <t>BETALOC ZOK 50 MG</t>
  </si>
  <si>
    <t>POR TBL PRO 100X50MG</t>
  </si>
  <si>
    <t>98236</t>
  </si>
  <si>
    <t>HYDROGENUHLIČITAN SODNÝ 4.2%(W/V)-BRAUN</t>
  </si>
  <si>
    <t>INF SOL 1X250ML</t>
  </si>
  <si>
    <t>100409</t>
  </si>
  <si>
    <t>409</t>
  </si>
  <si>
    <t>CALCIUM CHLORATUM BIOTIKA</t>
  </si>
  <si>
    <t>100874</t>
  </si>
  <si>
    <t>874</t>
  </si>
  <si>
    <t>OPHTHALMO-AZULEN</t>
  </si>
  <si>
    <t>102587</t>
  </si>
  <si>
    <t>2587</t>
  </si>
  <si>
    <t>GLUKÓZA 40 BRAUN</t>
  </si>
  <si>
    <t>INF 20X10ML-PLA.AMP</t>
  </si>
  <si>
    <t>104344</t>
  </si>
  <si>
    <t>4344</t>
  </si>
  <si>
    <t>HYPNOMIDATE</t>
  </si>
  <si>
    <t>INJ 5X10ML/20MG</t>
  </si>
  <si>
    <t>110555</t>
  </si>
  <si>
    <t>10555</t>
  </si>
  <si>
    <t>INJ SOL 20X100ML-PE</t>
  </si>
  <si>
    <t>121221</t>
  </si>
  <si>
    <t>21221</t>
  </si>
  <si>
    <t>NIPRUSS</t>
  </si>
  <si>
    <t>INJ SIC 5X60MG</t>
  </si>
  <si>
    <t>131656</t>
  </si>
  <si>
    <t>CEFTAZIDIM KABI 2 GM</t>
  </si>
  <si>
    <t>INJ+INF PLV SOL 10X2GM</t>
  </si>
  <si>
    <t>142595</t>
  </si>
  <si>
    <t>42595</t>
  </si>
  <si>
    <t>VITALIPID N ADULT</t>
  </si>
  <si>
    <t>INF CNC SOL 10X10ML</t>
  </si>
  <si>
    <t>169789</t>
  </si>
  <si>
    <t>69789</t>
  </si>
  <si>
    <t>AQUA PRO INJECTIONE ARDEAPHARMA</t>
  </si>
  <si>
    <t>INF 1X500ML</t>
  </si>
  <si>
    <t>187822</t>
  </si>
  <si>
    <t>87822</t>
  </si>
  <si>
    <t>ARDUAN</t>
  </si>
  <si>
    <t>INJ SIC 25X4MG+2ML</t>
  </si>
  <si>
    <t>190765</t>
  </si>
  <si>
    <t>90765</t>
  </si>
  <si>
    <t>EBRANTIL I.V.50</t>
  </si>
  <si>
    <t>INJ 5X10ML/50MG</t>
  </si>
  <si>
    <t>194916</t>
  </si>
  <si>
    <t>94916</t>
  </si>
  <si>
    <t>AMBROBENE</t>
  </si>
  <si>
    <t>INJ 5X2ML/15MG</t>
  </si>
  <si>
    <t>196885</t>
  </si>
  <si>
    <t>96885</t>
  </si>
  <si>
    <t>0.9% W/V SODIUM CHLORIDE I.V.   REF. 3500403</t>
  </si>
  <si>
    <t>INF 1X1000ML(PE)</t>
  </si>
  <si>
    <t>395136</t>
  </si>
  <si>
    <t>IR  NATRIUM CITRICUM 4% 1000ml</t>
  </si>
  <si>
    <t>IR dialyzační roztokl Phoenix</t>
  </si>
  <si>
    <t>843740</t>
  </si>
  <si>
    <t>AVIRIL Dětský zásyp s azulenem sypačka</t>
  </si>
  <si>
    <t>844078</t>
  </si>
  <si>
    <t>Lacrisyn gtt.ophth.10ml</t>
  </si>
  <si>
    <t>850655</t>
  </si>
  <si>
    <t>Citra-lock 4% 5ml</t>
  </si>
  <si>
    <t>902087</t>
  </si>
  <si>
    <t>IR  CITRALYSAT K2 5000 ml</t>
  </si>
  <si>
    <t>dialys.rozt.</t>
  </si>
  <si>
    <t>100392</t>
  </si>
  <si>
    <t>392</t>
  </si>
  <si>
    <t>ATROPIN BIOTIKA 0.5MG</t>
  </si>
  <si>
    <t>113373</t>
  </si>
  <si>
    <t>154858</t>
  </si>
  <si>
    <t xml:space="preserve">PROTAMIN MEDA AMPULLEN </t>
  </si>
  <si>
    <t>INJ 5X5ML/5KU</t>
  </si>
  <si>
    <t>396554</t>
  </si>
  <si>
    <t>185352</t>
  </si>
  <si>
    <t>Naloxone 400 mcg/ml</t>
  </si>
  <si>
    <t>5 x 1 ml</t>
  </si>
  <si>
    <t>841498</t>
  </si>
  <si>
    <t>Carbosorb tbl.20-blistr</t>
  </si>
  <si>
    <t>850095</t>
  </si>
  <si>
    <t>120406</t>
  </si>
  <si>
    <t>THIOPENTAL VUAB INJ. PLV. SOL. 0,5 G</t>
  </si>
  <si>
    <t>INJ PLV SOL 1X0.5GM</t>
  </si>
  <si>
    <t>116551</t>
  </si>
  <si>
    <t>16551</t>
  </si>
  <si>
    <t>ANEXATE</t>
  </si>
  <si>
    <t>INJ 5X5ML/0.5MG</t>
  </si>
  <si>
    <t>147033</t>
  </si>
  <si>
    <t>47033</t>
  </si>
  <si>
    <t>POR GRA SUS 1X100ML</t>
  </si>
  <si>
    <t>846813</t>
  </si>
  <si>
    <t>137120</t>
  </si>
  <si>
    <t>MAGNESIUM 250 MG PHARMAVIT</t>
  </si>
  <si>
    <t>POR TBL EFF 20</t>
  </si>
  <si>
    <t>55919</t>
  </si>
  <si>
    <t>CHLORID SODNÝ 10% BRAUN</t>
  </si>
  <si>
    <t>INF CNC SOL 20X10ML</t>
  </si>
  <si>
    <t>100512</t>
  </si>
  <si>
    <t>512</t>
  </si>
  <si>
    <t>INJ 10X5ML 10%</t>
  </si>
  <si>
    <t>101127</t>
  </si>
  <si>
    <t>1127</t>
  </si>
  <si>
    <t>INJ 10X2ML/20MG</t>
  </si>
  <si>
    <t>101940</t>
  </si>
  <si>
    <t>1940</t>
  </si>
  <si>
    <t>OXAZEPAM TBL.20X10MG</t>
  </si>
  <si>
    <t>TBL 20X10MG(BLISTR)</t>
  </si>
  <si>
    <t>117011</t>
  </si>
  <si>
    <t>17011</t>
  </si>
  <si>
    <t>DICYNONE 250</t>
  </si>
  <si>
    <t>INJ SOL 4X2ML/250MG</t>
  </si>
  <si>
    <t>122629</t>
  </si>
  <si>
    <t>SAB SIMPLEX</t>
  </si>
  <si>
    <t>POR SUS 1X30ML</t>
  </si>
  <si>
    <t>123700</t>
  </si>
  <si>
    <t>23700</t>
  </si>
  <si>
    <t>PERFALGAN 10 MG/ML</t>
  </si>
  <si>
    <t>INF SOL12X100ML/1GM</t>
  </si>
  <si>
    <t>144357</t>
  </si>
  <si>
    <t>44357</t>
  </si>
  <si>
    <t>REMESTYP 1.0</t>
  </si>
  <si>
    <t>INJ 5X10ML/1MG</t>
  </si>
  <si>
    <t>185060</t>
  </si>
  <si>
    <t>85060</t>
  </si>
  <si>
    <t>ATARAX</t>
  </si>
  <si>
    <t>TBL OBD 25X25MG</t>
  </si>
  <si>
    <t>192489</t>
  </si>
  <si>
    <t>92489</t>
  </si>
  <si>
    <t>SOL 10X67.5ML</t>
  </si>
  <si>
    <t>193723</t>
  </si>
  <si>
    <t>93723</t>
  </si>
  <si>
    <t>INDOMETACIN 50 BERLIN-CHEMIE</t>
  </si>
  <si>
    <t>SUP 10X50MG</t>
  </si>
  <si>
    <t>394619</t>
  </si>
  <si>
    <t>Menalind Professional masážní gel 200ml</t>
  </si>
  <si>
    <t>500701</t>
  </si>
  <si>
    <t>IR  AQUA STERILE OPLACH 1000 ml Pour Bottle Prom.</t>
  </si>
  <si>
    <t>703722</t>
  </si>
  <si>
    <t>MENALIND Olejový spray na ochranu kůže</t>
  </si>
  <si>
    <t>841560</t>
  </si>
  <si>
    <t>KL SOL.HYD.PEROX.30% 20kg</t>
  </si>
  <si>
    <t>842351</t>
  </si>
  <si>
    <t>Stopangin sol. 250ml</t>
  </si>
  <si>
    <t>846873</t>
  </si>
  <si>
    <t>DZ PRONTODERM ROZTOK 500 ml</t>
  </si>
  <si>
    <t>847559</t>
  </si>
  <si>
    <t>Calcium pantothenicum 100g</t>
  </si>
  <si>
    <t>25746</t>
  </si>
  <si>
    <t>INVANZ 1 G</t>
  </si>
  <si>
    <t>INF PLV SOL 1X1GM</t>
  </si>
  <si>
    <t>100113</t>
  </si>
  <si>
    <t>113</t>
  </si>
  <si>
    <t>DILURAN</t>
  </si>
  <si>
    <t>TBL 20X250MG</t>
  </si>
  <si>
    <t>102828</t>
  </si>
  <si>
    <t>2828</t>
  </si>
  <si>
    <t>TRIAMCINOLON LECIVA</t>
  </si>
  <si>
    <t>CRM 1X10GM 0.1%</t>
  </si>
  <si>
    <t>108499</t>
  </si>
  <si>
    <t>8499</t>
  </si>
  <si>
    <t>DIPIDOLOR</t>
  </si>
  <si>
    <t>INJ 5X2ML 7.5MG/ML</t>
  </si>
  <si>
    <t>116547</t>
  </si>
  <si>
    <t>16547</t>
  </si>
  <si>
    <t>CYMEVENE</t>
  </si>
  <si>
    <t>INF SIC 1X500MG</t>
  </si>
  <si>
    <t>120401</t>
  </si>
  <si>
    <t>20401</t>
  </si>
  <si>
    <t>IBALGIN GEL 50G</t>
  </si>
  <si>
    <t>DRM GEL 1X50GM</t>
  </si>
  <si>
    <t>141334</t>
  </si>
  <si>
    <t>163350</t>
  </si>
  <si>
    <t>VITAMIN A-POS</t>
  </si>
  <si>
    <t>142630</t>
  </si>
  <si>
    <t>42630</t>
  </si>
  <si>
    <t>PAMBA</t>
  </si>
  <si>
    <t>INJ SOL 5X5ML/50MG</t>
  </si>
  <si>
    <t>146692</t>
  </si>
  <si>
    <t>46692</t>
  </si>
  <si>
    <t>EUTHYROX 75</t>
  </si>
  <si>
    <t>TBL 100X75RG</t>
  </si>
  <si>
    <t>159392</t>
  </si>
  <si>
    <t>59392</t>
  </si>
  <si>
    <t>BROMHEXIN - EGIS</t>
  </si>
  <si>
    <t>SOL 1X60ML/120MG</t>
  </si>
  <si>
    <t>169755</t>
  </si>
  <si>
    <t>69755</t>
  </si>
  <si>
    <t>ARDEANUTRISOL G 40</t>
  </si>
  <si>
    <t>INF 1X80ML</t>
  </si>
  <si>
    <t>187299</t>
  </si>
  <si>
    <t>87299</t>
  </si>
  <si>
    <t>IMUNOR</t>
  </si>
  <si>
    <t>LYO 4X10MG</t>
  </si>
  <si>
    <t>187764</t>
  </si>
  <si>
    <t>87764</t>
  </si>
  <si>
    <t>ARDEAELYTOSOL NA.HYDR.CARB.4.2%</t>
  </si>
  <si>
    <t>INF 1X200ML</t>
  </si>
  <si>
    <t>394217</t>
  </si>
  <si>
    <t>KL POLYSAN, OL.HELIANTHI AA AD 300G</t>
  </si>
  <si>
    <t>500833</t>
  </si>
  <si>
    <t>180175</t>
  </si>
  <si>
    <t>Canesten Gyn 3 dny</t>
  </si>
  <si>
    <t>crm.vag.1x20g+3apl.</t>
  </si>
  <si>
    <t>840987</t>
  </si>
  <si>
    <t>IR  AQUA STERILE OPLACH.6x1000 ml</t>
  </si>
  <si>
    <t>IR OPLACH-FR</t>
  </si>
  <si>
    <t>843217</t>
  </si>
  <si>
    <t>CATAPRES 0,15MG INJ</t>
  </si>
  <si>
    <t>INJ 5X1ML/0.15MG</t>
  </si>
  <si>
    <t>844591</t>
  </si>
  <si>
    <t>107161</t>
  </si>
  <si>
    <t>DIPEPTIVEN</t>
  </si>
  <si>
    <t>INF CNC SOL 1X100ML</t>
  </si>
  <si>
    <t>844764</t>
  </si>
  <si>
    <t>105943</t>
  </si>
  <si>
    <t>TETRASPAN 10%</t>
  </si>
  <si>
    <t>INF SOL 20X500ML</t>
  </si>
  <si>
    <t>848725</t>
  </si>
  <si>
    <t>107677</t>
  </si>
  <si>
    <t>KALIUMCHLORID 7.45% BRAUN</t>
  </si>
  <si>
    <t>INF CNC SOL 20X100ML</t>
  </si>
  <si>
    <t>900518</t>
  </si>
  <si>
    <t>KL UNG.LENIENS, 500G</t>
  </si>
  <si>
    <t>102547</t>
  </si>
  <si>
    <t>2547</t>
  </si>
  <si>
    <t>UNG OPH 1X3.5GM</t>
  </si>
  <si>
    <t>112023</t>
  </si>
  <si>
    <t>12023</t>
  </si>
  <si>
    <t>VIGANTOL</t>
  </si>
  <si>
    <t>POR GTT SOL 1x10ML</t>
  </si>
  <si>
    <t>114725</t>
  </si>
  <si>
    <t>14725</t>
  </si>
  <si>
    <t>TUSSIN</t>
  </si>
  <si>
    <t>125414</t>
  </si>
  <si>
    <t>25414</t>
  </si>
  <si>
    <t>FOSAVANCE</t>
  </si>
  <si>
    <t>POR TBL NOB 4</t>
  </si>
  <si>
    <t>175285</t>
  </si>
  <si>
    <t>75285</t>
  </si>
  <si>
    <t>ERYFLUID</t>
  </si>
  <si>
    <t>184785</t>
  </si>
  <si>
    <t>84785</t>
  </si>
  <si>
    <t>VIDISIC</t>
  </si>
  <si>
    <t>GEL OPH 3X10GM</t>
  </si>
  <si>
    <t>192730</t>
  </si>
  <si>
    <t>92730</t>
  </si>
  <si>
    <t>INJ 50X5ML</t>
  </si>
  <si>
    <t>199602</t>
  </si>
  <si>
    <t>99602</t>
  </si>
  <si>
    <t>SERMION</t>
  </si>
  <si>
    <t>POR TBL FLM 30X30MG</t>
  </si>
  <si>
    <t>845813</t>
  </si>
  <si>
    <t>DECA DURABOLIN  50</t>
  </si>
  <si>
    <t xml:space="preserve">INJ SOL 1X1ML/50MG </t>
  </si>
  <si>
    <t>129710</t>
  </si>
  <si>
    <t>29710</t>
  </si>
  <si>
    <t>ADVAGRAF 5 MG</t>
  </si>
  <si>
    <t>POR CPS PRO 30X5MG</t>
  </si>
  <si>
    <t>185812</t>
  </si>
  <si>
    <t>85812</t>
  </si>
  <si>
    <t>LIDOCAIN</t>
  </si>
  <si>
    <t>INJ 10X2ML 2%</t>
  </si>
  <si>
    <t>196879</t>
  </si>
  <si>
    <t>96879</t>
  </si>
  <si>
    <t>INF 1X500ML-PE</t>
  </si>
  <si>
    <t>930255</t>
  </si>
  <si>
    <t>KL CHLADIVE MAZANI 450 g FAG.,KUL.</t>
  </si>
  <si>
    <t>DPH 21%</t>
  </si>
  <si>
    <t>169595</t>
  </si>
  <si>
    <t>69595</t>
  </si>
  <si>
    <t>ARDEAELYTOSOL L-ARGININCHL.21%</t>
  </si>
  <si>
    <t>113342</t>
  </si>
  <si>
    <t>13342</t>
  </si>
  <si>
    <t>CANESTEN 6 VAGINÁLNÍ KRÉM</t>
  </si>
  <si>
    <t>CRM VAG 1X35GM+APL</t>
  </si>
  <si>
    <t>147671</t>
  </si>
  <si>
    <t>47671</t>
  </si>
  <si>
    <t>PERLINGANIT ROZTOK</t>
  </si>
  <si>
    <t>INF SOL10X10ML AMP</t>
  </si>
  <si>
    <t>169667</t>
  </si>
  <si>
    <t>69667</t>
  </si>
  <si>
    <t>ARDEAELYTOSOL NA.HYDR.FOSF.8.7%</t>
  </si>
  <si>
    <t>395927</t>
  </si>
  <si>
    <t>98237</t>
  </si>
  <si>
    <t>HYDROGENUHLIČITAN SODNÝ 8,4 (W/V)-BRAUN</t>
  </si>
  <si>
    <t>INF SOL 10X250ML</t>
  </si>
  <si>
    <t>500629</t>
  </si>
  <si>
    <t>180173</t>
  </si>
  <si>
    <t>Canesten Gyn 1 den</t>
  </si>
  <si>
    <t>vag.tbl.1x500mg</t>
  </si>
  <si>
    <t>500686</t>
  </si>
  <si>
    <t xml:space="preserve">DZ PRONTODERM SHOWER GEL  100ML </t>
  </si>
  <si>
    <t>strong</t>
  </si>
  <si>
    <t>848473</t>
  </si>
  <si>
    <t>128300</t>
  </si>
  <si>
    <t>LUXFEN, 2 MG/ML OČNÍ KAPKY, ROZTOK</t>
  </si>
  <si>
    <t>OPH GTT SOL 1X5ML</t>
  </si>
  <si>
    <t>849971</t>
  </si>
  <si>
    <t>137494</t>
  </si>
  <si>
    <t>Esmocard HCL 100mg/10ml inj.5 x 100mg/10ml</t>
  </si>
  <si>
    <t>100982</t>
  </si>
  <si>
    <t>982</t>
  </si>
  <si>
    <t>CARBOSORB</t>
  </si>
  <si>
    <t>PLV 1X25GM</t>
  </si>
  <si>
    <t>100560</t>
  </si>
  <si>
    <t>560</t>
  </si>
  <si>
    <t>PLEGOMAZIN</t>
  </si>
  <si>
    <t>INJ 10X5ML/25MG</t>
  </si>
  <si>
    <t>125364</t>
  </si>
  <si>
    <t>25364</t>
  </si>
  <si>
    <t>POR CPS ETD 14X20MG</t>
  </si>
  <si>
    <t>850729</t>
  </si>
  <si>
    <t>157875</t>
  </si>
  <si>
    <t>PARACETAMOL KABI 10MG/ML</t>
  </si>
  <si>
    <t>INF SOL 10X100ML/1000MG</t>
  </si>
  <si>
    <t>921027</t>
  </si>
  <si>
    <t>KL CHLADIVE MAZANI, 200 G</t>
  </si>
  <si>
    <t>144982</t>
  </si>
  <si>
    <t>44982</t>
  </si>
  <si>
    <t>BETOPTIC S</t>
  </si>
  <si>
    <t>167408</t>
  </si>
  <si>
    <t>67408</t>
  </si>
  <si>
    <t>INDOBENE</t>
  </si>
  <si>
    <t>GEL 1X50GM</t>
  </si>
  <si>
    <t>178635</t>
  </si>
  <si>
    <t>PARACETAMOL B. BRAUN 10 MG/ML</t>
  </si>
  <si>
    <t>INF SOL 10X100ML/1GM</t>
  </si>
  <si>
    <t>702489</t>
  </si>
  <si>
    <t>Emspoma M 300ml/chladivá</t>
  </si>
  <si>
    <t>850675</t>
  </si>
  <si>
    <t>Menalind professional tělové mléko 500ml</t>
  </si>
  <si>
    <t>920154</t>
  </si>
  <si>
    <t>DZ PRONTODERM PENA 200ml</t>
  </si>
  <si>
    <t>111243</t>
  </si>
  <si>
    <t>11243</t>
  </si>
  <si>
    <t>GERATAM 1200</t>
  </si>
  <si>
    <t>TBL OBD 100X1200MG</t>
  </si>
  <si>
    <t>191712</t>
  </si>
  <si>
    <t>91712</t>
  </si>
  <si>
    <t>GARASONE</t>
  </si>
  <si>
    <t>2584</t>
  </si>
  <si>
    <t>199476</t>
  </si>
  <si>
    <t>99476</t>
  </si>
  <si>
    <t>ULCOGANT</t>
  </si>
  <si>
    <t>SUS 250ML(LAHEV)</t>
  </si>
  <si>
    <t>844242</t>
  </si>
  <si>
    <t>105937</t>
  </si>
  <si>
    <t>TETRASPAN 6%</t>
  </si>
  <si>
    <t>147466</t>
  </si>
  <si>
    <t>EUTHYROX 137 MIKROGRAMŮ</t>
  </si>
  <si>
    <t>POR TBL NOB 100X137RG II</t>
  </si>
  <si>
    <t>197694</t>
  </si>
  <si>
    <t>97694</t>
  </si>
  <si>
    <t>199579</t>
  </si>
  <si>
    <t>99579</t>
  </si>
  <si>
    <t>BRUFEN 400</t>
  </si>
  <si>
    <t>POR TBL FLM30X400MG</t>
  </si>
  <si>
    <t>843996</t>
  </si>
  <si>
    <t>100191</t>
  </si>
  <si>
    <t>VOLUVEN  6%</t>
  </si>
  <si>
    <t>INF SOL 20X500MLVAK+P</t>
  </si>
  <si>
    <t>921034</t>
  </si>
  <si>
    <t>KL SOL.ACIDI BORICI 3%,500G</t>
  </si>
  <si>
    <t>187000</t>
  </si>
  <si>
    <t>87000</t>
  </si>
  <si>
    <t>ARDEAOSMOSOL MA 20 (Mannitol)</t>
  </si>
  <si>
    <t>902074</t>
  </si>
  <si>
    <t>85278</t>
  </si>
  <si>
    <t>VOLULYTE 6%</t>
  </si>
  <si>
    <t>146475</t>
  </si>
  <si>
    <t>46475</t>
  </si>
  <si>
    <t>DILCEREN PRO INFUSIONE</t>
  </si>
  <si>
    <t>INF 1X50ML/10MG</t>
  </si>
  <si>
    <t>920359</t>
  </si>
  <si>
    <t>KL SOL.BORGLYCEROLI 3% 250 G</t>
  </si>
  <si>
    <t>100812</t>
  </si>
  <si>
    <t>812</t>
  </si>
  <si>
    <t>LIQ 10ML 0.1%</t>
  </si>
  <si>
    <t>842144</t>
  </si>
  <si>
    <t>DZ BRAUNODERM 1 l</t>
  </si>
  <si>
    <t>UN 1993</t>
  </si>
  <si>
    <t>850053</t>
  </si>
  <si>
    <t>162694</t>
  </si>
  <si>
    <t>EPILAN D GEROT</t>
  </si>
  <si>
    <t>POR TBL NOB 100X100MG</t>
  </si>
  <si>
    <t>108651</t>
  </si>
  <si>
    <t>8651</t>
  </si>
  <si>
    <t>BRICANYL</t>
  </si>
  <si>
    <t>INJ 10X1ML 0.5MG</t>
  </si>
  <si>
    <t>118566</t>
  </si>
  <si>
    <t>18566</t>
  </si>
  <si>
    <t>MINIRIN MELT 120 MCG</t>
  </si>
  <si>
    <t>POR LYO 30X120RG</t>
  </si>
  <si>
    <t>140160</t>
  </si>
  <si>
    <t>40160</t>
  </si>
  <si>
    <t>THIOPENTAL VALEANT 1G</t>
  </si>
  <si>
    <t>INJ PLV SOL 1X1GM</t>
  </si>
  <si>
    <t>171616</t>
  </si>
  <si>
    <t>TACHYBEN I.V. 50 MG INJEKČNÍ ROZTOK</t>
  </si>
  <si>
    <t>INJ SOL 5X10ML/50MG</t>
  </si>
  <si>
    <t>850680</t>
  </si>
  <si>
    <t>120407</t>
  </si>
  <si>
    <t>THIOPENTAL VUAB INJ. PLV. SOL. 1,0 G</t>
  </si>
  <si>
    <t>50440</t>
  </si>
  <si>
    <t>ACCUSOL 35, ROZTOK PRO HEMOFILTRACI, HEMODIALÝZU A</t>
  </si>
  <si>
    <t>DLP HFL SOL 2X5000ML</t>
  </si>
  <si>
    <t>101845</t>
  </si>
  <si>
    <t>1845</t>
  </si>
  <si>
    <t>TISERCIN</t>
  </si>
  <si>
    <t>INJ 10X1ML/25MG</t>
  </si>
  <si>
    <t>112061</t>
  </si>
  <si>
    <t>12061</t>
  </si>
  <si>
    <t>HALOPERIDOL DECANOAT</t>
  </si>
  <si>
    <t>INJ 5X1ML/50MG</t>
  </si>
  <si>
    <t>113033</t>
  </si>
  <si>
    <t>13033</t>
  </si>
  <si>
    <t>PULMICORT 0.5MG/ML</t>
  </si>
  <si>
    <t>SUS 20X2ML</t>
  </si>
  <si>
    <t>114325</t>
  </si>
  <si>
    <t>14325</t>
  </si>
  <si>
    <t>ELOCOM</t>
  </si>
  <si>
    <t>DRM SOL 1X20ML 0.1%</t>
  </si>
  <si>
    <t>115369</t>
  </si>
  <si>
    <t>15369</t>
  </si>
  <si>
    <t>PULMOZYME</t>
  </si>
  <si>
    <t>INH SOL 6X2.5ML</t>
  </si>
  <si>
    <t>115643</t>
  </si>
  <si>
    <t>15643</t>
  </si>
  <si>
    <t>SANDIMMUN</t>
  </si>
  <si>
    <t>INF CNC SOL 10X5ML</t>
  </si>
  <si>
    <t>127698</t>
  </si>
  <si>
    <t>27698</t>
  </si>
  <si>
    <t>TAMIFLU 75 MG</t>
  </si>
  <si>
    <t>POR CPS DUR 10X75MG</t>
  </si>
  <si>
    <t>147545</t>
  </si>
  <si>
    <t>47545</t>
  </si>
  <si>
    <t>WELLBUTRIN SR</t>
  </si>
  <si>
    <t>POR TBL PRO60X150MG</t>
  </si>
  <si>
    <t>149990</t>
  </si>
  <si>
    <t>49990</t>
  </si>
  <si>
    <t>EXACYL</t>
  </si>
  <si>
    <t>INJ 5X5ML/500MG</t>
  </si>
  <si>
    <t>155939</t>
  </si>
  <si>
    <t>HERPESIN 250</t>
  </si>
  <si>
    <t>INF PLV SOL 10X250MG</t>
  </si>
  <si>
    <t>156676</t>
  </si>
  <si>
    <t>56676</t>
  </si>
  <si>
    <t>FLOXAL</t>
  </si>
  <si>
    <t>UNG OPH 1X3GM</t>
  </si>
  <si>
    <t>166131</t>
  </si>
  <si>
    <t>66131</t>
  </si>
  <si>
    <t>BUSPIRON-EGIS 5MG</t>
  </si>
  <si>
    <t>TBL 60X5MG</t>
  </si>
  <si>
    <t>169191</t>
  </si>
  <si>
    <t>69191</t>
  </si>
  <si>
    <t>EUTHYROX 150</t>
  </si>
  <si>
    <t>TBL 100X150RG</t>
  </si>
  <si>
    <t>169242</t>
  </si>
  <si>
    <t>69242</t>
  </si>
  <si>
    <t>PULMICORT TURBUHALER</t>
  </si>
  <si>
    <t>PLV INH 200X200RG</t>
  </si>
  <si>
    <t>175605</t>
  </si>
  <si>
    <t>75605</t>
  </si>
  <si>
    <t>DICLOFENAC AL 25</t>
  </si>
  <si>
    <t>TBL OBD 100X25MG</t>
  </si>
  <si>
    <t>187073</t>
  </si>
  <si>
    <t>87073</t>
  </si>
  <si>
    <t>POR PLV SOL 20X225MG</t>
  </si>
  <si>
    <t>187825</t>
  </si>
  <si>
    <t>87825</t>
  </si>
  <si>
    <t>ARDEAELYTOSOL NA.HYDR.CARB.8.4%</t>
  </si>
  <si>
    <t>190021</t>
  </si>
  <si>
    <t>90021</t>
  </si>
  <si>
    <t>MARCAINE SPINAL O.5%</t>
  </si>
  <si>
    <t>INJ 5X4ML 5MG/ML</t>
  </si>
  <si>
    <t>190484</t>
  </si>
  <si>
    <t>NEPRESOL 25 MG</t>
  </si>
  <si>
    <t>INJ SIC 5X25MG+SOLV</t>
  </si>
  <si>
    <t>191217</t>
  </si>
  <si>
    <t>91217</t>
  </si>
  <si>
    <t>VENTER</t>
  </si>
  <si>
    <t>TBL 50X1GM</t>
  </si>
  <si>
    <t>191583</t>
  </si>
  <si>
    <t>163189</t>
  </si>
  <si>
    <t>DANTROLEN I.V.</t>
  </si>
  <si>
    <t>INF SIC 36X20MG+SOL</t>
  </si>
  <si>
    <t>196484</t>
  </si>
  <si>
    <t>96484</t>
  </si>
  <si>
    <t>SURGAM</t>
  </si>
  <si>
    <t>TBL 20X300MG</t>
  </si>
  <si>
    <t>196887</t>
  </si>
  <si>
    <t>96887</t>
  </si>
  <si>
    <t>0.9% W/V SODIUM CHLORIDE I.V.</t>
  </si>
  <si>
    <t>INJ 20X20ML</t>
  </si>
  <si>
    <t>381465</t>
  </si>
  <si>
    <t>81465</t>
  </si>
  <si>
    <t>DERMACYN WOUND CARE</t>
  </si>
  <si>
    <t>500ML</t>
  </si>
  <si>
    <t>394691</t>
  </si>
  <si>
    <t>Jelení lůj 28g</t>
  </si>
  <si>
    <t>395850</t>
  </si>
  <si>
    <t>OptiLube lubrikační gel</t>
  </si>
  <si>
    <t>tuba 113g</t>
  </si>
  <si>
    <t>396214</t>
  </si>
  <si>
    <t>185328</t>
  </si>
  <si>
    <t>Esmolol Amomed 2500mg/10ml</t>
  </si>
  <si>
    <t>1x10ml</t>
  </si>
  <si>
    <t>500396</t>
  </si>
  <si>
    <t>Diffusil H forte</t>
  </si>
  <si>
    <t>150 ml DPH 20%</t>
  </si>
  <si>
    <t>500495</t>
  </si>
  <si>
    <t>KL UNG.SULFUR 20G,LENIENS AD 200G</t>
  </si>
  <si>
    <t>na svrab</t>
  </si>
  <si>
    <t>711186</t>
  </si>
  <si>
    <t>Jelení lůj Regina 12g</t>
  </si>
  <si>
    <t>802327</t>
  </si>
  <si>
    <t>49781</t>
  </si>
  <si>
    <t>LITHIUM CHLORID 0.15 MMOL/ML LCO</t>
  </si>
  <si>
    <t>INJ SOL 1X10ML</t>
  </si>
  <si>
    <t>840238</t>
  </si>
  <si>
    <t>Carbofit prášek 25g Čárkll</t>
  </si>
  <si>
    <t>840813</t>
  </si>
  <si>
    <t>135844</t>
  </si>
  <si>
    <t>VOLUVEN 10% 500 ML</t>
  </si>
  <si>
    <t>INF. 10X500 ML</t>
  </si>
  <si>
    <t>842161</t>
  </si>
  <si>
    <t>31950</t>
  </si>
  <si>
    <t>Carbocit tbl.20</t>
  </si>
  <si>
    <t>846745</t>
  </si>
  <si>
    <t>Hyal- Drop multi oční kapky</t>
  </si>
  <si>
    <t>846826</t>
  </si>
  <si>
    <t>125002</t>
  </si>
  <si>
    <t>ESMERON INJ.SOL.10X5ML</t>
  </si>
  <si>
    <t>847180</t>
  </si>
  <si>
    <t>500225</t>
  </si>
  <si>
    <t>Bridion 100mg/ml inj.10x2ml/200mg</t>
  </si>
  <si>
    <t>848992</t>
  </si>
  <si>
    <t>119658</t>
  </si>
  <si>
    <t>FEBICHOL</t>
  </si>
  <si>
    <t>POR CPS MOL50X100MG</t>
  </si>
  <si>
    <t>850305</t>
  </si>
  <si>
    <t>Biopron9 tob.120</t>
  </si>
  <si>
    <t>901185</t>
  </si>
  <si>
    <t>IR ETHANOLUM 96% 500 ml</t>
  </si>
  <si>
    <t>IR 500 ml</t>
  </si>
  <si>
    <t>902082</t>
  </si>
  <si>
    <t>IR  NATRIUM CITRICUM 4%2000ml</t>
  </si>
  <si>
    <t>911930</t>
  </si>
  <si>
    <t>KL KAL.PERMANGANAS 5 G</t>
  </si>
  <si>
    <t>921485</t>
  </si>
  <si>
    <t>KL SUPP.BISACODYLI 0,01G  10KS</t>
  </si>
  <si>
    <t>169739</t>
  </si>
  <si>
    <t>69739</t>
  </si>
  <si>
    <t>ARDEANUTRISOL G 5</t>
  </si>
  <si>
    <t>130610</t>
  </si>
  <si>
    <t>URSOFALK SUSPENZE</t>
  </si>
  <si>
    <t>POR SUS 1X250ML</t>
  </si>
  <si>
    <t>112895</t>
  </si>
  <si>
    <t>12895</t>
  </si>
  <si>
    <t>AULIN</t>
  </si>
  <si>
    <t>POR GRA SOL30SÁČKŮ</t>
  </si>
  <si>
    <t>184138</t>
  </si>
  <si>
    <t>84138</t>
  </si>
  <si>
    <t>LEGALON 70</t>
  </si>
  <si>
    <t>CPS 30X70MG</t>
  </si>
  <si>
    <t>849383</t>
  </si>
  <si>
    <t>KL GEL</t>
  </si>
  <si>
    <t>56972</t>
  </si>
  <si>
    <t>TRITACE 1,25 MG</t>
  </si>
  <si>
    <t>POR TBL NOB 20X1.25MG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</si>
  <si>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</si>
  <si>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</si>
  <si>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</si>
  <si>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</si>
  <si>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</si>
  <si>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</si>
  <si>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</si>
  <si>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116913</t>
  </si>
  <si>
    <t>16913</t>
  </si>
  <si>
    <t>MOXOSTAD 0.2 MG</t>
  </si>
  <si>
    <t>POR TBL FLM30X0.2MG</t>
  </si>
  <si>
    <t>117121</t>
  </si>
  <si>
    <t>17121</t>
  </si>
  <si>
    <t>LANZUL</t>
  </si>
  <si>
    <t>CPS 28X30MG</t>
  </si>
  <si>
    <t>125034</t>
  </si>
  <si>
    <t>25034</t>
  </si>
  <si>
    <t>DORMICUM</t>
  </si>
  <si>
    <t>INJ SOL 10X1ML/5MG</t>
  </si>
  <si>
    <t>126409</t>
  </si>
  <si>
    <t>26409</t>
  </si>
  <si>
    <t>ARIXTRA</t>
  </si>
  <si>
    <t>INJ SOL 10X0.5ML</t>
  </si>
  <si>
    <t>130018</t>
  </si>
  <si>
    <t>30018</t>
  </si>
  <si>
    <t>LETROX 75</t>
  </si>
  <si>
    <t>POR TBL NOB 100X75MCG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</si>
  <si>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</si>
  <si>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</si>
  <si>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</si>
  <si>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</si>
  <si>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</si>
  <si>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</si>
  <si>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</si>
  <si>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POR TBL FLM 28X20MG</t>
  </si>
  <si>
    <t>154316</t>
  </si>
  <si>
    <t>54316</t>
  </si>
  <si>
    <t>FRAXIPARIN MULTI</t>
  </si>
  <si>
    <t>INJ 10X5ML/47.5KU</t>
  </si>
  <si>
    <t>156102</t>
  </si>
  <si>
    <t>56102</t>
  </si>
  <si>
    <t>CPS 14X30MG</t>
  </si>
  <si>
    <t>158380</t>
  </si>
  <si>
    <t>58380</t>
  </si>
  <si>
    <t>VENTOLIN ROZTOK K INHALACI</t>
  </si>
  <si>
    <t>INH SOL1X20ML/120MG</t>
  </si>
  <si>
    <t>166030</t>
  </si>
  <si>
    <t>66030</t>
  </si>
  <si>
    <t>ZODAC</t>
  </si>
  <si>
    <t>TBL OBD 30X10MG</t>
  </si>
  <si>
    <t>166759</t>
  </si>
  <si>
    <t>KINITO 50 MG, POTAHOVANÉ TABLETY</t>
  </si>
  <si>
    <t>POR TBL FLM 40X50MG</t>
  </si>
  <si>
    <t>182952</t>
  </si>
  <si>
    <t>82952</t>
  </si>
  <si>
    <t>QUAMATEL</t>
  </si>
  <si>
    <t>INJ SIC 5X20MG+SOLV</t>
  </si>
  <si>
    <t>184400</t>
  </si>
  <si>
    <t>84400</t>
  </si>
  <si>
    <t>NEURONTIN 300 MG</t>
  </si>
  <si>
    <t>POR CPS DUR 100X300MG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</si>
  <si>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</si>
  <si>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</si>
  <si>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</si>
  <si>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</si>
  <si>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</si>
  <si>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</si>
  <si>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</si>
  <si>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</si>
  <si>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196977</t>
  </si>
  <si>
    <t>96977</t>
  </si>
  <si>
    <t>XANAX</t>
  </si>
  <si>
    <t>TBL 30X1MG</t>
  </si>
  <si>
    <t>844554</t>
  </si>
  <si>
    <t>114065</t>
  </si>
  <si>
    <t>LOZAP 50 ZENTIVA</t>
  </si>
  <si>
    <t>POR TBL FLM 30X50MG</t>
  </si>
  <si>
    <t>845796</t>
  </si>
  <si>
    <t>126031</t>
  </si>
  <si>
    <t>PRENEWEL 4 MG/1,25 MG</t>
  </si>
  <si>
    <t>POR TBL NOB 30</t>
  </si>
  <si>
    <t>848765</t>
  </si>
  <si>
    <t>107938</t>
  </si>
  <si>
    <t>INJ SOL 6X3ML/150MG</t>
  </si>
  <si>
    <t>849570</t>
  </si>
  <si>
    <t>151827</t>
  </si>
  <si>
    <t>XALATAN</t>
  </si>
  <si>
    <t>OPH GTT SOL 1X2.5ML II</t>
  </si>
  <si>
    <t>849990</t>
  </si>
  <si>
    <t>102596</t>
  </si>
  <si>
    <t>CARVESAN 6,25</t>
  </si>
  <si>
    <t>POR TBL NOB 30X6,25MG</t>
  </si>
  <si>
    <t>850010</t>
  </si>
  <si>
    <t>149543</t>
  </si>
  <si>
    <t>CLOPIDOGREL APOTEX 75 MG</t>
  </si>
  <si>
    <t>POR TBL FLM 30X75MG</t>
  </si>
  <si>
    <t>850038</t>
  </si>
  <si>
    <t>102612</t>
  </si>
  <si>
    <t>CARVESAN 25</t>
  </si>
  <si>
    <t>POR TBL NOB 100X25MG</t>
  </si>
  <si>
    <t>850124</t>
  </si>
  <si>
    <t>125082</t>
  </si>
  <si>
    <t>APO-SIMVA 20</t>
  </si>
  <si>
    <t>113281</t>
  </si>
  <si>
    <t>13281</t>
  </si>
  <si>
    <t>RECOXA 15</t>
  </si>
  <si>
    <t>POR TBL NOB20X15MG</t>
  </si>
  <si>
    <t>126786</t>
  </si>
  <si>
    <t>26786</t>
  </si>
  <si>
    <t>NOVORAPID 100 U/ML</t>
  </si>
  <si>
    <t>142546</t>
  </si>
  <si>
    <t>42546</t>
  </si>
  <si>
    <t>LACTULOSE AL SIRUP</t>
  </si>
  <si>
    <t>POR SIR 1X200ML</t>
  </si>
  <si>
    <t>149531</t>
  </si>
  <si>
    <t>49531</t>
  </si>
  <si>
    <t>CONTROLOC I.V.</t>
  </si>
  <si>
    <t>INJ PLV SOL 1X40MG</t>
  </si>
  <si>
    <t>848947</t>
  </si>
  <si>
    <t>135928</t>
  </si>
  <si>
    <t>ESOPREX 10 MG</t>
  </si>
  <si>
    <t>POR TBL FLM 30X10MG</t>
  </si>
  <si>
    <t>112319</t>
  </si>
  <si>
    <t>12319</t>
  </si>
  <si>
    <t>TRANSMETIL 500MG INJEKCE</t>
  </si>
  <si>
    <t>INJ SIC 5X500MG+5ML</t>
  </si>
  <si>
    <t>118175</t>
  </si>
  <si>
    <t>18175</t>
  </si>
  <si>
    <t>PROPOFOL 1% MCT/LCT FRESENIUS</t>
  </si>
  <si>
    <t>INJ EML 10X100ML</t>
  </si>
  <si>
    <t>162597</t>
  </si>
  <si>
    <t>62597</t>
  </si>
  <si>
    <t>ENAP I.V.</t>
  </si>
  <si>
    <t>INJ 5X1ML/1.25MG</t>
  </si>
  <si>
    <t>199600</t>
  </si>
  <si>
    <t>99600</t>
  </si>
  <si>
    <t>POR TBL FLM 90X10MG</t>
  </si>
  <si>
    <t>109711</t>
  </si>
  <si>
    <t>9711</t>
  </si>
  <si>
    <t>INJ SIC 1X500MG+8ML</t>
  </si>
  <si>
    <t>126789</t>
  </si>
  <si>
    <t>26789</t>
  </si>
  <si>
    <t>NOVORAPID PENFILL 100 U/ML</t>
  </si>
  <si>
    <t>INJ SOL 5X3ML</t>
  </si>
  <si>
    <t>129767</t>
  </si>
  <si>
    <t>IMIPENEM/CILASTATIN KABI 500 MG/500 MG</t>
  </si>
  <si>
    <t>INF PLV SOL 10LAH/20ML</t>
  </si>
  <si>
    <t>190959</t>
  </si>
  <si>
    <t>90959</t>
  </si>
  <si>
    <t>TBL 30X0.5MG</t>
  </si>
  <si>
    <t>109712</t>
  </si>
  <si>
    <t>9712</t>
  </si>
  <si>
    <t>INJ SIC 1X1GM+16ML</t>
  </si>
  <si>
    <t>117431</t>
  </si>
  <si>
    <t>17431</t>
  </si>
  <si>
    <t>CITALEC 20 ZENTIVA</t>
  </si>
  <si>
    <t>POR TBL FLM30X20MG</t>
  </si>
  <si>
    <t>848352</t>
  </si>
  <si>
    <t>130172</t>
  </si>
  <si>
    <t>APO-VENLAFAXIN PROLONG 75 MG</t>
  </si>
  <si>
    <t>POR CPS PRO 30X75MG</t>
  </si>
  <si>
    <t>130164</t>
  </si>
  <si>
    <t>30164</t>
  </si>
  <si>
    <t>INJ 10X5ML/5MG</t>
  </si>
  <si>
    <t>149996</t>
  </si>
  <si>
    <t>TEVAGRASTIM 48 MU/0,8 ML</t>
  </si>
  <si>
    <t>INJ+INF SOL 5X0.8ML</t>
  </si>
  <si>
    <t>115245</t>
  </si>
  <si>
    <t>15245</t>
  </si>
  <si>
    <t>SANDOSTATIN 0.1 MG/ML</t>
  </si>
  <si>
    <t>INJ SOL 5X1ML/0.1MG</t>
  </si>
  <si>
    <t>121088</t>
  </si>
  <si>
    <t>21088</t>
  </si>
  <si>
    <t>SUFENTANIL TORREX 50 MCG/ML</t>
  </si>
  <si>
    <t>INJ SOL 5X5ML/250RG</t>
  </si>
  <si>
    <t>847134</t>
  </si>
  <si>
    <t>151050</t>
  </si>
  <si>
    <t>DEPAKINE</t>
  </si>
  <si>
    <t>INJ PSO LQF 4X4ML/400MG</t>
  </si>
  <si>
    <t>129448</t>
  </si>
  <si>
    <t>29448</t>
  </si>
  <si>
    <t>NOVOSEVEN 50 KIU (1 MG)</t>
  </si>
  <si>
    <t>INJ PSO LQF 1MG</t>
  </si>
  <si>
    <t>130215</t>
  </si>
  <si>
    <t>30215</t>
  </si>
  <si>
    <t>MIDAZOLAM TORREX 5MG/ML</t>
  </si>
  <si>
    <t>INJ 10X10ML/50MG</t>
  </si>
  <si>
    <t>140361</t>
  </si>
  <si>
    <t>40361</t>
  </si>
  <si>
    <t>NIMBEX</t>
  </si>
  <si>
    <t>INJ SOL 5X2.5ML/5MG</t>
  </si>
  <si>
    <t>140362</t>
  </si>
  <si>
    <t>40362</t>
  </si>
  <si>
    <t>INJ SOL 5X10ML/20MG</t>
  </si>
  <si>
    <t>142392</t>
  </si>
  <si>
    <t>42392</t>
  </si>
  <si>
    <t>TRACRIUM 50</t>
  </si>
  <si>
    <t>INJ 5X5ML/50MG</t>
  </si>
  <si>
    <t>844374</t>
  </si>
  <si>
    <t>112562</t>
  </si>
  <si>
    <t>POR TBL NOB 60X15MG</t>
  </si>
  <si>
    <t>848351</t>
  </si>
  <si>
    <t>130178</t>
  </si>
  <si>
    <t>APO-VENLAFAXIN PROLONG 150 MG</t>
  </si>
  <si>
    <t>POR CPS PRO 30X150MG</t>
  </si>
  <si>
    <t>33036</t>
  </si>
  <si>
    <t>FRESUBIN HP ENERGY</t>
  </si>
  <si>
    <t>POR SOL 15X500ML</t>
  </si>
  <si>
    <t>33084</t>
  </si>
  <si>
    <t>RECONVAN</t>
  </si>
  <si>
    <t>33428</t>
  </si>
  <si>
    <t>JEVITY</t>
  </si>
  <si>
    <t>POR SOL 1X1000ML</t>
  </si>
  <si>
    <t>33510</t>
  </si>
  <si>
    <t>NEPRO PŘÍCHUŤ JAHODOVÁ</t>
  </si>
  <si>
    <t>POR SOL 1X200ML</t>
  </si>
  <si>
    <t>33525</t>
  </si>
  <si>
    <t>PULMOCARE 500 ML PŘÍCHUŤ VANILKA</t>
  </si>
  <si>
    <t>33601</t>
  </si>
  <si>
    <t>JEVITY PLUS HP</t>
  </si>
  <si>
    <t>133381</t>
  </si>
  <si>
    <t>33381</t>
  </si>
  <si>
    <t>INTESTAMIN</t>
  </si>
  <si>
    <t>153980</t>
  </si>
  <si>
    <t>OXEPA</t>
  </si>
  <si>
    <t>118735</t>
  </si>
  <si>
    <t>18735</t>
  </si>
  <si>
    <t>SMOFLIPID</t>
  </si>
  <si>
    <t>INF EML 10X500ML</t>
  </si>
  <si>
    <t>195947</t>
  </si>
  <si>
    <t>95947</t>
  </si>
  <si>
    <t>AMINOMIX 2 NOVUM</t>
  </si>
  <si>
    <t>INF SOL4X2000ML</t>
  </si>
  <si>
    <t>158628</t>
  </si>
  <si>
    <t>58628</t>
  </si>
  <si>
    <t>NUTRAMIN VLI</t>
  </si>
  <si>
    <t>120908</t>
  </si>
  <si>
    <t>20908</t>
  </si>
  <si>
    <t>NEPHROTECT</t>
  </si>
  <si>
    <t>INF 10X500ML</t>
  </si>
  <si>
    <t>841569</t>
  </si>
  <si>
    <t>Fresubin hepa 15x500ml</t>
  </si>
  <si>
    <t>846016</t>
  </si>
  <si>
    <t>Nutrison Advanced Protison 500ml</t>
  </si>
  <si>
    <t>1X500ML</t>
  </si>
  <si>
    <t>103414</t>
  </si>
  <si>
    <t>3414</t>
  </si>
  <si>
    <t>NUTRIFLEX PERI</t>
  </si>
  <si>
    <t>INF 5X2000ML</t>
  </si>
  <si>
    <t>103513</t>
  </si>
  <si>
    <t>3513</t>
  </si>
  <si>
    <t>NUTRIFLEX BASAL</t>
  </si>
  <si>
    <t>110996</t>
  </si>
  <si>
    <t>10996</t>
  </si>
  <si>
    <t>NUTRIFLEX PLUS</t>
  </si>
  <si>
    <t>142003</t>
  </si>
  <si>
    <t>INF SOL 10X500ML</t>
  </si>
  <si>
    <t>149415</t>
  </si>
  <si>
    <t>49415</t>
  </si>
  <si>
    <t>AMINOPLASMAL B.BRAUN 10%</t>
  </si>
  <si>
    <t>196890</t>
  </si>
  <si>
    <t>96890</t>
  </si>
  <si>
    <t>AMINOPLASMAL HEPA-10%</t>
  </si>
  <si>
    <t>165317</t>
  </si>
  <si>
    <t>65317</t>
  </si>
  <si>
    <t>ELOTRACE I.V.</t>
  </si>
  <si>
    <t>INF 10X100ML</t>
  </si>
  <si>
    <t>115293</t>
  </si>
  <si>
    <t>15293</t>
  </si>
  <si>
    <t>INTRALIPID 20 %</t>
  </si>
  <si>
    <t>INF 10X250ML-VAK</t>
  </si>
  <si>
    <t>394774</t>
  </si>
  <si>
    <t>157118</t>
  </si>
  <si>
    <t>OLIMEL N9</t>
  </si>
  <si>
    <t>INF EML4X2000ML</t>
  </si>
  <si>
    <t>500716</t>
  </si>
  <si>
    <t>157112</t>
  </si>
  <si>
    <t>OLIMEL N9E</t>
  </si>
  <si>
    <t>396914</t>
  </si>
  <si>
    <t>52301</t>
  </si>
  <si>
    <t>396932</t>
  </si>
  <si>
    <t>31989</t>
  </si>
  <si>
    <t>CLINIMIX N9G20E 4x2000 ml</t>
  </si>
  <si>
    <t>4x2000 ml</t>
  </si>
  <si>
    <t>33531</t>
  </si>
  <si>
    <t>NUTRISON ENERGY MULTI FIBRE</t>
  </si>
  <si>
    <t>133146</t>
  </si>
  <si>
    <t>33146</t>
  </si>
  <si>
    <t>NUTRISON MULTI FIBRE</t>
  </si>
  <si>
    <t>POR SOL 1X1000ML-VA</t>
  </si>
  <si>
    <t>133148</t>
  </si>
  <si>
    <t>33148</t>
  </si>
  <si>
    <t>NUTRISON PROTEIN PLUS MULTI FIB</t>
  </si>
  <si>
    <t>POR SOL 1X500ML-VA</t>
  </si>
  <si>
    <t>33424</t>
  </si>
  <si>
    <t>NUTRISON ADVANCED CUBISON</t>
  </si>
  <si>
    <t>33526</t>
  </si>
  <si>
    <t>NUTRISON</t>
  </si>
  <si>
    <t>848207</t>
  </si>
  <si>
    <t>33422</t>
  </si>
  <si>
    <t>Nutrison Advanced DIASON LOW ENERGY</t>
  </si>
  <si>
    <t>por.sol.1000ml</t>
  </si>
  <si>
    <t>848250</t>
  </si>
  <si>
    <t>33423</t>
  </si>
  <si>
    <t>NUTRISON ADVANCED PEPTISORB</t>
  </si>
  <si>
    <t xml:space="preserve">POR SOL 1X1000ML </t>
  </si>
  <si>
    <t>126041</t>
  </si>
  <si>
    <t>26041</t>
  </si>
  <si>
    <t>KIOVIG 100MG/ML</t>
  </si>
  <si>
    <t>IVN INF SOL 1X5GM/50ML</t>
  </si>
  <si>
    <t>193650</t>
  </si>
  <si>
    <t>93650</t>
  </si>
  <si>
    <t>ACTILYSE 50MG</t>
  </si>
  <si>
    <t>INJ SIC 1X50MG+50ML</t>
  </si>
  <si>
    <t>83050</t>
  </si>
  <si>
    <t>198192</t>
  </si>
  <si>
    <t>SEFOTAK 1 G</t>
  </si>
  <si>
    <t>197654</t>
  </si>
  <si>
    <t>97654</t>
  </si>
  <si>
    <t>DOXYBENE 100MG</t>
  </si>
  <si>
    <t>CPS 10X100MG</t>
  </si>
  <si>
    <t>114869</t>
  </si>
  <si>
    <t>14869</t>
  </si>
  <si>
    <t>SUMAMED 125 MG</t>
  </si>
  <si>
    <t>TBL OBD 6X125MG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</si>
  <si>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</si>
  <si>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</si>
  <si>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</si>
  <si>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</si>
  <si>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</si>
  <si>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</si>
  <si>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</si>
  <si>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</si>
  <si>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</si>
  <si>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</si>
  <si>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103377</t>
  </si>
  <si>
    <t>3377</t>
  </si>
  <si>
    <t>BISEPTOL 480</t>
  </si>
  <si>
    <t>TBL 20X480MG</t>
  </si>
  <si>
    <t>106264</t>
  </si>
  <si>
    <t>6264</t>
  </si>
  <si>
    <t>SUMETROLIM</t>
  </si>
  <si>
    <t>111592</t>
  </si>
  <si>
    <t>11592</t>
  </si>
  <si>
    <t>METRONIDAZOL 500MG BRAUN</t>
  </si>
  <si>
    <t>INJ 10X100ML(LDPE)</t>
  </si>
  <si>
    <t>120605</t>
  </si>
  <si>
    <t>20605</t>
  </si>
  <si>
    <t>COLOMYCIN INJEKCE 1000000 IU</t>
  </si>
  <si>
    <t>INJ PLV SOL 10X1MU</t>
  </si>
  <si>
    <t>168998</t>
  </si>
  <si>
    <t>68998</t>
  </si>
  <si>
    <t>AMPICILIN BIOTIKA</t>
  </si>
  <si>
    <t>INJ 10X1000MG</t>
  </si>
  <si>
    <t>183417</t>
  </si>
  <si>
    <t>83417</t>
  </si>
  <si>
    <t>MERONEM</t>
  </si>
  <si>
    <t>INJ SIC 10X1GM</t>
  </si>
  <si>
    <t>190778</t>
  </si>
  <si>
    <t>90778</t>
  </si>
  <si>
    <t>BACTROBAN</t>
  </si>
  <si>
    <t>DRM UNG 1X15GM</t>
  </si>
  <si>
    <t>192359</t>
  </si>
  <si>
    <t>92359</t>
  </si>
  <si>
    <t>PROSTAPHLIN 1000MG</t>
  </si>
  <si>
    <t>INJ SIC 1X1000MG</t>
  </si>
  <si>
    <t>194155</t>
  </si>
  <si>
    <t>94155</t>
  </si>
  <si>
    <t>ABAKTAL</t>
  </si>
  <si>
    <t>INJ 10X5ML/400MG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</si>
  <si>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</si>
  <si>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</si>
  <si>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</si>
  <si>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</si>
  <si>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</si>
  <si>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</si>
  <si>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</si>
  <si>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</si>
  <si>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144285</t>
  </si>
  <si>
    <t>44285</t>
  </si>
  <si>
    <t>NORMIX</t>
  </si>
  <si>
    <t>TBL OBD 12X200MG</t>
  </si>
  <si>
    <t>197000</t>
  </si>
  <si>
    <t>97000</t>
  </si>
  <si>
    <t>METRONIDAZOLE 0.5% POLFA</t>
  </si>
  <si>
    <t>INJ 1X100ML 5MG/1ML</t>
  </si>
  <si>
    <t>846790</t>
  </si>
  <si>
    <t>121238</t>
  </si>
  <si>
    <t>CEFTRIAXON KABI 1 G</t>
  </si>
  <si>
    <t>INJ PLV SOL 10X1G</t>
  </si>
  <si>
    <t>849206</t>
  </si>
  <si>
    <t>162809</t>
  </si>
  <si>
    <t>Avelox 400mg/250ml inf.sol.1x250ml/400mg</t>
  </si>
  <si>
    <t>111785</t>
  </si>
  <si>
    <t>11785</t>
  </si>
  <si>
    <t>AMIKIN</t>
  </si>
  <si>
    <t>INJ 1X4ML/1GM</t>
  </si>
  <si>
    <t>103952</t>
  </si>
  <si>
    <t>3952</t>
  </si>
  <si>
    <t>INJ 1X2ML/500MG</t>
  </si>
  <si>
    <t>111706</t>
  </si>
  <si>
    <t>11706</t>
  </si>
  <si>
    <t>INJ 10X5ML</t>
  </si>
  <si>
    <t>147977</t>
  </si>
  <si>
    <t>MEROPENEM HOSPIRA 1 G</t>
  </si>
  <si>
    <t>INJ+INF PLV SOL 10X1GM</t>
  </si>
  <si>
    <t>187200</t>
  </si>
  <si>
    <t>87200</t>
  </si>
  <si>
    <t>MAXIPIME 2GM</t>
  </si>
  <si>
    <t>INJ SIC 1X2GM</t>
  </si>
  <si>
    <t>108807</t>
  </si>
  <si>
    <t>8807</t>
  </si>
  <si>
    <t>DALACIN C PHOSPHATE</t>
  </si>
  <si>
    <t>INJ 1X4ML 600MG</t>
  </si>
  <si>
    <t>116600</t>
  </si>
  <si>
    <t>16600</t>
  </si>
  <si>
    <t>UNASYN</t>
  </si>
  <si>
    <t>INJ PLV SOL 1X1.5GM</t>
  </si>
  <si>
    <t>117810</t>
  </si>
  <si>
    <t>17810</t>
  </si>
  <si>
    <t>TAZOCIN 4.5 G</t>
  </si>
  <si>
    <t>INJ PLV SOL12X4.5GM</t>
  </si>
  <si>
    <t>153922</t>
  </si>
  <si>
    <t>53922</t>
  </si>
  <si>
    <t>CIPHIN PRO INFUSION.200MG/100ML</t>
  </si>
  <si>
    <t>INF 1X100ML/200MG</t>
  </si>
  <si>
    <t>156801</t>
  </si>
  <si>
    <t>56801</t>
  </si>
  <si>
    <t>KLACID I.V.</t>
  </si>
  <si>
    <t>PLV INF 1X500MG</t>
  </si>
  <si>
    <t>158092</t>
  </si>
  <si>
    <t>58092</t>
  </si>
  <si>
    <t>CEFAZOLIN SANDOZ 1 G</t>
  </si>
  <si>
    <t>172972</t>
  </si>
  <si>
    <t>72972</t>
  </si>
  <si>
    <t>AMOKSIKLAV 1.2GM</t>
  </si>
  <si>
    <t>INJ SIC 5X1.2GM</t>
  </si>
  <si>
    <t>176360</t>
  </si>
  <si>
    <t>76360</t>
  </si>
  <si>
    <t>ZINACEF AD INJ.</t>
  </si>
  <si>
    <t>INJ SIC 1X1.5GM</t>
  </si>
  <si>
    <t>185525</t>
  </si>
  <si>
    <t>85525</t>
  </si>
  <si>
    <t>AMOKSIKLAV</t>
  </si>
  <si>
    <t>TBL OBD 21X625MG</t>
  </si>
  <si>
    <t>192289</t>
  </si>
  <si>
    <t>92289</t>
  </si>
  <si>
    <t>EDICIN 0,5GM</t>
  </si>
  <si>
    <t>INJ.SICC.1X500MG</t>
  </si>
  <si>
    <t>192290</t>
  </si>
  <si>
    <t>92290</t>
  </si>
  <si>
    <t>EDICIN 1GM</t>
  </si>
  <si>
    <t>INJ.SICC.1X1GM</t>
  </si>
  <si>
    <t>166137</t>
  </si>
  <si>
    <t>66137</t>
  </si>
  <si>
    <t>OFLOXIN INF</t>
  </si>
  <si>
    <t>104234</t>
  </si>
  <si>
    <t>4234</t>
  </si>
  <si>
    <t>INJ 1X2ML 300MG</t>
  </si>
  <si>
    <t>108808</t>
  </si>
  <si>
    <t>8808</t>
  </si>
  <si>
    <t>DALACIN C</t>
  </si>
  <si>
    <t>INJ SOL 1X6ML/900MG</t>
  </si>
  <si>
    <t>126127</t>
  </si>
  <si>
    <t>26127</t>
  </si>
  <si>
    <t>TYGACIL 50 MG</t>
  </si>
  <si>
    <t>INF PLV SOL 10X50MG/5ML</t>
  </si>
  <si>
    <t>105113</t>
  </si>
  <si>
    <t>5113</t>
  </si>
  <si>
    <t>TARGOCID 400MG</t>
  </si>
  <si>
    <t>INJ SIC 1X400MG+SOL</t>
  </si>
  <si>
    <t>113798</t>
  </si>
  <si>
    <t>13798</t>
  </si>
  <si>
    <t>CANESTEN KRÉM</t>
  </si>
  <si>
    <t>CRM 1X20GM/200MG</t>
  </si>
  <si>
    <t>116896</t>
  </si>
  <si>
    <t>16896</t>
  </si>
  <si>
    <t>IMAZOL PLUS</t>
  </si>
  <si>
    <t>DRM CRM 1X30GM</t>
  </si>
  <si>
    <t>117170</t>
  </si>
  <si>
    <t>17170</t>
  </si>
  <si>
    <t>BELOGENT KRÉM</t>
  </si>
  <si>
    <t>CRM 1X30GM</t>
  </si>
  <si>
    <t>117171</t>
  </si>
  <si>
    <t>17171</t>
  </si>
  <si>
    <t>BELOGENT MAST</t>
  </si>
  <si>
    <t>116895</t>
  </si>
  <si>
    <t>16895</t>
  </si>
  <si>
    <t>IMAZOL KRÉMPASTA</t>
  </si>
  <si>
    <t>DRM PST 1X30GM</t>
  </si>
  <si>
    <t>141515</t>
  </si>
  <si>
    <t>41515</t>
  </si>
  <si>
    <t>PIMAFUCORT</t>
  </si>
  <si>
    <t>CRM 1X15GM</t>
  </si>
  <si>
    <t>176150</t>
  </si>
  <si>
    <t>76150</t>
  </si>
  <si>
    <t>BATRAFEN</t>
  </si>
  <si>
    <t>CRM 1X20GM</t>
  </si>
  <si>
    <t>127429</t>
  </si>
  <si>
    <t>27429</t>
  </si>
  <si>
    <t>CANCIDAS 50 MG</t>
  </si>
  <si>
    <t>INF PLV SOL 1X50MG</t>
  </si>
  <si>
    <t>129428</t>
  </si>
  <si>
    <t>500720</t>
  </si>
  <si>
    <t>MYCAMINE 100 MG</t>
  </si>
  <si>
    <t>INF PLV SOL 1X100MG</t>
  </si>
  <si>
    <t>165989</t>
  </si>
  <si>
    <t>65989</t>
  </si>
  <si>
    <t>MYCOMAX « INF. INFUZ</t>
  </si>
  <si>
    <t>126902</t>
  </si>
  <si>
    <t>26902</t>
  </si>
  <si>
    <t>VFEND 200 MG</t>
  </si>
  <si>
    <t>INF PLV SOL 1X200MG</t>
  </si>
  <si>
    <t>850734</t>
  </si>
  <si>
    <t>149384</t>
  </si>
  <si>
    <t>ECALTA 100 MG</t>
  </si>
  <si>
    <t>INF PLV CSL 100MG+30ML</t>
  </si>
  <si>
    <t>6480</t>
  </si>
  <si>
    <t>Ocplex 20ml 500 I.U. Phoenix</t>
  </si>
  <si>
    <t>97910</t>
  </si>
  <si>
    <t>Human Albumin 20% 100 ml GRIFOLS</t>
  </si>
  <si>
    <t>29980</t>
  </si>
  <si>
    <t>FLEBOGAMMA 10g DIF Grifols</t>
  </si>
  <si>
    <t>29979</t>
  </si>
  <si>
    <t>FLEBOGAMMA 5g DIFGrifols</t>
  </si>
  <si>
    <t>137484</t>
  </si>
  <si>
    <t>ANBINEX 500 I.U. Grifols</t>
  </si>
  <si>
    <t>0062464</t>
  </si>
  <si>
    <t>Haemocomplettan P 1000mg</t>
  </si>
  <si>
    <t>130187</t>
  </si>
  <si>
    <t>30187</t>
  </si>
  <si>
    <t>INJ 10X1ML/5MG</t>
  </si>
  <si>
    <t>196600</t>
  </si>
  <si>
    <t>96600</t>
  </si>
  <si>
    <t>SEDACORON</t>
  </si>
  <si>
    <t>INJ 5X3ML/150MG</t>
  </si>
  <si>
    <t>113024</t>
  </si>
  <si>
    <t>13024</t>
  </si>
  <si>
    <t>SEVORANE</t>
  </si>
  <si>
    <t>INH SOL 1X250ML</t>
  </si>
  <si>
    <t>129027</t>
  </si>
  <si>
    <t>PROPOFOL-LIPURO 1 % (10MG/ML)</t>
  </si>
  <si>
    <t>INJ+INF EML 10X100ML/1000MG</t>
  </si>
  <si>
    <t>849310</t>
  </si>
  <si>
    <t>126689</t>
  </si>
  <si>
    <t>PROPOFOL-LIPURO 0,5% (5MG/ML) 5X20ML</t>
  </si>
  <si>
    <t>INJ+INF EML 5X20ML/100MG</t>
  </si>
  <si>
    <t>102486</t>
  </si>
  <si>
    <t>2486</t>
  </si>
  <si>
    <t>KALIUM CHLORATUM LECIVA 7.5%</t>
  </si>
  <si>
    <t>INJ 5X10ML 7.5%</t>
  </si>
  <si>
    <t>122134</t>
  </si>
  <si>
    <t>22134</t>
  </si>
  <si>
    <t>INFSOL12X50ML/500MG</t>
  </si>
  <si>
    <t>186990</t>
  </si>
  <si>
    <t>86990</t>
  </si>
  <si>
    <t>ARDEAOSMOSOL MA 15 (Mannitol)</t>
  </si>
  <si>
    <t>905098</t>
  </si>
  <si>
    <t>23989</t>
  </si>
  <si>
    <t>DZ OCTENISEPT 1 l</t>
  </si>
  <si>
    <t>DPH 15 %</t>
  </si>
  <si>
    <t>177200</t>
  </si>
  <si>
    <t>SUXAMETHONIUM JODID VUAB 100 MG</t>
  </si>
  <si>
    <t>395851</t>
  </si>
  <si>
    <t>OptiLube Active lubrikační gel</t>
  </si>
  <si>
    <t>stříkačka 11ml</t>
  </si>
  <si>
    <t>198864</t>
  </si>
  <si>
    <t>98864</t>
  </si>
  <si>
    <t>INF SOL 50X100ML</t>
  </si>
  <si>
    <t>198876</t>
  </si>
  <si>
    <t>98876</t>
  </si>
  <si>
    <t>930043</t>
  </si>
  <si>
    <t>DZ TRIXO LIND 100 ml</t>
  </si>
  <si>
    <t>447</t>
  </si>
  <si>
    <t>EPHEDRIN BIOTIKA</t>
  </si>
  <si>
    <t>INJ SOL 10X1ML/50MG</t>
  </si>
  <si>
    <t>118656</t>
  </si>
  <si>
    <t>NALBUPHIN ORPHA</t>
  </si>
  <si>
    <t>INJ SOL 10X2ML</t>
  </si>
  <si>
    <t>184471</t>
  </si>
  <si>
    <t>XOMOLIX 2,5 MG/ML INJEKČNÍ ROZTOK</t>
  </si>
  <si>
    <t>INJ SOL 10X2,5MG/ML</t>
  </si>
  <si>
    <t>13807</t>
  </si>
  <si>
    <t>SUPRANE</t>
  </si>
  <si>
    <t>INH LIQ VAP 6X240ML</t>
  </si>
  <si>
    <t>140158</t>
  </si>
  <si>
    <t>40158</t>
  </si>
  <si>
    <t>SUCCINYLCHOLINJO.VALEANT 250MG</t>
  </si>
  <si>
    <t>INJ PLV SOL 1X250MG</t>
  </si>
  <si>
    <t>162189</t>
  </si>
  <si>
    <t>62189</t>
  </si>
  <si>
    <t>NASIVIN</t>
  </si>
  <si>
    <t>GTT NAS 1X5ML 0.01%</t>
  </si>
  <si>
    <t>177201</t>
  </si>
  <si>
    <t>SUXAMETHONIUM JODID VUAB 250 MG</t>
  </si>
  <si>
    <t>187721</t>
  </si>
  <si>
    <t>87721</t>
  </si>
  <si>
    <t>RAPIFEN</t>
  </si>
  <si>
    <t>INJ 5X2ML</t>
  </si>
  <si>
    <t>192836</t>
  </si>
  <si>
    <t>92836</t>
  </si>
  <si>
    <t>MARCAINE SPINAL O.5% HEAVY</t>
  </si>
  <si>
    <t>INJ 5X4ML/20MG</t>
  </si>
  <si>
    <t>193632</t>
  </si>
  <si>
    <t>93632</t>
  </si>
  <si>
    <t>FORANE</t>
  </si>
  <si>
    <t>INH 100ML</t>
  </si>
  <si>
    <t>194763</t>
  </si>
  <si>
    <t>94763</t>
  </si>
  <si>
    <t>NALOXONE POLFA</t>
  </si>
  <si>
    <t>INJ 10X1ML/0.4MG</t>
  </si>
  <si>
    <t>196869</t>
  </si>
  <si>
    <t>96869</t>
  </si>
  <si>
    <t>CERUCAL</t>
  </si>
  <si>
    <t>INJ SOL10X2ML/10MG</t>
  </si>
  <si>
    <t>847482</t>
  </si>
  <si>
    <t>Sofnolime - absorpční vápno</t>
  </si>
  <si>
    <t>901148</t>
  </si>
  <si>
    <t>IR SOL.MORPH.CHLOR.0.1%</t>
  </si>
  <si>
    <t>IR 1 ml</t>
  </si>
  <si>
    <t>131934</t>
  </si>
  <si>
    <t>31934</t>
  </si>
  <si>
    <t>VENTOLIN INHALER N</t>
  </si>
  <si>
    <t>INHSUSPSS200X100RG</t>
  </si>
  <si>
    <t>118167</t>
  </si>
  <si>
    <t>18167</t>
  </si>
  <si>
    <t>INJ EML 5X20ML</t>
  </si>
  <si>
    <t>849266</t>
  </si>
  <si>
    <t>162444</t>
  </si>
  <si>
    <t xml:space="preserve">SUFENTANIL TORREX 5 MCG/ML </t>
  </si>
  <si>
    <t>INJ SOL 5X2ML/10RG</t>
  </si>
  <si>
    <t>160319</t>
  </si>
  <si>
    <t>SEVOFLURANE BAXTER 100 %</t>
  </si>
  <si>
    <t>INH LIQ VAP 1X250ML</t>
  </si>
  <si>
    <t>147252</t>
  </si>
  <si>
    <t>47252</t>
  </si>
  <si>
    <t>GLUKÓZA 5 BRAUN, REF.450074</t>
  </si>
  <si>
    <t>INF SOL 1X100ML-PE</t>
  </si>
  <si>
    <t>159358</t>
  </si>
  <si>
    <t>59358</t>
  </si>
  <si>
    <t>INF 10X1000ML(LDPE)</t>
  </si>
  <si>
    <t>169724</t>
  </si>
  <si>
    <t>69724</t>
  </si>
  <si>
    <t>846853</t>
  </si>
  <si>
    <t>124418</t>
  </si>
  <si>
    <t>ROCURONIUM B. BRAUN 10 MG/ML</t>
  </si>
  <si>
    <t xml:space="preserve">INJ+INF SOL 10X5ML </t>
  </si>
  <si>
    <t>988032</t>
  </si>
  <si>
    <t>191083</t>
  </si>
  <si>
    <t>NORCURON 4 MG</t>
  </si>
  <si>
    <t>INJ PLV SOL 10X4MG</t>
  </si>
  <si>
    <t>132087</t>
  </si>
  <si>
    <t>32087</t>
  </si>
  <si>
    <t>TRALGIT 100 INJ</t>
  </si>
  <si>
    <t>INJ SOL 5X2ML/100MG</t>
  </si>
  <si>
    <t>110820</t>
  </si>
  <si>
    <t>10820</t>
  </si>
  <si>
    <t>ZOFRAN</t>
  </si>
  <si>
    <t>INJ SOL 5X4ML/8MG</t>
  </si>
  <si>
    <t>115291</t>
  </si>
  <si>
    <t>15291</t>
  </si>
  <si>
    <t>INF 10X100ML-VAK</t>
  </si>
  <si>
    <t>842125</t>
  </si>
  <si>
    <t>DZ SOFTASEPT N BAREVNÝ 250 ml</t>
  </si>
  <si>
    <t>845369</t>
  </si>
  <si>
    <t>107987</t>
  </si>
  <si>
    <t>ANALGIN</t>
  </si>
  <si>
    <t>INJ SOL 5X5ML</t>
  </si>
  <si>
    <t>102668</t>
  </si>
  <si>
    <t>2668</t>
  </si>
  <si>
    <t>OPHTHALMO-HYDROCORTISON LECIVA</t>
  </si>
  <si>
    <t>UNG OPH 1X5GM 0.5%</t>
  </si>
  <si>
    <t>198880</t>
  </si>
  <si>
    <t>98880</t>
  </si>
  <si>
    <t>132090</t>
  </si>
  <si>
    <t>32090</t>
  </si>
  <si>
    <t>TRALGIT 50 INJ</t>
  </si>
  <si>
    <t>INJ SOL 5X1ML/50MG</t>
  </si>
  <si>
    <t>844243</t>
  </si>
  <si>
    <t>112561</t>
  </si>
  <si>
    <t>POR TBL NOB 30X15MG</t>
  </si>
  <si>
    <t>0764 - Klinika anesteziologie a resuscitace, pracoviště C</t>
  </si>
  <si>
    <t>0731 - Klinika anesteziologie a resuscitace, JIP</t>
  </si>
  <si>
    <t>0766 - KAR - pracoviště DK COS</t>
  </si>
  <si>
    <t>0762 - Klinika anesteziologie a resuscitace, operační sál</t>
  </si>
  <si>
    <t>0721 - Klinika anesteziologie a resuscitace, ambulance</t>
  </si>
  <si>
    <t>0765 - KAR dospávací hala KAR</t>
  </si>
  <si>
    <t>Přehled plnění PL - Spotřeba léčivých přípravků dle objemu Kč mimo PL</t>
  </si>
  <si>
    <t>N01AB08 - Sevofluran</t>
  </si>
  <si>
    <t>V06XX - Potraviny pro zvláštní lékařské účely (PZLÚ)</t>
  </si>
  <si>
    <t>J01DH02 - Meropenem</t>
  </si>
  <si>
    <t>N01AX10 - Propofol</t>
  </si>
  <si>
    <t>J01DD01 - Cefotaxim</t>
  </si>
  <si>
    <t>N05CD08 - Midazolam</t>
  </si>
  <si>
    <t>N06AB04 - Citalopram</t>
  </si>
  <si>
    <t>A06AD11 - Laktulóza</t>
  </si>
  <si>
    <t>M01AX17 - Nimesulid</t>
  </si>
  <si>
    <t>R03DC03 - Montelukast</t>
  </si>
  <si>
    <t>R06AE09 - Levocetirizin</t>
  </si>
  <si>
    <t>H03AA01 - Levothyroxin, sodná sůl</t>
  </si>
  <si>
    <t>C01BD01 - Amiodaron</t>
  </si>
  <si>
    <t>N06AX11 - Mirtazapin</t>
  </si>
  <si>
    <t>J01CR02 - Amoxicilin a enzymový inhibitor</t>
  </si>
  <si>
    <t>J01FA10 - Azithromycin</t>
  </si>
  <si>
    <t>C07AB02 - Metoprolol</t>
  </si>
  <si>
    <t>C07AB07 - Bisoprolol</t>
  </si>
  <si>
    <t>N06AB06 - Sertralin</t>
  </si>
  <si>
    <t>C09AA02 - Enalapril</t>
  </si>
  <si>
    <t>C08DA01 - Verapamil</t>
  </si>
  <si>
    <t>M04AA01 - Alopurinol</t>
  </si>
  <si>
    <t>C09AA04 - Perindopril</t>
  </si>
  <si>
    <t>C08CA01 - Amlodipin</t>
  </si>
  <si>
    <t>J01AA02 - Doxycyklin</t>
  </si>
  <si>
    <t>C09CA01 - Losartan</t>
  </si>
  <si>
    <t>J01XA02 - Teikoplanin</t>
  </si>
  <si>
    <t>J01FF01 - Klindamycin</t>
  </si>
  <si>
    <t>C10AA01 - Simvastatin</t>
  </si>
  <si>
    <t>L03AA02 - Filgrastim</t>
  </si>
  <si>
    <t>C10AA05 - Atorvastatin</t>
  </si>
  <si>
    <t>J01FA09 - Klarithromycin</t>
  </si>
  <si>
    <t>H01CB02 - Oktreotid</t>
  </si>
  <si>
    <t>J01MA02 - Ciprofloxacin</t>
  </si>
  <si>
    <t>H02AB04 - Methylprednisolon</t>
  </si>
  <si>
    <t>J02AC03 - Vorikonazol</t>
  </si>
  <si>
    <t>B02BD08 - Eptakog alfa (aktivovaný)</t>
  </si>
  <si>
    <t>A10AB05 - Inzulin aspart</t>
  </si>
  <si>
    <t>C09BA04 - Perindopril a diuretika</t>
  </si>
  <si>
    <t>R03AC02 - Salbutamol</t>
  </si>
  <si>
    <t>B01AX05 - Fondaparinux</t>
  </si>
  <si>
    <t>J01AA12 - Tigecyklin</t>
  </si>
  <si>
    <t>C07AB05 - Betaxolol</t>
  </si>
  <si>
    <t>J01CR01 - Ampicilin a enzymový inhibitor</t>
  </si>
  <si>
    <t>J01MA01 - Ofloxacin</t>
  </si>
  <si>
    <t>A02BC02 - Pantoprazol</t>
  </si>
  <si>
    <t>J01XA01 - Vankomycin</t>
  </si>
  <si>
    <t>N01AH03 - Sufentanyl</t>
  </si>
  <si>
    <t>J02AC01 - Flukonazol</t>
  </si>
  <si>
    <t>M03AC11 - Cisatrakurium</t>
  </si>
  <si>
    <t>J02AX06 - Anidulafungin</t>
  </si>
  <si>
    <t>C07AG02 - Karvedilol</t>
  </si>
  <si>
    <t>M01AC06 - Meloxikam</t>
  </si>
  <si>
    <t>A16AA02 - Ademethionin</t>
  </si>
  <si>
    <t>M03AC04 - Atrakurium</t>
  </si>
  <si>
    <t>C09AA05 - Ramipril</t>
  </si>
  <si>
    <t>C02AC05 - Moxonidin</t>
  </si>
  <si>
    <t>N03AX12 - Gabapentin</t>
  </si>
  <si>
    <t>N02AX02 - Tramadol</t>
  </si>
  <si>
    <t>A02BC03 - Lansoprazol</t>
  </si>
  <si>
    <t>J01CR05 - Piperacilin a enzymový inhibitor</t>
  </si>
  <si>
    <t>N03AG01 - Kyselina valproová</t>
  </si>
  <si>
    <t>J01DB04 - Cefazolin</t>
  </si>
  <si>
    <t>N05BA12 - Alprazolam</t>
  </si>
  <si>
    <t>J01DC02 - Cefuroxim</t>
  </si>
  <si>
    <t>B01AB06 - Nadroparin</t>
  </si>
  <si>
    <t>A02BA03 - Famotidin</t>
  </si>
  <si>
    <t>N06AB10 - Escitalopram</t>
  </si>
  <si>
    <t>R06AE07 - Cetirizin</t>
  </si>
  <si>
    <t>N06AX16 - Venlafaxin</t>
  </si>
  <si>
    <t>S01EE01 - Latanoprost</t>
  </si>
  <si>
    <t>B01AC04 - Klopidogrel</t>
  </si>
  <si>
    <t>A04AA01 - Ondansetron</t>
  </si>
  <si>
    <t>J01DH51 - Imipenem a enzymový inhibitor</t>
  </si>
  <si>
    <t>J01DD02 - Ceftazidim</t>
  </si>
  <si>
    <t>A03FA - Prokinetika</t>
  </si>
  <si>
    <t>J01DD04 - Ceftriaxon</t>
  </si>
  <si>
    <t>A02BC01 - Omeprazol</t>
  </si>
  <si>
    <t>H02AB04</t>
  </si>
  <si>
    <t>DEPO-MEDROL 40 MG/ML</t>
  </si>
  <si>
    <t>INJ SUS 1X1ML/40MG</t>
  </si>
  <si>
    <t>SOLU-MEDROL 40 MG/ML</t>
  </si>
  <si>
    <t>INJ PSO LQF 40MG+1ML</t>
  </si>
  <si>
    <t>N01AH03</t>
  </si>
  <si>
    <t>N05CD08</t>
  </si>
  <si>
    <t>MIDAZOLAM TORREX 1 MG/ML</t>
  </si>
  <si>
    <t>INJ SOL 10X2ML/2MG</t>
  </si>
  <si>
    <t>A02BA03</t>
  </si>
  <si>
    <t>A02BC01</t>
  </si>
  <si>
    <t>HELICID 40 INF</t>
  </si>
  <si>
    <t>INF PLV SOL 1X40MG</t>
  </si>
  <si>
    <t>A02BC02</t>
  </si>
  <si>
    <t>POR TBL ENT 28X40MG I</t>
  </si>
  <si>
    <t>A02BC03</t>
  </si>
  <si>
    <t>LANZUL 30 MG</t>
  </si>
  <si>
    <t>POR CPS DUR 28X30MG</t>
  </si>
  <si>
    <t>POR CPS DUR 14X30MG</t>
  </si>
  <si>
    <t>A03FA</t>
  </si>
  <si>
    <t>A06AD11</t>
  </si>
  <si>
    <t>POR SIR 1X250ML 50%</t>
  </si>
  <si>
    <t>POR SIR 1X500ML 50%</t>
  </si>
  <si>
    <t>A10AB05</t>
  </si>
  <si>
    <t>A16AA02</t>
  </si>
  <si>
    <t>TRANSMETIL 500 MG INJEKCE</t>
  </si>
  <si>
    <t>INJ PSO LQF 5X500MG</t>
  </si>
  <si>
    <t>B01AB06</t>
  </si>
  <si>
    <t>INJ SOL 10X5ML/47.5KU</t>
  </si>
  <si>
    <t>B01AC04</t>
  </si>
  <si>
    <t>B01AX05</t>
  </si>
  <si>
    <t>ARIXTRA 2,5 MG/0,5 ML</t>
  </si>
  <si>
    <t>B02BD08</t>
  </si>
  <si>
    <t>C01BD01</t>
  </si>
  <si>
    <t>POR TBL NOB 30X200MG</t>
  </si>
  <si>
    <t>POR TBL NOB 60X200MG</t>
  </si>
  <si>
    <t>POR TBL NOB 50X200MG</t>
  </si>
  <si>
    <t>C02AC05</t>
  </si>
  <si>
    <t>MOXOSTAD 0,2 MG</t>
  </si>
  <si>
    <t>POR TBL FLM 30X0.2MG</t>
  </si>
  <si>
    <t>C07AB02</t>
  </si>
  <si>
    <t>BETALOC SR 200 MG</t>
  </si>
  <si>
    <t>C07AB05</t>
  </si>
  <si>
    <t>C07AB07</t>
  </si>
  <si>
    <t>CONCOR 10</t>
  </si>
  <si>
    <t>C07AG02</t>
  </si>
  <si>
    <t>C08CA01</t>
  </si>
  <si>
    <t>C08DA01</t>
  </si>
  <si>
    <t>ISOPTIN SR 240 MG</t>
  </si>
  <si>
    <t>POR TBL PRO 30X240MG</t>
  </si>
  <si>
    <t>C09AA02</t>
  </si>
  <si>
    <t>ENAP 10 MG</t>
  </si>
  <si>
    <t>INJ SOL 5X1ML/1.25MG</t>
  </si>
  <si>
    <t>C09AA04</t>
  </si>
  <si>
    <t>C09AA05</t>
  </si>
  <si>
    <t>C09BA04</t>
  </si>
  <si>
    <t>C09CA01</t>
  </si>
  <si>
    <t>C10AA01</t>
  </si>
  <si>
    <t>C10AA05</t>
  </si>
  <si>
    <t>POR TBL FLM 100X20MG</t>
  </si>
  <si>
    <t>H01CB02</t>
  </si>
  <si>
    <t>SANDOSTATIN 0,1 MG/ML</t>
  </si>
  <si>
    <t>INJ SOL+INF CNC SOL5X1ML/0.1MG</t>
  </si>
  <si>
    <t>SOLU-MEDROL 62,5 MG/ML</t>
  </si>
  <si>
    <t>INJ PSO LQF 500MG+8ML</t>
  </si>
  <si>
    <t>INJ PSO LQF 1GM+16ML</t>
  </si>
  <si>
    <t>H03AA01</t>
  </si>
  <si>
    <t>POR TBL NOB 100X75MCG I</t>
  </si>
  <si>
    <t>EUTHYROX 50 MIKROGRAMŮ</t>
  </si>
  <si>
    <t>POR TBL NOB 100X50RG</t>
  </si>
  <si>
    <t>EUTHYROX 150 MIKROGRAMŮ</t>
  </si>
  <si>
    <t>POR TBL NOB 100X150RG</t>
  </si>
  <si>
    <t>J01AA02</t>
  </si>
  <si>
    <t>DOXYBENE 100 MG</t>
  </si>
  <si>
    <t>POR CPS MOL 10X100MG</t>
  </si>
  <si>
    <t>J01AA12</t>
  </si>
  <si>
    <t>J01CR01</t>
  </si>
  <si>
    <t>J01CR02</t>
  </si>
  <si>
    <t>AMOKSIKLAV 1,2 G</t>
  </si>
  <si>
    <t>INJ PLV SOL 5X1.2GM</t>
  </si>
  <si>
    <t>AMOKSIKLAV 625 MG</t>
  </si>
  <si>
    <t>POR TBL FLM 21X625MG</t>
  </si>
  <si>
    <t>POR TBL FLM 21X625MG+SÁČ</t>
  </si>
  <si>
    <t>J01CR05</t>
  </si>
  <si>
    <t>TAZOCIN 4,5 G</t>
  </si>
  <si>
    <t>INJ PLV SOL 12X4.5GM</t>
  </si>
  <si>
    <t>J01DB04</t>
  </si>
  <si>
    <t>J01DC02</t>
  </si>
  <si>
    <t>ZINACEF 1,5 G</t>
  </si>
  <si>
    <t>J01DD01</t>
  </si>
  <si>
    <t>J01DD02</t>
  </si>
  <si>
    <t>J01DD04</t>
  </si>
  <si>
    <t>J01DH02</t>
  </si>
  <si>
    <t>MERONEM 1 G</t>
  </si>
  <si>
    <t>J01DH51</t>
  </si>
  <si>
    <t>J01FA09</t>
  </si>
  <si>
    <t>INF PLV SOL 1X500MG</t>
  </si>
  <si>
    <t>J01FA10</t>
  </si>
  <si>
    <t>POR TBL FLM 6X125MG</t>
  </si>
  <si>
    <t>J01FF01</t>
  </si>
  <si>
    <t>INJ SOL 1X2ML/300MG</t>
  </si>
  <si>
    <t>INJ SOL 1X4ML/600MG</t>
  </si>
  <si>
    <t>J01MA01</t>
  </si>
  <si>
    <t>INF SOL 1X100ML/200MG</t>
  </si>
  <si>
    <t>J01MA02</t>
  </si>
  <si>
    <t>CIPHIN PRO INFUSIONE 200 MG/100 ML</t>
  </si>
  <si>
    <t>J01XA01</t>
  </si>
  <si>
    <t>EDICIN 0,5 G</t>
  </si>
  <si>
    <t>INJ PLV SOL 1X500MG</t>
  </si>
  <si>
    <t>EDICIN 1 G</t>
  </si>
  <si>
    <t>J01XA02</t>
  </si>
  <si>
    <t>TARGOCID 400 MG</t>
  </si>
  <si>
    <t>INJ PSO LQF 1X400MG</t>
  </si>
  <si>
    <t>J02AC01</t>
  </si>
  <si>
    <t>MYCOMAX INF</t>
  </si>
  <si>
    <t>INF SOL 100ML/200MG</t>
  </si>
  <si>
    <t>J02AC03</t>
  </si>
  <si>
    <t>J02AX06</t>
  </si>
  <si>
    <t>L03AA02</t>
  </si>
  <si>
    <t>M01AC06</t>
  </si>
  <si>
    <t>POR TBL NOB 20X15MG</t>
  </si>
  <si>
    <t>M01AX17</t>
  </si>
  <si>
    <t>POR GRA SUS 30X100MG</t>
  </si>
  <si>
    <t>M03AC04</t>
  </si>
  <si>
    <t>M03AC11</t>
  </si>
  <si>
    <t>M04AA01</t>
  </si>
  <si>
    <t>MILURIT 100</t>
  </si>
  <si>
    <t>POR TBL NOB 50X100MG</t>
  </si>
  <si>
    <t>N01AX10</t>
  </si>
  <si>
    <t>N03AG01</t>
  </si>
  <si>
    <t>N03AX12</t>
  </si>
  <si>
    <t>N05BA12</t>
  </si>
  <si>
    <t>XANAX 0,5 MG</t>
  </si>
  <si>
    <t>POR TBL NOB 30X0.5MG</t>
  </si>
  <si>
    <t>XANAX 1 MG</t>
  </si>
  <si>
    <t>POR TBL NOB 30X1MG</t>
  </si>
  <si>
    <t>INJ SOL 10X5ML/5MG</t>
  </si>
  <si>
    <t>MIDAZOLAM TORREX 5 MG/ML</t>
  </si>
  <si>
    <t>INJ SOL 10X10ML/50MG</t>
  </si>
  <si>
    <t>N06AB04</t>
  </si>
  <si>
    <t>POR TBL FLM 30X20 MG</t>
  </si>
  <si>
    <t>SEROPRAM 20 MG</t>
  </si>
  <si>
    <t>N06AB06</t>
  </si>
  <si>
    <t>N06AB10</t>
  </si>
  <si>
    <t>N06AX11</t>
  </si>
  <si>
    <t>N06AX16</t>
  </si>
  <si>
    <t>R03AC02</t>
  </si>
  <si>
    <t>R03DC03</t>
  </si>
  <si>
    <t>POR TBL FLM 28X10MG</t>
  </si>
  <si>
    <t>R06AE07</t>
  </si>
  <si>
    <t>R06AE09</t>
  </si>
  <si>
    <t>S01EE01</t>
  </si>
  <si>
    <t>V06XX</t>
  </si>
  <si>
    <t>NUTRISON PROTEIN PLUS MULTI FIBRE</t>
  </si>
  <si>
    <t>NUTRISON ADVANCED DIASON LOW ENERGY</t>
  </si>
  <si>
    <t>INJ SOL 5X3ML/150MG</t>
  </si>
  <si>
    <t>N01AB08</t>
  </si>
  <si>
    <t>PROPOFOL-LIPURO 0,5% (5MG/ML)</t>
  </si>
  <si>
    <t>INH SUS PSS 200X100RG</t>
  </si>
  <si>
    <t>A04AA01</t>
  </si>
  <si>
    <t>N02AX02</t>
  </si>
  <si>
    <t>HVLP</t>
  </si>
  <si>
    <t>7</t>
  </si>
  <si>
    <t>89301072</t>
  </si>
  <si>
    <t>Příjmová ambulance Celkem</t>
  </si>
  <si>
    <t>89301074</t>
  </si>
  <si>
    <t>Ambulance bolestivých stavů při KAR Celkem</t>
  </si>
  <si>
    <t>Klinika anesteziologie a resuscitace a intenzivní medicíny Celkem</t>
  </si>
  <si>
    <t>Adamus Milan</t>
  </si>
  <si>
    <t>Axmann Karel</t>
  </si>
  <si>
    <t>Cvrkal Pavel</t>
  </si>
  <si>
    <t>Částková Adéla</t>
  </si>
  <si>
    <t>Dobeš Oldřich</t>
  </si>
  <si>
    <t>Dostálová Kateřina</t>
  </si>
  <si>
    <t>Doubravská Lenka</t>
  </si>
  <si>
    <t>Fritscherová Šárka</t>
  </si>
  <si>
    <t>Gabrhelík Tomáš</t>
  </si>
  <si>
    <t>Gallová Zuzana</t>
  </si>
  <si>
    <t>Görcs Roland</t>
  </si>
  <si>
    <t>Havlíková Jana</t>
  </si>
  <si>
    <t>Herkeĺ Tomáš</t>
  </si>
  <si>
    <t>Hložková Jarmila</t>
  </si>
  <si>
    <t>Hrnčířová Michaela</t>
  </si>
  <si>
    <t>Jiný</t>
  </si>
  <si>
    <t>Kirchnerová Martina</t>
  </si>
  <si>
    <t>Koutná Jiřina</t>
  </si>
  <si>
    <t>Matlochová Judit</t>
  </si>
  <si>
    <t>Mrozek Zdenek</t>
  </si>
  <si>
    <t>Obare Pyszková Lenka</t>
  </si>
  <si>
    <t>Peter Martin</t>
  </si>
  <si>
    <t>Petrová Jana</t>
  </si>
  <si>
    <t>Petrová Zbynka</t>
  </si>
  <si>
    <t>Pieran Marek</t>
  </si>
  <si>
    <t>Pomajbíková Hana</t>
  </si>
  <si>
    <t>Prášil Petr</t>
  </si>
  <si>
    <t>Reichelová Denisa</t>
  </si>
  <si>
    <t>Rešková Ivana</t>
  </si>
  <si>
    <t>Sedlák Ctirad</t>
  </si>
  <si>
    <t>Šiška Daniel</t>
  </si>
  <si>
    <t>Špaňhel Jiří</t>
  </si>
  <si>
    <t>Vlček Jiří</t>
  </si>
  <si>
    <t>Vychodilová Ivana</t>
  </si>
  <si>
    <t>Raimr Jakub</t>
  </si>
  <si>
    <t>Amlodipin</t>
  </si>
  <si>
    <t>125052</t>
  </si>
  <si>
    <t>APO-AMLO 10</t>
  </si>
  <si>
    <t>POR TBL NOB 100X10MG</t>
  </si>
  <si>
    <t>Fenofibrát</t>
  </si>
  <si>
    <t>11014</t>
  </si>
  <si>
    <t>LIPANTHYL 267 M</t>
  </si>
  <si>
    <t>POR CPS DUR 90X267MG</t>
  </si>
  <si>
    <t>Formoterol a jiná léčiva onem. spojen. s obstrukcí dých. ces</t>
  </si>
  <si>
    <t>10547</t>
  </si>
  <si>
    <t>SYMBICORT TURBUHALER 100 MIKROGRAMU/6 MIKROGRAMU/INHALACE</t>
  </si>
  <si>
    <t>INH PLV 1X120DAV</t>
  </si>
  <si>
    <t>SYMBICORT TURBUHALER 100 MIKROGRAMŮ/6 MIKROGRAMŮ/INHALACE</t>
  </si>
  <si>
    <t>INH PLV 1X120DÁV</t>
  </si>
  <si>
    <t>Jiná antibiotika pro lokální aplikaci</t>
  </si>
  <si>
    <t>55759</t>
  </si>
  <si>
    <t>PAMYCON NA PŘÍPRAVU KAPEK</t>
  </si>
  <si>
    <t>DRM PLV SOL 1X1LAH</t>
  </si>
  <si>
    <t>Sumatriptan</t>
  </si>
  <si>
    <t>107758</t>
  </si>
  <si>
    <t>ROSEMIG 20 MG</t>
  </si>
  <si>
    <t>NAS SPR SOL 2X0.1ML</t>
  </si>
  <si>
    <t>Perindopril a amlodipin</t>
  </si>
  <si>
    <t>124091</t>
  </si>
  <si>
    <t>PRESTANCE 5 MG/5 MG</t>
  </si>
  <si>
    <t>POR TBL NOB 90</t>
  </si>
  <si>
    <t>Amoxicilin a enzymový inhibitor</t>
  </si>
  <si>
    <t>5951</t>
  </si>
  <si>
    <t>AMOKSIKLAV 1 G</t>
  </si>
  <si>
    <t>POR TBL FLM 14X1GM</t>
  </si>
  <si>
    <t>Benzydamin</t>
  </si>
  <si>
    <t>100234</t>
  </si>
  <si>
    <t>ROSALGIN</t>
  </si>
  <si>
    <t>VAG GRA SOL 10X0.5GM</t>
  </si>
  <si>
    <t>Gestoden a ethinylestradiol</t>
  </si>
  <si>
    <t>164251</t>
  </si>
  <si>
    <t>HARMONET OBALENÉ TABLETY</t>
  </si>
  <si>
    <t>POR TBL OBD 3X21</t>
  </si>
  <si>
    <t>53344</t>
  </si>
  <si>
    <t>HARMONET</t>
  </si>
  <si>
    <t>Jiná antihistaminika pro systémovou aplikaci</t>
  </si>
  <si>
    <t>2479</t>
  </si>
  <si>
    <t>POR TBL NOB 20X2MG</t>
  </si>
  <si>
    <t>Pregabalin</t>
  </si>
  <si>
    <t>28217</t>
  </si>
  <si>
    <t>LYRICA 75 MG</t>
  </si>
  <si>
    <t>POR CPS DUR 56X75MG</t>
  </si>
  <si>
    <t>Sulfamethoxazol a trimethoprim</t>
  </si>
  <si>
    <t>POR TBL NOB 20X480MG</t>
  </si>
  <si>
    <t>Klotrimazol</t>
  </si>
  <si>
    <t>58653</t>
  </si>
  <si>
    <t>CLOTRIMAZOL AL 100</t>
  </si>
  <si>
    <t>VAG TBL 6X100MG+APL</t>
  </si>
  <si>
    <t>46707</t>
  </si>
  <si>
    <t>LOGEST</t>
  </si>
  <si>
    <t>Kaptopril</t>
  </si>
  <si>
    <t>31385</t>
  </si>
  <si>
    <t>TENSIOMIN 12,5 MG</t>
  </si>
  <si>
    <t>POR TBL NOB 30X12.5MG</t>
  </si>
  <si>
    <t>Takrolimus</t>
  </si>
  <si>
    <t>27310</t>
  </si>
  <si>
    <t>PROTOPIC 0.03% MAST</t>
  </si>
  <si>
    <t>DRM UNG 1X30GM</t>
  </si>
  <si>
    <t>Aciklovir</t>
  </si>
  <si>
    <t>13704</t>
  </si>
  <si>
    <t>ZOVIRAX 400 MG</t>
  </si>
  <si>
    <t>POR TBL NOB 70X400MG</t>
  </si>
  <si>
    <t>Azithromycin</t>
  </si>
  <si>
    <t>45010</t>
  </si>
  <si>
    <t>AZITROMYCIN SANDOZ 500 MG</t>
  </si>
  <si>
    <t>POR TBL FLM 3X500MG</t>
  </si>
  <si>
    <t>Betamethason a antiinfektiva</t>
  </si>
  <si>
    <t>OPH+AUR GTT SOL 1X5ML</t>
  </si>
  <si>
    <t>Bisoprolol</t>
  </si>
  <si>
    <t>94164</t>
  </si>
  <si>
    <t>CONCOR 5</t>
  </si>
  <si>
    <t>POR TBL FLM 30X5MG</t>
  </si>
  <si>
    <t>Bromazepam</t>
  </si>
  <si>
    <t>88217</t>
  </si>
  <si>
    <t>LEXAURIN 1,5</t>
  </si>
  <si>
    <t>POR TBL NOB 30X1.5MG</t>
  </si>
  <si>
    <t>Drospirenon a ethinylestradiol</t>
  </si>
  <si>
    <t>129841</t>
  </si>
  <si>
    <t>YAZ 0,02 MG/3 MG POTAHOVANÉ TABLETY</t>
  </si>
  <si>
    <t>POR TBL FLM 28</t>
  </si>
  <si>
    <t>Chinapril a diuretika</t>
  </si>
  <si>
    <t>76708</t>
  </si>
  <si>
    <t>ACCUZIDE 10</t>
  </si>
  <si>
    <t>POR TBL FLM 30</t>
  </si>
  <si>
    <t>76710</t>
  </si>
  <si>
    <t>ACCUZIDE</t>
  </si>
  <si>
    <t>POR TBL FLM 100</t>
  </si>
  <si>
    <t>Itrakonazol</t>
  </si>
  <si>
    <t>50352</t>
  </si>
  <si>
    <t>PROKANAZOL</t>
  </si>
  <si>
    <t>POR CPS DUR 28X100MG</t>
  </si>
  <si>
    <t>50353</t>
  </si>
  <si>
    <t>POR CPS DUR 30X100MG</t>
  </si>
  <si>
    <t>Jiná oftalmologika</t>
  </si>
  <si>
    <t>56119</t>
  </si>
  <si>
    <t>JODID DRASELNÝ+SODNÝ 2% UNIM.PH</t>
  </si>
  <si>
    <t>OPH GTT SOL 1X10ML</t>
  </si>
  <si>
    <t>Kodein</t>
  </si>
  <si>
    <t>CODEIN SLOVAKOFARMA 30 MG</t>
  </si>
  <si>
    <t>POR TBL NOB 10X30MG</t>
  </si>
  <si>
    <t>Nifuroxazid</t>
  </si>
  <si>
    <t>155871</t>
  </si>
  <si>
    <t>ERCEFURYL 200 MG CPS.</t>
  </si>
  <si>
    <t>POR CPS DUR 14X200MG</t>
  </si>
  <si>
    <t>Nimesulid</t>
  </si>
  <si>
    <t>12892</t>
  </si>
  <si>
    <t>POR TBL NOB 30X100MG</t>
  </si>
  <si>
    <t>Omeprazol</t>
  </si>
  <si>
    <t>25366</t>
  </si>
  <si>
    <t>POR CPS ETD 90X20MG</t>
  </si>
  <si>
    <t>Pitofenon a analgetika</t>
  </si>
  <si>
    <t>Pseudoefedrin, kombinace</t>
  </si>
  <si>
    <t>29051</t>
  </si>
  <si>
    <t>AERINAZE 2,5 MG/120 MG</t>
  </si>
  <si>
    <t>POR TBL RET 14</t>
  </si>
  <si>
    <t>Tramadol, kombinace</t>
  </si>
  <si>
    <t>192721</t>
  </si>
  <si>
    <t>TRAMYLPA 37,5 MG/325 MG</t>
  </si>
  <si>
    <t>Zolpidem</t>
  </si>
  <si>
    <t>135896</t>
  </si>
  <si>
    <t>ZOLPIDEM ORION 10 MG</t>
  </si>
  <si>
    <t>146893</t>
  </si>
  <si>
    <t>ZOLPIDEM MYLAN</t>
  </si>
  <si>
    <t>16286</t>
  </si>
  <si>
    <t>STILNOX</t>
  </si>
  <si>
    <t>84795</t>
  </si>
  <si>
    <t>POR TBL FLM 100X10MG</t>
  </si>
  <si>
    <t>Alprazolam</t>
  </si>
  <si>
    <t>59759</t>
  </si>
  <si>
    <t>FRONTIN 1 MG</t>
  </si>
  <si>
    <t>POR TBL NOB 100X1MG</t>
  </si>
  <si>
    <t>Amitriptylin</t>
  </si>
  <si>
    <t>87167</t>
  </si>
  <si>
    <t>AMITRIPTYLIN-SLOVAKOFARMA</t>
  </si>
  <si>
    <t>POR TBL FLM 50X28.3MG</t>
  </si>
  <si>
    <t>Buprenorfin</t>
  </si>
  <si>
    <t>42755</t>
  </si>
  <si>
    <t>TRANSTEC 35 MCG/H</t>
  </si>
  <si>
    <t>DRM EMP TDR 5X20MG</t>
  </si>
  <si>
    <t>42758</t>
  </si>
  <si>
    <t>TRANSTEC 52,5 MCG/H</t>
  </si>
  <si>
    <t>DRM EMP TDR 5X30MG</t>
  </si>
  <si>
    <t>Citalopram</t>
  </si>
  <si>
    <t>Dihydrokodein</t>
  </si>
  <si>
    <t>41822</t>
  </si>
  <si>
    <t>DHC CONTINUS 120 MG</t>
  </si>
  <si>
    <t>POR TBL RET 60X120MG B</t>
  </si>
  <si>
    <t>41826</t>
  </si>
  <si>
    <t>DHC CONTINUS 90 MG</t>
  </si>
  <si>
    <t>POR TBL RET 60X90MG B</t>
  </si>
  <si>
    <t>Dosulepin</t>
  </si>
  <si>
    <t>4207</t>
  </si>
  <si>
    <t>PROTHIADEN 25</t>
  </si>
  <si>
    <t>POR TBL OBD 30X25MG</t>
  </si>
  <si>
    <t>77047</t>
  </si>
  <si>
    <t>PROTHIADEN 75</t>
  </si>
  <si>
    <t>Fenoterol a jiná léčiva onem. spojen. s obstrukcí dých. cest</t>
  </si>
  <si>
    <t>2679</t>
  </si>
  <si>
    <t>BERODUAL N</t>
  </si>
  <si>
    <t>INH SOL PSS 200DÁV</t>
  </si>
  <si>
    <t>Fentanyl</t>
  </si>
  <si>
    <t>11955</t>
  </si>
  <si>
    <t>DUROGESIC 12 MCG/H</t>
  </si>
  <si>
    <t>DRM EMP TDR 5X2.1MG</t>
  </si>
  <si>
    <t>122575</t>
  </si>
  <si>
    <t>FENTALIS 100 MCG/H TRANSDERMÁLNÍ NÁPLAST</t>
  </si>
  <si>
    <t>DRM EMP TDR 5X23.12MG HOSP</t>
  </si>
  <si>
    <t>122581</t>
  </si>
  <si>
    <t>FENTALIS 75 MCG/H TRANSDERMÁLNÍ NÁPLAST</t>
  </si>
  <si>
    <t>DRM EMP TDR 5X17.34MG HOSP</t>
  </si>
  <si>
    <t>122589</t>
  </si>
  <si>
    <t>FENTALIS 12,5 MCG/H TRANSDERMÁLNÍ NÁPLAST</t>
  </si>
  <si>
    <t>DRM EMP TDR 5X2.89MG HOSP</t>
  </si>
  <si>
    <t>122596</t>
  </si>
  <si>
    <t>FENTALIS 25 MCG/H TRANSDERMÁLNÍ NÁPLAST</t>
  </si>
  <si>
    <t>DRM EMP TDR 5X5.78MG HOSP</t>
  </si>
  <si>
    <t>122603</t>
  </si>
  <si>
    <t>FENTALIS 50 MCG/H TRANSDERMÁLNÍ NÁPLAST</t>
  </si>
  <si>
    <t>DRM EMP TDR 5X11.56MG HOSP</t>
  </si>
  <si>
    <t>124569</t>
  </si>
  <si>
    <t>DOLFORIN 50 MCG/H</t>
  </si>
  <si>
    <t>DRM EMP TDR 5X9.6MG</t>
  </si>
  <si>
    <t>124575</t>
  </si>
  <si>
    <t>DOLFORIN 100 MCG/H</t>
  </si>
  <si>
    <t>DRM EMP TDR 5X19.2MG</t>
  </si>
  <si>
    <t>155383</t>
  </si>
  <si>
    <t>LUNALDIN 100 MIKROGRAMŮ SUBLINGVÁLNÍ TABLETY</t>
  </si>
  <si>
    <t>ORM TBL SLG 30X100RG</t>
  </si>
  <si>
    <t>155385</t>
  </si>
  <si>
    <t>LUNALDIN 200 MIKROGRAMŮ SUBLINGVÁLNÍ TABLETY</t>
  </si>
  <si>
    <t>ORM TBL SLG 30X200RG</t>
  </si>
  <si>
    <t>24785</t>
  </si>
  <si>
    <t>MATRIFEN 50 MCG/H</t>
  </si>
  <si>
    <t>DRM EMP TDR 5X5,5MG</t>
  </si>
  <si>
    <t>24795</t>
  </si>
  <si>
    <t>MATRIFEN 100 MCG/H</t>
  </si>
  <si>
    <t>DRM EMP TDR 5X11MG</t>
  </si>
  <si>
    <t>46929</t>
  </si>
  <si>
    <t>DUROGESIC 100 MCG/H</t>
  </si>
  <si>
    <t>DRM EMP TDR 5X16.8MG</t>
  </si>
  <si>
    <t>47285</t>
  </si>
  <si>
    <t>DUROGESIC 75 MCG/H</t>
  </si>
  <si>
    <t>DRM EMP TDR 5X12.6MG</t>
  </si>
  <si>
    <t>59448</t>
  </si>
  <si>
    <t>DUROGESIC 25 MCG/H</t>
  </si>
  <si>
    <t>DRM EMP TDR 5X4.2MG</t>
  </si>
  <si>
    <t>59449</t>
  </si>
  <si>
    <t>DUROGESIC 50 MCG/H</t>
  </si>
  <si>
    <t>DRM EMP TDR 5X8.4MG</t>
  </si>
  <si>
    <t>Gabapentin</t>
  </si>
  <si>
    <t>107858</t>
  </si>
  <si>
    <t>APO-GAB 300</t>
  </si>
  <si>
    <t>POR CPS DUR 50X300MG</t>
  </si>
  <si>
    <t>19985</t>
  </si>
  <si>
    <t>GABAPENTIN-TEVA 300 MG</t>
  </si>
  <si>
    <t>40777</t>
  </si>
  <si>
    <t>NEURONTIN 600 MG</t>
  </si>
  <si>
    <t>POR TBL FLM 50X600MG</t>
  </si>
  <si>
    <t>84396</t>
  </si>
  <si>
    <t>NEURONTIN 100 MG</t>
  </si>
  <si>
    <t>POR CPS DUR 20X100MG</t>
  </si>
  <si>
    <t>84399</t>
  </si>
  <si>
    <t>Hydromorfon</t>
  </si>
  <si>
    <t>10843</t>
  </si>
  <si>
    <t>PALLADONE-SR 8 MG</t>
  </si>
  <si>
    <t>POR CPS PRO 30X8MG</t>
  </si>
  <si>
    <t>21597</t>
  </si>
  <si>
    <t>PALLADONE-SR 4 MG</t>
  </si>
  <si>
    <t>POR CPS PRO 30X4MG</t>
  </si>
  <si>
    <t>Karbamazepin</t>
  </si>
  <si>
    <t>163754</t>
  </si>
  <si>
    <t>NEUROTOP RETARD 300</t>
  </si>
  <si>
    <t>POR TBL PRO 50X300MG</t>
  </si>
  <si>
    <t>96305</t>
  </si>
  <si>
    <t>Klonazepam</t>
  </si>
  <si>
    <t>RIVOTRIL 0,5 MG</t>
  </si>
  <si>
    <t>POR TBL NOB 50X0.5MG</t>
  </si>
  <si>
    <t>14958</t>
  </si>
  <si>
    <t>RIVOTRIL 2 MG</t>
  </si>
  <si>
    <t>POR TBL NOB 30X2MG</t>
  </si>
  <si>
    <t>85256</t>
  </si>
  <si>
    <t>RIVOTRIL 2,5 MG/ML</t>
  </si>
  <si>
    <t>POR GTT SOL 1X10ML</t>
  </si>
  <si>
    <t>Lidokain</t>
  </si>
  <si>
    <t>191382</t>
  </si>
  <si>
    <t>VERSATIS 5% LÉČIVÁ NÁPLAST</t>
  </si>
  <si>
    <t>DRM EMP MED 20</t>
  </si>
  <si>
    <t>Metoklopramid</t>
  </si>
  <si>
    <t>96974</t>
  </si>
  <si>
    <t>POR TBL NOB 50X10MG</t>
  </si>
  <si>
    <t>Morfin</t>
  </si>
  <si>
    <t>164736</t>
  </si>
  <si>
    <t>VENDAL RETARD 60 MG</t>
  </si>
  <si>
    <t>POR TBL PRO 30X60MG</t>
  </si>
  <si>
    <t>164738</t>
  </si>
  <si>
    <t>VENDAL RETARD 100 MG</t>
  </si>
  <si>
    <t>POR TBL PRO 30X100MG</t>
  </si>
  <si>
    <t>41727</t>
  </si>
  <si>
    <t>SEVREDOL 10 MG</t>
  </si>
  <si>
    <t>41737</t>
  </si>
  <si>
    <t>SEVREDOL 20 MG</t>
  </si>
  <si>
    <t>80406</t>
  </si>
  <si>
    <t>VENDAL RETARD 30 MG</t>
  </si>
  <si>
    <t>POR TBL PRO 30X30MG</t>
  </si>
  <si>
    <t>80407</t>
  </si>
  <si>
    <t>80408</t>
  </si>
  <si>
    <t>80409</t>
  </si>
  <si>
    <t>VENDAL RETARD 200 MG</t>
  </si>
  <si>
    <t>Naratriptan</t>
  </si>
  <si>
    <t>53137</t>
  </si>
  <si>
    <t>NARAMIG 2,5 MG</t>
  </si>
  <si>
    <t>POR TBL FLM 6X2.5MG</t>
  </si>
  <si>
    <t>Oxykodon</t>
  </si>
  <si>
    <t>11035</t>
  </si>
  <si>
    <t>OXYCONTIN 80 MG</t>
  </si>
  <si>
    <t>POR TBL PRO 30X80MG</t>
  </si>
  <si>
    <t>11045</t>
  </si>
  <si>
    <t>POR TBL PRO 60X80MG</t>
  </si>
  <si>
    <t>11062</t>
  </si>
  <si>
    <t>OXYCONTIN 20 MG</t>
  </si>
  <si>
    <t>POR TBL PRO 30X20MG</t>
  </si>
  <si>
    <t>11106</t>
  </si>
  <si>
    <t>OXYCONTIN 40 MG</t>
  </si>
  <si>
    <t>POR TBL PRO 30X40MG</t>
  </si>
  <si>
    <t>112308</t>
  </si>
  <si>
    <t>OXYCODON SANDOZ RETARD 40 MG</t>
  </si>
  <si>
    <t>POR TBL PRO 60X40MG</t>
  </si>
  <si>
    <t>112318</t>
  </si>
  <si>
    <t>OXYCODON SANDOZ RETARD 80 MG</t>
  </si>
  <si>
    <t>156285</t>
  </si>
  <si>
    <t>DOLOCODON 10 MG</t>
  </si>
  <si>
    <t>POR TBL PRO 30X10MG</t>
  </si>
  <si>
    <t>156305</t>
  </si>
  <si>
    <t>DOLOCODON 20 MG</t>
  </si>
  <si>
    <t>156325</t>
  </si>
  <si>
    <t>DOLOCODON 40 MG</t>
  </si>
  <si>
    <t>Oxykodon, kombinace</t>
  </si>
  <si>
    <t>138552</t>
  </si>
  <si>
    <t>TARGIN 40/20 MG TABLETY S PRODLOUŽENÝM UVOLŇOVÁNÍM</t>
  </si>
  <si>
    <t>POR TBL PRO 60X40/20MG</t>
  </si>
  <si>
    <t>Paracetamol, kombinace kromě psycholeptik</t>
  </si>
  <si>
    <t>30229</t>
  </si>
  <si>
    <t>PARALEN PLUS</t>
  </si>
  <si>
    <t>POR TBL FLM 24</t>
  </si>
  <si>
    <t>Prednison</t>
  </si>
  <si>
    <t>269</t>
  </si>
  <si>
    <t>PREDNISON 5 LÉČIVA</t>
  </si>
  <si>
    <t>POR TBL NOB 20X5MG</t>
  </si>
  <si>
    <t>28223</t>
  </si>
  <si>
    <t>LYRICA 150 MG</t>
  </si>
  <si>
    <t>POR CPS DUR 56X150MG</t>
  </si>
  <si>
    <t>Ranitidin</t>
  </si>
  <si>
    <t>91280</t>
  </si>
  <si>
    <t>RANITAL 150 MG POTAHOVANÉ TABLETY</t>
  </si>
  <si>
    <t>POR TBL FLM 30X150MG</t>
  </si>
  <si>
    <t>Sodná sůl metamizolu</t>
  </si>
  <si>
    <t>NOVALGIN TABLETY</t>
  </si>
  <si>
    <t>POR TBL FLM 20X500MG</t>
  </si>
  <si>
    <t>Tapentadol</t>
  </si>
  <si>
    <t>153692</t>
  </si>
  <si>
    <t>PALEXIA RETARD 50 MG TABLETY S PRODLOUŽENÝM UVOLŇOVÁNÍM</t>
  </si>
  <si>
    <t>POR TBL PRO 60X50MG</t>
  </si>
  <si>
    <t>153710</t>
  </si>
  <si>
    <t>PALEXIA RETARD 100 MG TABLETY S PRODLOUŽENÝM UVOLŇOVÁNÍM</t>
  </si>
  <si>
    <t>153714</t>
  </si>
  <si>
    <t>POR TBL PRO 60X100MG</t>
  </si>
  <si>
    <t>184734</t>
  </si>
  <si>
    <t>PALEXIA 50 MG POTAHOVANÉ TABLETY</t>
  </si>
  <si>
    <t>POR TBL FLM 60X50MG</t>
  </si>
  <si>
    <t>Theofylin</t>
  </si>
  <si>
    <t>44305</t>
  </si>
  <si>
    <t>EUPHYLLIN CR N 200</t>
  </si>
  <si>
    <t>POR CPS PRO 50X200MG</t>
  </si>
  <si>
    <t>Tramadol</t>
  </si>
  <si>
    <t>101782</t>
  </si>
  <si>
    <t>NOAX UNO 100 MG</t>
  </si>
  <si>
    <t>101783</t>
  </si>
  <si>
    <t>101794</t>
  </si>
  <si>
    <t>NOAX UNO 200 MG</t>
  </si>
  <si>
    <t>156718</t>
  </si>
  <si>
    <t>TRALGIT OROTAB 50 MG</t>
  </si>
  <si>
    <t>POR TBL DIS 30X50MG</t>
  </si>
  <si>
    <t>42776</t>
  </si>
  <si>
    <t>TRALGIT SR 150</t>
  </si>
  <si>
    <t>POR TBL PRO 30X150MG</t>
  </si>
  <si>
    <t>42780</t>
  </si>
  <si>
    <t>TRALGIT SR 200</t>
  </si>
  <si>
    <t>54237</t>
  </si>
  <si>
    <t>TRAMUNDIN RETARD 100 MG</t>
  </si>
  <si>
    <t>POR TBL PRO 50X100MG</t>
  </si>
  <si>
    <t>59672</t>
  </si>
  <si>
    <t>TRALGIT SR 100</t>
  </si>
  <si>
    <t>17926</t>
  </si>
  <si>
    <t>ZALDIAR</t>
  </si>
  <si>
    <t>Trazodon</t>
  </si>
  <si>
    <t>54093</t>
  </si>
  <si>
    <t>TRITTICO AC 150</t>
  </si>
  <si>
    <t>POR TBL RET 20X150MG</t>
  </si>
  <si>
    <t>Venlafaxin</t>
  </si>
  <si>
    <t>Escitalopram</t>
  </si>
  <si>
    <t>130474</t>
  </si>
  <si>
    <t>LENUXIN 10 MG POTAHOVANÉ TABLETY</t>
  </si>
  <si>
    <t>DRM UNG 1X10GM</t>
  </si>
  <si>
    <t>Atorvastatin</t>
  </si>
  <si>
    <t>42761</t>
  </si>
  <si>
    <t>TRANSTEC 70 MCG/H</t>
  </si>
  <si>
    <t>DRM EMP TDR 5X40MG</t>
  </si>
  <si>
    <t>17425</t>
  </si>
  <si>
    <t>CITALEC 10 ZENTIVA</t>
  </si>
  <si>
    <t>POR TBL FLM 30X10 MG</t>
  </si>
  <si>
    <t>41794</t>
  </si>
  <si>
    <t>POR TBL RET 20X90MG B</t>
  </si>
  <si>
    <t>Diklofenak</t>
  </si>
  <si>
    <t>58880</t>
  </si>
  <si>
    <t>DOLMINA 100 SR</t>
  </si>
  <si>
    <t>POR TBL PRO 20X100MG</t>
  </si>
  <si>
    <t>97632</t>
  </si>
  <si>
    <t>DICLOREUM 100</t>
  </si>
  <si>
    <t>RCT SUP 10X100MG</t>
  </si>
  <si>
    <t>Duloxetin</t>
  </si>
  <si>
    <t>28388</t>
  </si>
  <si>
    <t>CYMBALTA 30 MG</t>
  </si>
  <si>
    <t>POR CPS ETD 28X30MG</t>
  </si>
  <si>
    <t>155387</t>
  </si>
  <si>
    <t>LUNALDIN 300 MIKROGRAMU SUBLINGVALNI TABLETY</t>
  </si>
  <si>
    <t>ORM TBL SLG 30X300RG</t>
  </si>
  <si>
    <t>LUNALDIN 300 MIKROGRAMŮ SUBLINGVÁLNÍ TABLETY</t>
  </si>
  <si>
    <t>185067</t>
  </si>
  <si>
    <t>INSTANYL 100 MIKROGRAMŮ</t>
  </si>
  <si>
    <t>NAS SPR SOL 10X0.1ML/100RG MDC</t>
  </si>
  <si>
    <t>126163</t>
  </si>
  <si>
    <t>GABAGAMMA 300 MG</t>
  </si>
  <si>
    <t>Hořčík (různé sole v kombinaci)</t>
  </si>
  <si>
    <t>POR GRA SOL 30</t>
  </si>
  <si>
    <t>Hydrogenované námelové alkaloidy</t>
  </si>
  <si>
    <t>91032</t>
  </si>
  <si>
    <t>SECATOXIN FORTE</t>
  </si>
  <si>
    <t>Inosin pranobex</t>
  </si>
  <si>
    <t>162748</t>
  </si>
  <si>
    <t>ISOPRINOSINE</t>
  </si>
  <si>
    <t>POR TBL NOB 100X500MG</t>
  </si>
  <si>
    <t>163877</t>
  </si>
  <si>
    <t>NEUROTOP 200 MG</t>
  </si>
  <si>
    <t>Lornoxikam</t>
  </si>
  <si>
    <t>119899</t>
  </si>
  <si>
    <t>XEFO RAPID 8 MG</t>
  </si>
  <si>
    <t>POR TBL FLM 30X8MG</t>
  </si>
  <si>
    <t>Losartan</t>
  </si>
  <si>
    <t>114067</t>
  </si>
  <si>
    <t>POR TBL FLM 90X50MG</t>
  </si>
  <si>
    <t>DEGAN 10 MG TABLETY</t>
  </si>
  <si>
    <t>POR TBL NOB 40X10MG</t>
  </si>
  <si>
    <t>Mirtazapin</t>
  </si>
  <si>
    <t>105845</t>
  </si>
  <si>
    <t>POR TBL DIS 90X15MG</t>
  </si>
  <si>
    <t>17663</t>
  </si>
  <si>
    <t>MIRZATEN 15 MG</t>
  </si>
  <si>
    <t>POR TBL FLM 28X15MG</t>
  </si>
  <si>
    <t>164734</t>
  </si>
  <si>
    <t>164740</t>
  </si>
  <si>
    <t>Naftidrofuryl</t>
  </si>
  <si>
    <t>66015</t>
  </si>
  <si>
    <t>ENELBIN 100 RETARD</t>
  </si>
  <si>
    <t>11076</t>
  </si>
  <si>
    <t>POR TBL PRO 60X20MG</t>
  </si>
  <si>
    <t>11110</t>
  </si>
  <si>
    <t>145877</t>
  </si>
  <si>
    <t>OXYCODON LANNACHER 10 MG TABLETY S PRODLOUŽENÝM UVOLŇOVÁNÍM</t>
  </si>
  <si>
    <t>POR TBL PRO 14X10MG</t>
  </si>
  <si>
    <t>156284</t>
  </si>
  <si>
    <t>POR TBL PRO 28X10MG</t>
  </si>
  <si>
    <t>156288</t>
  </si>
  <si>
    <t>POR TBL PRO 90X10MG</t>
  </si>
  <si>
    <t>156313</t>
  </si>
  <si>
    <t>POR TBL PRO 20X20MG</t>
  </si>
  <si>
    <t>2963</t>
  </si>
  <si>
    <t>PREDNISON 20 LÉČIVA</t>
  </si>
  <si>
    <t>POR TBL NOB 20X20MG</t>
  </si>
  <si>
    <t>184534</t>
  </si>
  <si>
    <t>POR TBL PRO 30X50MG</t>
  </si>
  <si>
    <t>184538</t>
  </si>
  <si>
    <t>184560</t>
  </si>
  <si>
    <t>184773</t>
  </si>
  <si>
    <t>PALEXIA 100 MG POTAHOVANÉ TABLETY</t>
  </si>
  <si>
    <t>POR TBL FLM 60X100MG</t>
  </si>
  <si>
    <t>Tiaprid</t>
  </si>
  <si>
    <t>104494</t>
  </si>
  <si>
    <t>MABRON RETARD 150</t>
  </si>
  <si>
    <t>POR TBL PRO 60X150MG</t>
  </si>
  <si>
    <t>32083</t>
  </si>
  <si>
    <t>TRALGIT GTT.</t>
  </si>
  <si>
    <t>56844</t>
  </si>
  <si>
    <t>TRAMAL RETARD TABLETY 150 MG</t>
  </si>
  <si>
    <t>57793</t>
  </si>
  <si>
    <t>TRAMAL KAPKY 100 MG/1 ML</t>
  </si>
  <si>
    <t>POR GTT SOL 1X96ML</t>
  </si>
  <si>
    <t>59671</t>
  </si>
  <si>
    <t>POR TBL PRO 10X100MG</t>
  </si>
  <si>
    <t>59673</t>
  </si>
  <si>
    <t>84262</t>
  </si>
  <si>
    <t>192720</t>
  </si>
  <si>
    <t>POR TBL FLM 20</t>
  </si>
  <si>
    <t>192722</t>
  </si>
  <si>
    <t>POR TBL FLM 40</t>
  </si>
  <si>
    <t>192724</t>
  </si>
  <si>
    <t>POR TBL FLM 60</t>
  </si>
  <si>
    <t>54094</t>
  </si>
  <si>
    <t>TRITTICO AC 75</t>
  </si>
  <si>
    <t>POR TBL RET 30X75MG</t>
  </si>
  <si>
    <t>91788</t>
  </si>
  <si>
    <t>NEUROL 0,25</t>
  </si>
  <si>
    <t>POR TBL NOB 30X0.25MG</t>
  </si>
  <si>
    <t>42760</t>
  </si>
  <si>
    <t>DRM EMP TDR 3X40MG</t>
  </si>
  <si>
    <t>Cetirizin</t>
  </si>
  <si>
    <t>5476</t>
  </si>
  <si>
    <t>POR TBL FLM 7X10MG</t>
  </si>
  <si>
    <t>Ciklopirox</t>
  </si>
  <si>
    <t>BATRAFEN KRÉM</t>
  </si>
  <si>
    <t>DRM CRM 1X20GM/200MG</t>
  </si>
  <si>
    <t>76152</t>
  </si>
  <si>
    <t>BATRAFEN ROZTOK</t>
  </si>
  <si>
    <t>DRM SOL 1X20ML</t>
  </si>
  <si>
    <t>Ciprofloxacin</t>
  </si>
  <si>
    <t>53202</t>
  </si>
  <si>
    <t>CIPHIN 500</t>
  </si>
  <si>
    <t>POR TBL FLM 10X500MG</t>
  </si>
  <si>
    <t>41824</t>
  </si>
  <si>
    <t>DHC CONTINUS 60 MG</t>
  </si>
  <si>
    <t>POR TBL RET 60X60MG B</t>
  </si>
  <si>
    <t>DOLMINA INJ</t>
  </si>
  <si>
    <t>INJ SOL 5X3ML/75MG</t>
  </si>
  <si>
    <t>75631</t>
  </si>
  <si>
    <t>DICLOFENAC AL RETARD</t>
  </si>
  <si>
    <t>POR TBL RET 20X100MG</t>
  </si>
  <si>
    <t>Diosmin, kombinace</t>
  </si>
  <si>
    <t>14075</t>
  </si>
  <si>
    <t>DETRALEX</t>
  </si>
  <si>
    <t>POR TBL FLM 60X500MG</t>
  </si>
  <si>
    <t>28389</t>
  </si>
  <si>
    <t>CYMBALTA 60 MG</t>
  </si>
  <si>
    <t>POR CPS ETD 28X60MG</t>
  </si>
  <si>
    <t>Ekonazol</t>
  </si>
  <si>
    <t>146802</t>
  </si>
  <si>
    <t>GYNO-PEVARYL 50</t>
  </si>
  <si>
    <t>VAG SUP 15X50MG</t>
  </si>
  <si>
    <t>24793</t>
  </si>
  <si>
    <t>DRM EMP TDR 1X11MG</t>
  </si>
  <si>
    <t>Flukonazol</t>
  </si>
  <si>
    <t>47439</t>
  </si>
  <si>
    <t>MYCOMAX 150</t>
  </si>
  <si>
    <t>POR CPS DUR 3X150MG</t>
  </si>
  <si>
    <t>84401</t>
  </si>
  <si>
    <t>NEURONTIN 400 MG</t>
  </si>
  <si>
    <t>POR CPS DUR 50X400MG</t>
  </si>
  <si>
    <t>Hydrochlorothiazid</t>
  </si>
  <si>
    <t>168</t>
  </si>
  <si>
    <t>HYDROCHLOROTHIAZID LÉČIVA</t>
  </si>
  <si>
    <t>POR TBL NOB 20X25MG</t>
  </si>
  <si>
    <t>21579</t>
  </si>
  <si>
    <t>PALLADONE-SR 16 MG</t>
  </si>
  <si>
    <t>POR CPS PRO 30X16MG</t>
  </si>
  <si>
    <t>Chlorid draselný</t>
  </si>
  <si>
    <t>17189</t>
  </si>
  <si>
    <t>KALIUM CHLORATUM BIOMEDICA</t>
  </si>
  <si>
    <t>POR TBL FLM 100X500MG</t>
  </si>
  <si>
    <t>Cholekalciferol</t>
  </si>
  <si>
    <t>98080</t>
  </si>
  <si>
    <t>NEUROTOP</t>
  </si>
  <si>
    <t>Ketoprofen</t>
  </si>
  <si>
    <t>76654</t>
  </si>
  <si>
    <t>KETONAL RETARD</t>
  </si>
  <si>
    <t>Kodein, kombinace kromě psycholeptik</t>
  </si>
  <si>
    <t>109799</t>
  </si>
  <si>
    <t>ULTRACOD</t>
  </si>
  <si>
    <t>Levobunolol</t>
  </si>
  <si>
    <t>4276</t>
  </si>
  <si>
    <t>VISTAGAN LIQUIFILM 0,5%</t>
  </si>
  <si>
    <t>Levothyroxin, sodná sůl</t>
  </si>
  <si>
    <t>EUTHYROX 75 MIKROGRAMŮ</t>
  </si>
  <si>
    <t>POR TBL NOB 100X75RG</t>
  </si>
  <si>
    <t>97186</t>
  </si>
  <si>
    <t>EUTHYROX 100 MIKROGRAMŮ</t>
  </si>
  <si>
    <t>POR TBL NOB 100X100RG</t>
  </si>
  <si>
    <t>80405</t>
  </si>
  <si>
    <t>VENDAL RETARD 10 MG</t>
  </si>
  <si>
    <t>Nadroparin</t>
  </si>
  <si>
    <t>32061</t>
  </si>
  <si>
    <t>FRAXIPARINE</t>
  </si>
  <si>
    <t>INJ SOL 10X0.6ML</t>
  </si>
  <si>
    <t>122114</t>
  </si>
  <si>
    <t>APO-OME 20</t>
  </si>
  <si>
    <t>POR CPS ETD 100X20MG</t>
  </si>
  <si>
    <t>11084</t>
  </si>
  <si>
    <t>OXYCONTIN 10 MG</t>
  </si>
  <si>
    <t>156315</t>
  </si>
  <si>
    <t>156335</t>
  </si>
  <si>
    <t>138530</t>
  </si>
  <si>
    <t>TARGIN 10/5 MG TABLETY S PRODLOUZENYM UVOLNOVANIM</t>
  </si>
  <si>
    <t>POR TBL PRO 60X10/5MG</t>
  </si>
  <si>
    <t>Pantoprazol</t>
  </si>
  <si>
    <t>119688</t>
  </si>
  <si>
    <t>POR TBL ENT 100X40MG I</t>
  </si>
  <si>
    <t>Pentoxifylin</t>
  </si>
  <si>
    <t>47085</t>
  </si>
  <si>
    <t>PENTOMER RETARD 400 MG</t>
  </si>
  <si>
    <t>POR TBL PRO 100X400MG</t>
  </si>
  <si>
    <t>Piracetam</t>
  </si>
  <si>
    <t>66648</t>
  </si>
  <si>
    <t>PIRACETAM AL 800</t>
  </si>
  <si>
    <t>POR TBL FLM 100X800MG</t>
  </si>
  <si>
    <t>Prokinetika</t>
  </si>
  <si>
    <t>166760</t>
  </si>
  <si>
    <t>KINITO 50 MG, POTAHOVANE TABLETY</t>
  </si>
  <si>
    <t>POR TBL FLM 100X50MG</t>
  </si>
  <si>
    <t>Spironolakton</t>
  </si>
  <si>
    <t>46755</t>
  </si>
  <si>
    <t>VEROSPIRON 50 MG</t>
  </si>
  <si>
    <t>POR CPS DUR 30X50MG</t>
  </si>
  <si>
    <t>115449</t>
  </si>
  <si>
    <t>SUMATRIPTAN ACTAVIS 50 MG</t>
  </si>
  <si>
    <t>POR TBL FLM 6X50MG</t>
  </si>
  <si>
    <t>Telmisartan a diuretika</t>
  </si>
  <si>
    <t>26576</t>
  </si>
  <si>
    <t>MICARDISPLUS 80/12,5 MG</t>
  </si>
  <si>
    <t>POR TBL NOB 56</t>
  </si>
  <si>
    <t>26578</t>
  </si>
  <si>
    <t>POR TBL NOB 28</t>
  </si>
  <si>
    <t>Tetrazepam</t>
  </si>
  <si>
    <t>57780</t>
  </si>
  <si>
    <t>MYOLASTAN</t>
  </si>
  <si>
    <t>POR TBL FLM 20X50MG</t>
  </si>
  <si>
    <t>Tolperison</t>
  </si>
  <si>
    <t>MYDOCALM 150 MG</t>
  </si>
  <si>
    <t>192718</t>
  </si>
  <si>
    <t>POR TBL FLM 2</t>
  </si>
  <si>
    <t>192727</t>
  </si>
  <si>
    <t>POR TBL FLM 90</t>
  </si>
  <si>
    <t>Vápník, kombinace s vitaminem D a/nebo jinými léčivy</t>
  </si>
  <si>
    <t>164888</t>
  </si>
  <si>
    <t>CALTRATE 600 MG/400 IU D3 POTAHOVANÁ TABLETA</t>
  </si>
  <si>
    <t>24974</t>
  </si>
  <si>
    <t>OLWEXYA 75 MG</t>
  </si>
  <si>
    <t>146894</t>
  </si>
  <si>
    <t>56609</t>
  </si>
  <si>
    <t>HYPNOGEN</t>
  </si>
  <si>
    <t>84797</t>
  </si>
  <si>
    <t>94744</t>
  </si>
  <si>
    <t>ZOLPINOX</t>
  </si>
  <si>
    <t>Hydrokortison-butyrát</t>
  </si>
  <si>
    <t>9305</t>
  </si>
  <si>
    <t>LOCOID 0,1%</t>
  </si>
  <si>
    <t>Jodovaný povidon</t>
  </si>
  <si>
    <t>62321</t>
  </si>
  <si>
    <t>VAG SUP 14</t>
  </si>
  <si>
    <t>Kortikosteroidy</t>
  </si>
  <si>
    <t>Měkký parafin a tukové produkty</t>
  </si>
  <si>
    <t>100272</t>
  </si>
  <si>
    <t>LIPOBASE</t>
  </si>
  <si>
    <t>Kyanokobalamin</t>
  </si>
  <si>
    <t>641</t>
  </si>
  <si>
    <t>VITAMIN B12 LÉČIVA 300 MCG</t>
  </si>
  <si>
    <t>INJ SOL 5X1ML/300RG</t>
  </si>
  <si>
    <t>84128</t>
  </si>
  <si>
    <t>HERPESIN 400</t>
  </si>
  <si>
    <t>POR TBL NOB 25X400MG</t>
  </si>
  <si>
    <t>198016</t>
  </si>
  <si>
    <t>BUPRENORPHINE ACTAVIS 52,5 MIKROGRAMŮ/H TRANSDERMÁLNÍ NÁPLAST</t>
  </si>
  <si>
    <t>DRM EMP TDR 5X52.5RG/H</t>
  </si>
  <si>
    <t>17433</t>
  </si>
  <si>
    <t>POR TBL FLM 60X20 MG</t>
  </si>
  <si>
    <t>184708</t>
  </si>
  <si>
    <t>YADINE</t>
  </si>
  <si>
    <t>POR TBL FLM 3X21</t>
  </si>
  <si>
    <t>Drotaverin</t>
  </si>
  <si>
    <t>107808</t>
  </si>
  <si>
    <t>NO-SPA FORTE</t>
  </si>
  <si>
    <t>POR TBL NOB 10X80MG</t>
  </si>
  <si>
    <t>155382</t>
  </si>
  <si>
    <t>ORM TBL SLG 10X100RG</t>
  </si>
  <si>
    <t>155999</t>
  </si>
  <si>
    <t>ADOLOR 50 MCG/H</t>
  </si>
  <si>
    <t>DRM EMP TDR 5X8.25MG</t>
  </si>
  <si>
    <t>163007</t>
  </si>
  <si>
    <t>ADOLOR 25 MCG/H</t>
  </si>
  <si>
    <t>DRM EMP TDR 5X4.125MG</t>
  </si>
  <si>
    <t>24790</t>
  </si>
  <si>
    <t>MATRIFEN 75 MCG/H</t>
  </si>
  <si>
    <t>DRM EMP TDR 5X8,25MG</t>
  </si>
  <si>
    <t>107859</t>
  </si>
  <si>
    <t>62047</t>
  </si>
  <si>
    <t>LOCOID LIPOCREAM 0,1%</t>
  </si>
  <si>
    <t>21583</t>
  </si>
  <si>
    <t>POR CPS PRO 60X16MG</t>
  </si>
  <si>
    <t>Latanoprost</t>
  </si>
  <si>
    <t>58892</t>
  </si>
  <si>
    <t>OPH GTT SOL 3X2.5ML I</t>
  </si>
  <si>
    <t>Levocetirizin</t>
  </si>
  <si>
    <t>124346</t>
  </si>
  <si>
    <t>CEZERA 5 MG</t>
  </si>
  <si>
    <t>POR TBL FLM 90X5MG</t>
  </si>
  <si>
    <t>119897</t>
  </si>
  <si>
    <t>POR TBL FLM 10X8MG</t>
  </si>
  <si>
    <t>Mefenoxalon</t>
  </si>
  <si>
    <t>85656</t>
  </si>
  <si>
    <t>DORSIFLEX 200 MG</t>
  </si>
  <si>
    <t>2181</t>
  </si>
  <si>
    <t>POR GRA SUS 6SÁČ I</t>
  </si>
  <si>
    <t>Nitrofurantoin</t>
  </si>
  <si>
    <t>154748</t>
  </si>
  <si>
    <t>NITROFURANTOIN - RATIOPHARM 100 MG</t>
  </si>
  <si>
    <t>POR CPS PRO 50X100MG</t>
  </si>
  <si>
    <t>156295</t>
  </si>
  <si>
    <t>156307</t>
  </si>
  <si>
    <t>156317</t>
  </si>
  <si>
    <t>156327</t>
  </si>
  <si>
    <t>156337</t>
  </si>
  <si>
    <t>64865</t>
  </si>
  <si>
    <t>PIRACETAM AL 1200</t>
  </si>
  <si>
    <t>POR TBL FLM 60X1200MG</t>
  </si>
  <si>
    <t>119115</t>
  </si>
  <si>
    <t>22094</t>
  </si>
  <si>
    <t>ROSEMIG SPRINTAB 50 MG</t>
  </si>
  <si>
    <t>POR TBL SUS 6X50MG</t>
  </si>
  <si>
    <t>153688</t>
  </si>
  <si>
    <t>153736</t>
  </si>
  <si>
    <t>PALEXIA RETARD 150 MG TABLETY S PRODLOUŽENÝM UVOLŇOVÁNÍM</t>
  </si>
  <si>
    <t>184604</t>
  </si>
  <si>
    <t>PALEXIA RETARD 200 MG TABLETY S PRODLOUŽENÝM UVOLŇOVÁNÍM</t>
  </si>
  <si>
    <t>POR TBL PRO 60X200MG</t>
  </si>
  <si>
    <t>Tizanidin</t>
  </si>
  <si>
    <t>16051</t>
  </si>
  <si>
    <t>SIRDALUD 2 MG</t>
  </si>
  <si>
    <t>24737</t>
  </si>
  <si>
    <t>TRAMADOL SANDOZ RETARD 200 MG</t>
  </si>
  <si>
    <t>166984</t>
  </si>
  <si>
    <t>ZALDIAR EFFERVESCENS 37,5 MG/325 MG ŠUMIVÉ TABLETY</t>
  </si>
  <si>
    <t>POR TBL EFF 10</t>
  </si>
  <si>
    <t>130193</t>
  </si>
  <si>
    <t>POR CPS PRO 100X150MG</t>
  </si>
  <si>
    <t>97522</t>
  </si>
  <si>
    <t>POR TBL FLM 30X500MG</t>
  </si>
  <si>
    <t>Losartan a diuretika</t>
  </si>
  <si>
    <t>15317</t>
  </si>
  <si>
    <t>LOZAP H</t>
  </si>
  <si>
    <t>Cefuroxim</t>
  </si>
  <si>
    <t>47725</t>
  </si>
  <si>
    <t>ZINNAT 250 MG</t>
  </si>
  <si>
    <t>POR TBL FLM 10X250MG</t>
  </si>
  <si>
    <t>103185</t>
  </si>
  <si>
    <t>POR TBL NOB 100X0.5MG</t>
  </si>
  <si>
    <t>Bisakodyl</t>
  </si>
  <si>
    <t>96620</t>
  </si>
  <si>
    <t>BISACODYL-K</t>
  </si>
  <si>
    <t>POR TBL OBD 105X5MG</t>
  </si>
  <si>
    <t>Celekoxib</t>
  </si>
  <si>
    <t>85030</t>
  </si>
  <si>
    <t>CELEBREX 200 MG</t>
  </si>
  <si>
    <t>POR CPS DUR 30X200MG I</t>
  </si>
  <si>
    <t>24796</t>
  </si>
  <si>
    <t>DRM EMP TDR 10X11MG</t>
  </si>
  <si>
    <t>107855</t>
  </si>
  <si>
    <t>APO-GAB 400</t>
  </si>
  <si>
    <t>POR CPS DUR 100X400MG</t>
  </si>
  <si>
    <t>109797</t>
  </si>
  <si>
    <t>POR TBL NOB 10</t>
  </si>
  <si>
    <t>109801</t>
  </si>
  <si>
    <t>124343</t>
  </si>
  <si>
    <t>119901</t>
  </si>
  <si>
    <t>POR TBL FLM 100X8MG</t>
  </si>
  <si>
    <t>Mometason</t>
  </si>
  <si>
    <t>164733</t>
  </si>
  <si>
    <t>41730</t>
  </si>
  <si>
    <t>POR TBL FLM 60X10MG</t>
  </si>
  <si>
    <t>12893</t>
  </si>
  <si>
    <t>POR TBL NOB 60X100MG</t>
  </si>
  <si>
    <t>11094</t>
  </si>
  <si>
    <t>POR TBL PRO 60X10MG</t>
  </si>
  <si>
    <t>156287</t>
  </si>
  <si>
    <t>32086</t>
  </si>
  <si>
    <t>TRALGIT</t>
  </si>
  <si>
    <t>POR CPS DUR 20X50MG</t>
  </si>
  <si>
    <t>54236</t>
  </si>
  <si>
    <t>138841</t>
  </si>
  <si>
    <t>DORETA 37,5 MG/325 MG</t>
  </si>
  <si>
    <t>192723</t>
  </si>
  <si>
    <t>POR TBL FLM 50</t>
  </si>
  <si>
    <t>130175</t>
  </si>
  <si>
    <t>POR CPS PRO 100X75MG</t>
  </si>
  <si>
    <t>147456</t>
  </si>
  <si>
    <t>EUTHYROX 112 MIKROGRAMŮ</t>
  </si>
  <si>
    <t>POR TBL NOB 100X112RG I</t>
  </si>
  <si>
    <t>147458</t>
  </si>
  <si>
    <t>EUTHYROX 112 MIKROGRAMU</t>
  </si>
  <si>
    <t>POR TBL NOB 100X112RG II</t>
  </si>
  <si>
    <t>41821</t>
  </si>
  <si>
    <t>POR TBL RET 60X120MG</t>
  </si>
  <si>
    <t>66037</t>
  </si>
  <si>
    <t>MYCOMAX 100</t>
  </si>
  <si>
    <t>POR CPS DUR 7X100MG</t>
  </si>
  <si>
    <t>Metoprolol</t>
  </si>
  <si>
    <t>58037</t>
  </si>
  <si>
    <t>Mianserin</t>
  </si>
  <si>
    <t>45771</t>
  </si>
  <si>
    <t>MIABENE 30 MG</t>
  </si>
  <si>
    <t>POR TBL FLM 20X30MG</t>
  </si>
  <si>
    <t>Ofloxacin</t>
  </si>
  <si>
    <t>55636</t>
  </si>
  <si>
    <t>OFLOXIN 200</t>
  </si>
  <si>
    <t>POR TBL FLM 10X200MG</t>
  </si>
  <si>
    <t>Amoxicilin</t>
  </si>
  <si>
    <t>32559</t>
  </si>
  <si>
    <t>OSPAMOX 1000 MG</t>
  </si>
  <si>
    <t>POR TBL FLM 14X1000MG</t>
  </si>
  <si>
    <t>93013</t>
  </si>
  <si>
    <t>SORTIS 10 MG</t>
  </si>
  <si>
    <t>Dexamethason</t>
  </si>
  <si>
    <t>21698</t>
  </si>
  <si>
    <t>DEXAMETHASONE WZF POLFA</t>
  </si>
  <si>
    <t>OPH GTT SUS 1X5ML 0.1%</t>
  </si>
  <si>
    <t>Dexamethason a antiinfektiva</t>
  </si>
  <si>
    <t>OPH GTT SUS 1X5ML</t>
  </si>
  <si>
    <t>YAZ 0,02 MG/3 MG POTAHOVANE TABLETY</t>
  </si>
  <si>
    <t>129842</t>
  </si>
  <si>
    <t>POR TBL FLM 3X28</t>
  </si>
  <si>
    <t>Fenoxymethylpenicilin</t>
  </si>
  <si>
    <t>66360</t>
  </si>
  <si>
    <t>OSPEN 1500</t>
  </si>
  <si>
    <t>POR TBL FLM 12X1500KU</t>
  </si>
  <si>
    <t>Indometacin</t>
  </si>
  <si>
    <t>Klarithromycin</t>
  </si>
  <si>
    <t>53853</t>
  </si>
  <si>
    <t>KLACID 500</t>
  </si>
  <si>
    <t>POR TBL FLM 14X500MG</t>
  </si>
  <si>
    <t>Lansoprazol</t>
  </si>
  <si>
    <t>106344</t>
  </si>
  <si>
    <t>LANZUL 15 MG</t>
  </si>
  <si>
    <t>POR CPS ETD 28X15MG</t>
  </si>
  <si>
    <t>62806</t>
  </si>
  <si>
    <t>XYZAL 0,5 MG/ML PERORÁLNÍ ROZTOK</t>
  </si>
  <si>
    <t>69192</t>
  </si>
  <si>
    <t>POR TBL NOB 50X150RG</t>
  </si>
  <si>
    <t>Methylprednisolon</t>
  </si>
  <si>
    <t>40368</t>
  </si>
  <si>
    <t>MEDROL 4 MG</t>
  </si>
  <si>
    <t>45592</t>
  </si>
  <si>
    <t>VASOCARDIN 100</t>
  </si>
  <si>
    <t>Tobramycin</t>
  </si>
  <si>
    <t>86264</t>
  </si>
  <si>
    <t>TOBREX</t>
  </si>
  <si>
    <t>OPH GTT SOL 1X5ML/15MG</t>
  </si>
  <si>
    <t>5950</t>
  </si>
  <si>
    <t>POR TBL FLM 10X1GM</t>
  </si>
  <si>
    <t>187483</t>
  </si>
  <si>
    <t>192354</t>
  </si>
  <si>
    <t>ZINNAT 500 MG</t>
  </si>
  <si>
    <t>47727</t>
  </si>
  <si>
    <t>Desloratadin</t>
  </si>
  <si>
    <t>27899</t>
  </si>
  <si>
    <t>AERIUS 5 MG</t>
  </si>
  <si>
    <t>Enalapril</t>
  </si>
  <si>
    <t>45273</t>
  </si>
  <si>
    <t>ENAP 5 MG</t>
  </si>
  <si>
    <t>POR TBL NOB 30X5MG</t>
  </si>
  <si>
    <t>Kyselina acetylsalicylová</t>
  </si>
  <si>
    <t>71960</t>
  </si>
  <si>
    <t>ANOPYRIN 100 MG</t>
  </si>
  <si>
    <t>POR TBL NOB 5X10X100MG</t>
  </si>
  <si>
    <t>Kyselina tiaprofenová</t>
  </si>
  <si>
    <t>SURGAM LÉČIVA</t>
  </si>
  <si>
    <t>POR TBL NOB 20X300MG</t>
  </si>
  <si>
    <t>Meloxikam</t>
  </si>
  <si>
    <t>83970</t>
  </si>
  <si>
    <t>MOVALIS 15 MG</t>
  </si>
  <si>
    <t>163135</t>
  </si>
  <si>
    <t>POR GRA SUS 30SÁČ I</t>
  </si>
  <si>
    <t>198803</t>
  </si>
  <si>
    <t>POR GRA SUS 15SÁČ II</t>
  </si>
  <si>
    <t>124081</t>
  </si>
  <si>
    <t>POR TBL NOB 5</t>
  </si>
  <si>
    <t>Perindopril a diuretika</t>
  </si>
  <si>
    <t>162005</t>
  </si>
  <si>
    <t>PRESTARIUM NEO COMBI 10 MG/2,5 MG</t>
  </si>
  <si>
    <t>POR TBL FLM 14</t>
  </si>
  <si>
    <t>4079</t>
  </si>
  <si>
    <t>AMITRIPTYLIN LÉČIVA</t>
  </si>
  <si>
    <t>INJ SOL 10X2ML/20MG</t>
  </si>
  <si>
    <t>155859</t>
  </si>
  <si>
    <t>SUMAMED 500 MG</t>
  </si>
  <si>
    <t>Baklofen</t>
  </si>
  <si>
    <t>40274</t>
  </si>
  <si>
    <t>BACLOFEN-POLPHARMA 10 MG</t>
  </si>
  <si>
    <t>10602</t>
  </si>
  <si>
    <t>TANTUM VERDE SPRAY</t>
  </si>
  <si>
    <t>ORM SPR 30ML 0.15%</t>
  </si>
  <si>
    <t>41798</t>
  </si>
  <si>
    <t>POR TBL RET 30X60MG</t>
  </si>
  <si>
    <t>Eletriptan</t>
  </si>
  <si>
    <t>59768</t>
  </si>
  <si>
    <t>RELPAX 80 MG</t>
  </si>
  <si>
    <t>POR TBL FLM 2X80MG-ACL</t>
  </si>
  <si>
    <t>LUNALDIN 100 MIKROGRAMU SUBLINGVALNI TABLETY</t>
  </si>
  <si>
    <t>Frovatriptan</t>
  </si>
  <si>
    <t>18113</t>
  </si>
  <si>
    <t>FROMEN</t>
  </si>
  <si>
    <t>POR TBL FLM 2X2.5 MG</t>
  </si>
  <si>
    <t>24659</t>
  </si>
  <si>
    <t>JURNISTA 8 MG</t>
  </si>
  <si>
    <t>POR TBL PRO 28X8MG</t>
  </si>
  <si>
    <t>24683</t>
  </si>
  <si>
    <t>JURNISTA 32 MG</t>
  </si>
  <si>
    <t>POR TBL PRO 28X32MG</t>
  </si>
  <si>
    <t>Jiná</t>
  </si>
  <si>
    <t>999999</t>
  </si>
  <si>
    <t>Kalcium-pantothenát</t>
  </si>
  <si>
    <t>155181</t>
  </si>
  <si>
    <t>CALCIUM PANTOTHENICUM ZENTIVA</t>
  </si>
  <si>
    <t>DRM UNG 1X100GM</t>
  </si>
  <si>
    <t>Kapsaicin</t>
  </si>
  <si>
    <t>149227</t>
  </si>
  <si>
    <t>QUTENZA 179 MG</t>
  </si>
  <si>
    <t>DRM EMP MED 1X179MG</t>
  </si>
  <si>
    <t>Laktulóza</t>
  </si>
  <si>
    <t>62563</t>
  </si>
  <si>
    <t>DUPHALAC</t>
  </si>
  <si>
    <t>POR SOL 1X200ML-SKL</t>
  </si>
  <si>
    <t>158838</t>
  </si>
  <si>
    <t>VERSATIS 5% LECIVA NAPLAST</t>
  </si>
  <si>
    <t>50080</t>
  </si>
  <si>
    <t>VASOCARDIN 50</t>
  </si>
  <si>
    <t>POR TBL NOB 50X50MG</t>
  </si>
  <si>
    <t>Midazolam</t>
  </si>
  <si>
    <t>15010</t>
  </si>
  <si>
    <t>DORMICUM 15 MG</t>
  </si>
  <si>
    <t>POR TBL FLM 10X15MG</t>
  </si>
  <si>
    <t>42770</t>
  </si>
  <si>
    <t>PARALEN EXTRA PROTI BOLESTI</t>
  </si>
  <si>
    <t>POR TBL FLM 12</t>
  </si>
  <si>
    <t>57860</t>
  </si>
  <si>
    <t>Různé jiné kombinace železa</t>
  </si>
  <si>
    <t>POR TBL FLM 50X100MG</t>
  </si>
  <si>
    <t>Sodná sůl dokusátu, včetně kombinací</t>
  </si>
  <si>
    <t>RCT SOL 2X67.5ML</t>
  </si>
  <si>
    <t>102500</t>
  </si>
  <si>
    <t>CINIE 100</t>
  </si>
  <si>
    <t>POR TBL NOB 6X100MG</t>
  </si>
  <si>
    <t>153636</t>
  </si>
  <si>
    <t>POR TBL FLM 60X1X50MG</t>
  </si>
  <si>
    <t>PALEXIA RETARD 150 MG TABLETY S PRODLOUZENYM UVOLNOVANIM</t>
  </si>
  <si>
    <t>153758</t>
  </si>
  <si>
    <t>184582</t>
  </si>
  <si>
    <t>16052</t>
  </si>
  <si>
    <t>SIRDALUD 4 MG</t>
  </si>
  <si>
    <t>156717</t>
  </si>
  <si>
    <t>POR TBL DIS 10X50MG</t>
  </si>
  <si>
    <t>166989</t>
  </si>
  <si>
    <t>17925</t>
  </si>
  <si>
    <t>163147</t>
  </si>
  <si>
    <t>POR TBL FLM 15X10MG</t>
  </si>
  <si>
    <t>153973</t>
  </si>
  <si>
    <t>AZITROMYCIN MYLAN 500 MG</t>
  </si>
  <si>
    <t>Pertuse, purifikovaný antigen, kombinace s toxoidy</t>
  </si>
  <si>
    <t>120102</t>
  </si>
  <si>
    <t>BOOSTRIX INJ. STRIKACKA</t>
  </si>
  <si>
    <t>INJ SUS 1X1DAV</t>
  </si>
  <si>
    <t>Nystatin, kombinace</t>
  </si>
  <si>
    <t>92490</t>
  </si>
  <si>
    <t>MACMIROR COMPLEX 500</t>
  </si>
  <si>
    <t>VAG GLB 8</t>
  </si>
  <si>
    <t>LEXAURIN 3</t>
  </si>
  <si>
    <t>POR TBL NOB 30X3MG</t>
  </si>
  <si>
    <t>46980</t>
  </si>
  <si>
    <t>POR TBL PRO 100X200MG</t>
  </si>
  <si>
    <t>162012</t>
  </si>
  <si>
    <t>94293</t>
  </si>
  <si>
    <t>Ibuprofen</t>
  </si>
  <si>
    <t>IBALGIN 600</t>
  </si>
  <si>
    <t>POR TBL FLM 30X600MG</t>
  </si>
  <si>
    <t>Indapamid</t>
  </si>
  <si>
    <t>INDAP 2,5 MG</t>
  </si>
  <si>
    <t>POR TBL NOB 30X2.5MG</t>
  </si>
  <si>
    <t>96696</t>
  </si>
  <si>
    <t>INDAP</t>
  </si>
  <si>
    <t>POR CPS DUR 30X2.5MG</t>
  </si>
  <si>
    <t>Jiná střevní antiinfektiva</t>
  </si>
  <si>
    <t>POR TBL FLM 20X250MG</t>
  </si>
  <si>
    <t>Klopidogrel</t>
  </si>
  <si>
    <t>Telmisartan a amlodipin</t>
  </si>
  <si>
    <t>167852</t>
  </si>
  <si>
    <t>TWYNSTA 80 MG/5 MG</t>
  </si>
  <si>
    <t>167854</t>
  </si>
  <si>
    <t>83101</t>
  </si>
  <si>
    <t>XANAX SR 2 MG</t>
  </si>
  <si>
    <t>POR TBL PRO 30X2MG</t>
  </si>
  <si>
    <t>26330</t>
  </si>
  <si>
    <t>POR TBL FLM 50X5MG</t>
  </si>
  <si>
    <t>Alopurinol</t>
  </si>
  <si>
    <t>119773</t>
  </si>
  <si>
    <t>Bemiparin</t>
  </si>
  <si>
    <t>30521</t>
  </si>
  <si>
    <t>ZIBOR 2500 IU</t>
  </si>
  <si>
    <t>INJ SOL ISP 10X0.2ML</t>
  </si>
  <si>
    <t>30523</t>
  </si>
  <si>
    <t>INJ SOL ISP 100X0.2ML</t>
  </si>
  <si>
    <t>Epinefrin (adrenalin)</t>
  </si>
  <si>
    <t>ADRENALIN LÉČIVA</t>
  </si>
  <si>
    <t>INJ SOL 5X1ML/1MG</t>
  </si>
  <si>
    <t>Erdostein</t>
  </si>
  <si>
    <t>POR CPS DUR 20X300MG</t>
  </si>
  <si>
    <t>Etamsylát</t>
  </si>
  <si>
    <t>40538</t>
  </si>
  <si>
    <t>DICYNONE 500</t>
  </si>
  <si>
    <t>POR CPS DUR 30X500MG</t>
  </si>
  <si>
    <t>40539</t>
  </si>
  <si>
    <t>POR CPS DUR 60X500MG</t>
  </si>
  <si>
    <t>Furosemid</t>
  </si>
  <si>
    <t>56804</t>
  </si>
  <si>
    <t>FURORESE 40</t>
  </si>
  <si>
    <t>POR TBL NOB 50X40MG</t>
  </si>
  <si>
    <t>56805</t>
  </si>
  <si>
    <t>POR TBL NOB 100X40MG</t>
  </si>
  <si>
    <t>APO-IBUPROFEN RAPID 400 MG SOFT CAPSULES</t>
  </si>
  <si>
    <t>POR CPS MOL 30X400MG</t>
  </si>
  <si>
    <t>32018</t>
  </si>
  <si>
    <t>IBUPROFEN AL 400</t>
  </si>
  <si>
    <t>Karvedilol</t>
  </si>
  <si>
    <t>102599</t>
  </si>
  <si>
    <t>POR TBL NOB 90X6,25MG</t>
  </si>
  <si>
    <t>102600</t>
  </si>
  <si>
    <t>POR TBL NOB 100X6,25MG</t>
  </si>
  <si>
    <t>113254</t>
  </si>
  <si>
    <t>CARVEDILOL ORION 6,25 MG</t>
  </si>
  <si>
    <t>POR TBL FLM 30X6,25MG</t>
  </si>
  <si>
    <t>90</t>
  </si>
  <si>
    <t>Mesalazin</t>
  </si>
  <si>
    <t>132519</t>
  </si>
  <si>
    <t>PENTASA SLOW RELEASE TABLETS 500 MG</t>
  </si>
  <si>
    <t>POR TBL RET 100X500MG</t>
  </si>
  <si>
    <t>192090</t>
  </si>
  <si>
    <t>32058</t>
  </si>
  <si>
    <t>INJ SOL 10X0.3ML</t>
  </si>
  <si>
    <t>32059</t>
  </si>
  <si>
    <t>INJ SOL 10X0.4ML</t>
  </si>
  <si>
    <t>Norepinefrin (noradrenalin)</t>
  </si>
  <si>
    <t>NORADRENALIN LÉČIVA</t>
  </si>
  <si>
    <t>Paracetamol</t>
  </si>
  <si>
    <t>3837</t>
  </si>
  <si>
    <t>POR TBL NOB 10X500MG</t>
  </si>
  <si>
    <t>180992</t>
  </si>
  <si>
    <t>PARALEN GRIP HORKÝ NÁPOJ</t>
  </si>
  <si>
    <t>POR GRA SUS 12</t>
  </si>
  <si>
    <t>176954</t>
  </si>
  <si>
    <t>POR GTT SOL 1X50ML</t>
  </si>
  <si>
    <t>Rifaximin</t>
  </si>
  <si>
    <t>POR TBL FLM 12X200MG</t>
  </si>
  <si>
    <t>Silymarin</t>
  </si>
  <si>
    <t>1147</t>
  </si>
  <si>
    <t>SILYMARIN AL 50</t>
  </si>
  <si>
    <t>POR TBL OBD 100X50MG</t>
  </si>
  <si>
    <t>163149</t>
  </si>
  <si>
    <t>66263</t>
  </si>
  <si>
    <t>ZYRTEC</t>
  </si>
  <si>
    <t>16287</t>
  </si>
  <si>
    <t>FASTUM GEL</t>
  </si>
  <si>
    <t>DRM GEL 1X100GM</t>
  </si>
  <si>
    <t>Klíšťová encefalitida, inaktivovaný celý virus</t>
  </si>
  <si>
    <t>55111</t>
  </si>
  <si>
    <t>FSME-IMMUN 0,5 ML BAXTER</t>
  </si>
  <si>
    <t>INJ SUS ISP 1X0.5ML/DÁV</t>
  </si>
  <si>
    <t>Léčiva k terapii onemocnění jater</t>
  </si>
  <si>
    <t>125753</t>
  </si>
  <si>
    <t>ESSENTIALE FORTE N</t>
  </si>
  <si>
    <t>POR CPS DUR 100</t>
  </si>
  <si>
    <t>85142</t>
  </si>
  <si>
    <t>XYZAL</t>
  </si>
  <si>
    <t>83059</t>
  </si>
  <si>
    <t>CLARINASE REPETABS</t>
  </si>
  <si>
    <t>163146</t>
  </si>
  <si>
    <t>47726</t>
  </si>
  <si>
    <t>POR TBL FLM 14X250MG</t>
  </si>
  <si>
    <t>47728</t>
  </si>
  <si>
    <t>28815</t>
  </si>
  <si>
    <t>POR TBL DIS 50X5MG</t>
  </si>
  <si>
    <t>Jodová terapie</t>
  </si>
  <si>
    <t>61158</t>
  </si>
  <si>
    <t>JODID 100</t>
  </si>
  <si>
    <t>Metronidazol</t>
  </si>
  <si>
    <t>POR TBL NOB 20X250MG</t>
  </si>
  <si>
    <t>Progestiny a estrogeny, fixní kombinace</t>
  </si>
  <si>
    <t>58138</t>
  </si>
  <si>
    <t>JEANINE</t>
  </si>
  <si>
    <t>40250</t>
  </si>
  <si>
    <t>POR TBL OBD 15X5MG</t>
  </si>
  <si>
    <t>42756</t>
  </si>
  <si>
    <t>DRM EMP TDR 10X20MG</t>
  </si>
  <si>
    <t>122572</t>
  </si>
  <si>
    <t>DRM EMP TDR 5X23.12MG</t>
  </si>
  <si>
    <t>149297</t>
  </si>
  <si>
    <t>INSTANYL 50 MIKROGRAMŮ/DÁVKU</t>
  </si>
  <si>
    <t>NAS SPR SOL 1X5.0ML/40DÁVEK</t>
  </si>
  <si>
    <t>24780</t>
  </si>
  <si>
    <t>MATRIFEN 25 MCG/H</t>
  </si>
  <si>
    <t>DRM EMP TDR 5X2,75MG</t>
  </si>
  <si>
    <t>153145</t>
  </si>
  <si>
    <t>ADOLOR 100 MCG/H</t>
  </si>
  <si>
    <t>DRM EMP TDR 5X16.5MG</t>
  </si>
  <si>
    <t>Jiná imunostimulancia</t>
  </si>
  <si>
    <t>98189</t>
  </si>
  <si>
    <t>RIBOMUNYL</t>
  </si>
  <si>
    <t>POR GRA SOL 20KS(SÁČKY)</t>
  </si>
  <si>
    <t>Loratadin</t>
  </si>
  <si>
    <t>83397</t>
  </si>
  <si>
    <t>FLONIDAN 10 MG DISTAB</t>
  </si>
  <si>
    <t>POR TBL DIS 30X10MG</t>
  </si>
  <si>
    <t>132531</t>
  </si>
  <si>
    <t>HELICID 20</t>
  </si>
  <si>
    <t>17103</t>
  </si>
  <si>
    <t>LOSEPRAZOL 20 MG</t>
  </si>
  <si>
    <t>112298</t>
  </si>
  <si>
    <t>OXYCODON SANDOZ RETARD 20 MG</t>
  </si>
  <si>
    <t>112314</t>
  </si>
  <si>
    <t>TARGIN 10/5 MG TABLETY S PRODLOUŽENÝM UVOLŇOVÁNÍM</t>
  </si>
  <si>
    <t>138541</t>
  </si>
  <si>
    <t>TARGIN 20/10 MG TABLETY S PRODLOUŽENÝM UVOLŇOVÁNÍM</t>
  </si>
  <si>
    <t>POR TBL PRO 60X20/10MG</t>
  </si>
  <si>
    <t>Pyridoxin (vitamin B6)</t>
  </si>
  <si>
    <t>280</t>
  </si>
  <si>
    <t>PYRIDOXIN LÉČIVA</t>
  </si>
  <si>
    <t>153670</t>
  </si>
  <si>
    <t>153780</t>
  </si>
  <si>
    <t>PALEXIA RETARD 250 MG TABLETY S PRODLOUŽENÝM UVOLŇOVÁNÍM</t>
  </si>
  <si>
    <t>POR TBL PRO 60X250MG</t>
  </si>
  <si>
    <t>153732</t>
  </si>
  <si>
    <t>44307</t>
  </si>
  <si>
    <t>EUPHYLLIN CR N 300</t>
  </si>
  <si>
    <t>POR CPS PRO 50X300MG</t>
  </si>
  <si>
    <t>101804</t>
  </si>
  <si>
    <t>NOAX UNO 300 MG</t>
  </si>
  <si>
    <t>POR TBL PRO 30X300MG</t>
  </si>
  <si>
    <t>146877</t>
  </si>
  <si>
    <t>APO-ZOLPIDEM 10 MG</t>
  </si>
  <si>
    <t>94775</t>
  </si>
  <si>
    <t>Amidy</t>
  </si>
  <si>
    <t>URT GEL 1X20GM/200MG</t>
  </si>
  <si>
    <t>BUPRENORPHINE ACTAVIS 52,5 MIKROGRAMU/H TRANSDERMALNI NAPLAST</t>
  </si>
  <si>
    <t>FENTALIS 100 MCG/H TRANSDERMALNI NAPLAST</t>
  </si>
  <si>
    <t>FENTALIS 75 MCG/H TRANSDERMALNI NAPLAST</t>
  </si>
  <si>
    <t>LUNALDIN 200 MIKROGRAMU SUBLINGVALNI TABLETY</t>
  </si>
  <si>
    <t>84398</t>
  </si>
  <si>
    <t>POR CPS DUR 100X100MG</t>
  </si>
  <si>
    <t>Jinanový list (Ginkgo biloba)</t>
  </si>
  <si>
    <t>13491</t>
  </si>
  <si>
    <t>TEBOKAN 40 MG</t>
  </si>
  <si>
    <t>POR TBL FLM 100X40MG</t>
  </si>
  <si>
    <t>187983</t>
  </si>
  <si>
    <t>156306</t>
  </si>
  <si>
    <t>POR TBL PRO 56X20MG</t>
  </si>
  <si>
    <t>PALEXIA RETARD 200 MG TABLETY S PRODLOUZENYM UVOLNOVANIM</t>
  </si>
  <si>
    <t>Thiethylperazin</t>
  </si>
  <si>
    <t>RCT SUP 6X6.5MG</t>
  </si>
  <si>
    <t>104503</t>
  </si>
  <si>
    <t>MABRON RETARD 200</t>
  </si>
  <si>
    <t>32063</t>
  </si>
  <si>
    <t>INJ SOL 10X0.8ML</t>
  </si>
  <si>
    <t>90957</t>
  </si>
  <si>
    <t>XANAX 0,25 MG</t>
  </si>
  <si>
    <t>42759</t>
  </si>
  <si>
    <t>DRM EMP TDR 10X30MG</t>
  </si>
  <si>
    <t>42762</t>
  </si>
  <si>
    <t>DRM EMP TDR 10X40MG</t>
  </si>
  <si>
    <t>25431</t>
  </si>
  <si>
    <t>POR CPS ETD 7X30MG</t>
  </si>
  <si>
    <t>143926</t>
  </si>
  <si>
    <t>DESPRA 20 MG POTAHOVANE TABLETY</t>
  </si>
  <si>
    <t>POR TBL FLM 30X20MG I</t>
  </si>
  <si>
    <t>Ibuprofen, kombinace</t>
  </si>
  <si>
    <t>11024</t>
  </si>
  <si>
    <t>MODAFEN</t>
  </si>
  <si>
    <t>12891</t>
  </si>
  <si>
    <t>POR TBL NOB 15X100MG</t>
  </si>
  <si>
    <t>115318</t>
  </si>
  <si>
    <t>5935</t>
  </si>
  <si>
    <t>10032</t>
  </si>
  <si>
    <t>POR TBL FLM 60X800MG</t>
  </si>
  <si>
    <t>PREDNISON 20 LECIVA</t>
  </si>
  <si>
    <t>42775</t>
  </si>
  <si>
    <t>POR TBL PRO 10X150MG</t>
  </si>
  <si>
    <t>189079</t>
  </si>
  <si>
    <t>CALCICHEW D3 LEMON 400 IU</t>
  </si>
  <si>
    <t>POR TBL MND 60</t>
  </si>
  <si>
    <t>Vinpocetin</t>
  </si>
  <si>
    <t>4063</t>
  </si>
  <si>
    <t>CAVINTON</t>
  </si>
  <si>
    <t>POR TBL NOB 50X5MG</t>
  </si>
  <si>
    <t>94776</t>
  </si>
  <si>
    <t>POR TBL FLM 50X10MG</t>
  </si>
  <si>
    <t>146885</t>
  </si>
  <si>
    <t>POR TBL FLM 4X10MG</t>
  </si>
  <si>
    <t>132603</t>
  </si>
  <si>
    <t>Komplex železa s isomaltosou</t>
  </si>
  <si>
    <t>16595</t>
  </si>
  <si>
    <t>MALTOFER</t>
  </si>
  <si>
    <t>POR GTT SOL 30 ML</t>
  </si>
  <si>
    <t>VITAMIN B12 LECIVA 300 MCG</t>
  </si>
  <si>
    <t>87168</t>
  </si>
  <si>
    <t>POR TBL FLM 100X28.3MG</t>
  </si>
  <si>
    <t>85524</t>
  </si>
  <si>
    <t>AMOKSIKLAV 375 MG</t>
  </si>
  <si>
    <t>POR TBL FLM 21X375MG</t>
  </si>
  <si>
    <t>47724</t>
  </si>
  <si>
    <t>ZINNAT 125 MG</t>
  </si>
  <si>
    <t>POR TBL FLM 14X125MG</t>
  </si>
  <si>
    <t>84895</t>
  </si>
  <si>
    <t>POR TBL FLM 10X125MG</t>
  </si>
  <si>
    <t>85026</t>
  </si>
  <si>
    <t>CELEBREX 100 MG</t>
  </si>
  <si>
    <t>POR CPS DUR 30X100MG I</t>
  </si>
  <si>
    <t>132524</t>
  </si>
  <si>
    <t>POR TBL FLM 60X20MG</t>
  </si>
  <si>
    <t>28835</t>
  </si>
  <si>
    <t>AERIUS 2,5 MG</t>
  </si>
  <si>
    <t>POR TBL DIS 100X2.5MG</t>
  </si>
  <si>
    <t>41823</t>
  </si>
  <si>
    <t>POR TBL RET 60X60MG</t>
  </si>
  <si>
    <t>41825</t>
  </si>
  <si>
    <t>POR TBL RET 60X90MG</t>
  </si>
  <si>
    <t>41796</t>
  </si>
  <si>
    <t>POR TBL RET 30X120MG B</t>
  </si>
  <si>
    <t>169278</t>
  </si>
  <si>
    <t>175973</t>
  </si>
  <si>
    <t>SYLVIANE 0,03 MG/3 MG POTAHOVANÉ TABLETY</t>
  </si>
  <si>
    <t>POR TBL FLM 63</t>
  </si>
  <si>
    <t>163023</t>
  </si>
  <si>
    <t>153121</t>
  </si>
  <si>
    <t>10835</t>
  </si>
  <si>
    <t>PALLADONE-SR 2 MG</t>
  </si>
  <si>
    <t>POR CPS PRO 60X2MG</t>
  </si>
  <si>
    <t>10848</t>
  </si>
  <si>
    <t>POR CPS PRO 60X8MG</t>
  </si>
  <si>
    <t>21592</t>
  </si>
  <si>
    <t>POR CPS PRO 60X4MG</t>
  </si>
  <si>
    <t>21572</t>
  </si>
  <si>
    <t>PALLADONE-SR 24 MG</t>
  </si>
  <si>
    <t>POR CPS PRO 60X24MG</t>
  </si>
  <si>
    <t>153137</t>
  </si>
  <si>
    <t>16444</t>
  </si>
  <si>
    <t>TEGRETOL CR 200</t>
  </si>
  <si>
    <t>POR TBL PRO 50X200MG</t>
  </si>
  <si>
    <t>Levomepromazin</t>
  </si>
  <si>
    <t>2429</t>
  </si>
  <si>
    <t>POR TBL FLM 50X25MG</t>
  </si>
  <si>
    <t>3645</t>
  </si>
  <si>
    <t>DIMEXOL</t>
  </si>
  <si>
    <t>17685</t>
  </si>
  <si>
    <t>MIRZATEN 30 MG</t>
  </si>
  <si>
    <t>Olopatadin</t>
  </si>
  <si>
    <t>27558</t>
  </si>
  <si>
    <t>OPATANOL</t>
  </si>
  <si>
    <t>OPH GTT SOL 3X5ML</t>
  </si>
  <si>
    <t>46873</t>
  </si>
  <si>
    <t>46881</t>
  </si>
  <si>
    <t>POR TBL PRO 56X80MG</t>
  </si>
  <si>
    <t>5939</t>
  </si>
  <si>
    <t>POR TBL PRO 28X40MG</t>
  </si>
  <si>
    <t>88708</t>
  </si>
  <si>
    <t>ALGIFEN</t>
  </si>
  <si>
    <t>POR TBL NOB 20</t>
  </si>
  <si>
    <t>22098</t>
  </si>
  <si>
    <t>ROSEMIG SPRINTAB 100 MG</t>
  </si>
  <si>
    <t>POR TBL SUS 2X100MG</t>
  </si>
  <si>
    <t>184621</t>
  </si>
  <si>
    <t>153791</t>
  </si>
  <si>
    <t>POR TBL PRO 90X1X250MG</t>
  </si>
  <si>
    <t>184589</t>
  </si>
  <si>
    <t>POR TBL PRO 30X1X150MG</t>
  </si>
  <si>
    <t>184605</t>
  </si>
  <si>
    <t>POR TBL PRO 90X200MG</t>
  </si>
  <si>
    <t>184588</t>
  </si>
  <si>
    <t>POR TBL PRO 28X1X150MG</t>
  </si>
  <si>
    <t>101793</t>
  </si>
  <si>
    <t>172017</t>
  </si>
  <si>
    <t>POR TBL DIS 60X50MG</t>
  </si>
  <si>
    <t>84376</t>
  </si>
  <si>
    <t>PROTRADON</t>
  </si>
  <si>
    <t>101805</t>
  </si>
  <si>
    <t>166986</t>
  </si>
  <si>
    <t>POR TBL EFF 30</t>
  </si>
  <si>
    <t>166990</t>
  </si>
  <si>
    <t>46444</t>
  </si>
  <si>
    <t>POR TBL RET 60X150MG</t>
  </si>
  <si>
    <t>163145</t>
  </si>
  <si>
    <t>17428</t>
  </si>
  <si>
    <t>POR TBL FLM 90X10 MG</t>
  </si>
  <si>
    <t>47642</t>
  </si>
  <si>
    <t>PRAM 20 MG</t>
  </si>
  <si>
    <t>24657</t>
  </si>
  <si>
    <t>POR TBL PRO 14X8MG</t>
  </si>
  <si>
    <t>156265</t>
  </si>
  <si>
    <t>DOLOCODON 5 MG</t>
  </si>
  <si>
    <t>POR TBL PRO 30X5MG</t>
  </si>
  <si>
    <t>156283</t>
  </si>
  <si>
    <t>POR TBL PRO 20X10MG</t>
  </si>
  <si>
    <t>156308</t>
  </si>
  <si>
    <t>POR TBL PRO 90X20MG</t>
  </si>
  <si>
    <t>57781</t>
  </si>
  <si>
    <t>POR TBL FLM 10X50MG</t>
  </si>
  <si>
    <t>12687</t>
  </si>
  <si>
    <t>TRAMAL RETARD TABLETY 100 MG</t>
  </si>
  <si>
    <t>31962</t>
  </si>
  <si>
    <t>17929</t>
  </si>
  <si>
    <t>198022</t>
  </si>
  <si>
    <t>BUPRENORPHINE ACTAVIS 70 MIKROGRAMŮ/H TRANSDERMÁLNÍ NÁPLAST</t>
  </si>
  <si>
    <t>DRM EMP TDR 5X70RG/H</t>
  </si>
  <si>
    <t>66029</t>
  </si>
  <si>
    <t>132523</t>
  </si>
  <si>
    <t>Doxycyklin</t>
  </si>
  <si>
    <t>4013</t>
  </si>
  <si>
    <t>DOXYBENE 200 MG TABLETY</t>
  </si>
  <si>
    <t>POR TBL NOB 10X200MG</t>
  </si>
  <si>
    <t>NO-SPA</t>
  </si>
  <si>
    <t>POR TBL NOB 24X40MG</t>
  </si>
  <si>
    <t>149298</t>
  </si>
  <si>
    <t>INSTANYL 100 MIKROGRAMU/DAVKU</t>
  </si>
  <si>
    <t>NAS SPR SOL 1X5.0ML/40DAVEK</t>
  </si>
  <si>
    <t>INSTANYL 100 MIKROGRAMŮ/DÁVKU</t>
  </si>
  <si>
    <t>122593</t>
  </si>
  <si>
    <t>DRM EMP TDR 5X5.78MG</t>
  </si>
  <si>
    <t>154760</t>
  </si>
  <si>
    <t>181666</t>
  </si>
  <si>
    <t>APO-GAB 600 MG POTAHOVANÉ TABLETY</t>
  </si>
  <si>
    <t>DRM SPR SOL 1X38GM</t>
  </si>
  <si>
    <t>53639</t>
  </si>
  <si>
    <t>FLONIDAN 10 MG TABLETY</t>
  </si>
  <si>
    <t>127778</t>
  </si>
  <si>
    <t>MIRZATEN ORO TAB 30 MG</t>
  </si>
  <si>
    <t>POR TBL DIS 30X30MG</t>
  </si>
  <si>
    <t>POR GRA SUS 30SAC I</t>
  </si>
  <si>
    <t>156297</t>
  </si>
  <si>
    <t>46877</t>
  </si>
  <si>
    <t>POR TBL PRO 56X40MG</t>
  </si>
  <si>
    <t>TARGIN 40/20 MG TABLETY S PRODLOUZENYM UVOLNOVANIM</t>
  </si>
  <si>
    <t>13802</t>
  </si>
  <si>
    <t>PANADOL EXTRA</t>
  </si>
  <si>
    <t>42771</t>
  </si>
  <si>
    <t>RCT SOL 10X67.5ML</t>
  </si>
  <si>
    <t>119121</t>
  </si>
  <si>
    <t>PALEXIA RETARD 50 MG TABLETY S PRODLOUZENYM UVOLNOVANIM</t>
  </si>
  <si>
    <t>PALEXIA RETARD 100 MG TABLETY S PRODLOUZENYM UVOLNOVANIM</t>
  </si>
  <si>
    <t>153680</t>
  </si>
  <si>
    <t>POR TBL FLM 60X1X100MG</t>
  </si>
  <si>
    <t>153768</t>
  </si>
  <si>
    <t>POR TBL PRO 60X1X200MG</t>
  </si>
  <si>
    <t>184556</t>
  </si>
  <si>
    <t>184611</t>
  </si>
  <si>
    <t>POR TBL PRO 30X1X200MG</t>
  </si>
  <si>
    <t>156719</t>
  </si>
  <si>
    <t>ZALDIAR EFFERVESCENS 37,5 MG/325 MG SUMIVE TABLETY</t>
  </si>
  <si>
    <t>166988</t>
  </si>
  <si>
    <t>16285</t>
  </si>
  <si>
    <t>Třezalková nať</t>
  </si>
  <si>
    <t>107796</t>
  </si>
  <si>
    <t>JARSIN 300</t>
  </si>
  <si>
    <t>POR TBL OBD 60X300MG</t>
  </si>
  <si>
    <t>Příjmová ambulance</t>
  </si>
  <si>
    <t>Ambulance bolestivých stavů při KAR</t>
  </si>
  <si>
    <t>Přehled plnění PL - Preskripce léčivých přípravků dle objemu Kč mimo PL</t>
  </si>
  <si>
    <t>N02AB03 - Fentanyl</t>
  </si>
  <si>
    <t>N02AE01 - Buprenorfin</t>
  </si>
  <si>
    <t>B01AB12 - Bemiparin</t>
  </si>
  <si>
    <t>N02CC01 - Sumatriptan</t>
  </si>
  <si>
    <t>C09BB04 - Perindopril a amlodipin</t>
  </si>
  <si>
    <t>C09DA01 - Losartan a diuretika</t>
  </si>
  <si>
    <t>A02BA02 - Ranitidin</t>
  </si>
  <si>
    <t>N06BX18 - Vinpocetin</t>
  </si>
  <si>
    <t>C10AB05 - Fenofibrát</t>
  </si>
  <si>
    <t>N03AX16 - Pregabalin</t>
  </si>
  <si>
    <t>C09BA06 - Chinapril a diuretika</t>
  </si>
  <si>
    <t>R06AX13 - Loratadin</t>
  </si>
  <si>
    <t>C10AB05</t>
  </si>
  <si>
    <t>N02CC01</t>
  </si>
  <si>
    <t>C09BB04</t>
  </si>
  <si>
    <t>N03AX16</t>
  </si>
  <si>
    <t>C09BA06</t>
  </si>
  <si>
    <t>A02BA02</t>
  </si>
  <si>
    <t>N02AB03</t>
  </si>
  <si>
    <t>N02AE01</t>
  </si>
  <si>
    <t>R06AX13</t>
  </si>
  <si>
    <t>DESPRA 20 MG POTAHOVANÉ TABLETY</t>
  </si>
  <si>
    <t>N06BX18</t>
  </si>
  <si>
    <t>C09DA01</t>
  </si>
  <si>
    <t>B01AB12</t>
  </si>
  <si>
    <t>50115020</t>
  </si>
  <si>
    <t>Lékárna - SZM diagnostika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</si>
  <si>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</si>
  <si>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</si>
  <si>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</si>
  <si>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</si>
  <si>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</si>
  <si>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</si>
  <si>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50115070</t>
  </si>
  <si>
    <t>513 SZM katetry, stenty, porty (112 02 101)</t>
  </si>
  <si>
    <t>50115062</t>
  </si>
  <si>
    <t>525 SZM materiál pro hemodialýzu (112 02 037)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</si>
  <si>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</si>
  <si>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</si>
  <si>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</si>
  <si>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</si>
  <si>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</si>
  <si>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</si>
  <si>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</si>
  <si>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</si>
  <si>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ZA562</t>
  </si>
  <si>
    <t>Náplast cosmopor i. v. 6 x 8 cm 9008054</t>
  </si>
  <si>
    <t>ZA571</t>
  </si>
  <si>
    <t>Mediset pro anestezii 4706312</t>
  </si>
  <si>
    <t>ZA593</t>
  </si>
  <si>
    <t>Tampon sterilní stáčený 20 x 20 cm   / 5 ks 28003</t>
  </si>
  <si>
    <t>ZD102</t>
  </si>
  <si>
    <t>Náplast cosmos strip 6 cm x 2 cm  (náhrada za náplast curity) 5302951</t>
  </si>
  <si>
    <t>ZI558</t>
  </si>
  <si>
    <t>Náplast curapor   7 x   5 cm 22 120 ( náhrada za cosmopor )</t>
  </si>
  <si>
    <t>ZA728</t>
  </si>
  <si>
    <t>Lopatka lékařská nesterilní 16-0001</t>
  </si>
  <si>
    <t>ZA787</t>
  </si>
  <si>
    <t>Stříkačka injekční 10 ml 4606108V</t>
  </si>
  <si>
    <t>ZA788</t>
  </si>
  <si>
    <t>Stříkačka injekční 20 ml 4606205V</t>
  </si>
  <si>
    <t>ZA789</t>
  </si>
  <si>
    <t>Stříkačka injekční   2 ml 4606027V</t>
  </si>
  <si>
    <t>ZA790</t>
  </si>
  <si>
    <t>Stříkačka injekční   5 ml 4606051V</t>
  </si>
  <si>
    <t>ZC648</t>
  </si>
  <si>
    <t>Elektroda EKG s gelem ovál 51 x 33 mm pro dospělé H-108006</t>
  </si>
  <si>
    <t>ZC769</t>
  </si>
  <si>
    <t>Hadička spojovací HS 1,8 x 450LL 606301</t>
  </si>
  <si>
    <t>ZD808</t>
  </si>
  <si>
    <t>Kanyla vasofix 22G modrá safety 4269098S-01</t>
  </si>
  <si>
    <t>ZF159</t>
  </si>
  <si>
    <t>Nádoba na kontaminovaný odpad 1 l 15-0002</t>
  </si>
  <si>
    <t>ZK799</t>
  </si>
  <si>
    <t>Zátka combi červená 4495101</t>
  </si>
  <si>
    <t>ZB271</t>
  </si>
  <si>
    <t>Perifix 0,2MY 4515501</t>
  </si>
  <si>
    <t>ZA786</t>
  </si>
  <si>
    <t>Jehla 30° stimuplex-A 0,7 x 50 mm á 25 ks 4894502</t>
  </si>
  <si>
    <t>ZA833</t>
  </si>
  <si>
    <t>Jehla injekční 0,8 x   40 mm zelená 4657527</t>
  </si>
  <si>
    <t>ZA834</t>
  </si>
  <si>
    <t>Jehla injekční 0,7 x   40 mm černá 4660021</t>
  </si>
  <si>
    <t>ZB556</t>
  </si>
  <si>
    <t>Jehla injekční 1,2 x   40 mm růžová 4665120</t>
  </si>
  <si>
    <t>ZB259</t>
  </si>
  <si>
    <t>Jehla radiofrekvenční 22G 100 mm active tip 5 mm, bal. á 25 ks, SMK-C10</t>
  </si>
  <si>
    <t>ZA868</t>
  </si>
  <si>
    <t>Jehla sterican G23 0,6 x 80 mm modrá bal. á 100 ks 4665635</t>
  </si>
  <si>
    <t>ZD370</t>
  </si>
  <si>
    <t>Rukavice nitril promedica bez p.M á 100 ks 98897</t>
  </si>
  <si>
    <t>ZE668</t>
  </si>
  <si>
    <t>Rukavice latex bez p.zdrsněné L 9421625</t>
  </si>
  <si>
    <t>ZL131</t>
  </si>
  <si>
    <t>Rukavice nitril promedica bez p.L á 100 ks 98898</t>
  </si>
  <si>
    <t>804874</t>
  </si>
  <si>
    <t>-MYCOPLASMA IST II-Lahvicka 42507</t>
  </si>
  <si>
    <t>ZA008</t>
  </si>
  <si>
    <t>Obinadlo pruban č.10 427310</t>
  </si>
  <si>
    <t>ZA316</t>
  </si>
  <si>
    <t>Krytí mepitel 7,5 x 10 cm bal. á 10 ks 290710</t>
  </si>
  <si>
    <t>ZA333</t>
  </si>
  <si>
    <t>Krytí aquacel AG hydrofibre 10 x 10 cm á 10 ks 403708</t>
  </si>
  <si>
    <t>ZA338</t>
  </si>
  <si>
    <t>Obinadlo hydrofilní   6 cm x   5 m 13005</t>
  </si>
  <si>
    <t>ZA416</t>
  </si>
  <si>
    <t>Krytí mastný tyl grassolind neutral 10 x 10 cm bal. á 10 ks 4993147</t>
  </si>
  <si>
    <t>ZA418</t>
  </si>
  <si>
    <t>Náplast metaline pod TS 8 x 9 cm 23094</t>
  </si>
  <si>
    <t>ZA421</t>
  </si>
  <si>
    <t>Obinadlo elastické idealtex 10 cm x 5 m 931062</t>
  </si>
  <si>
    <t>ZA424</t>
  </si>
  <si>
    <t>Obinadlo elastické idealtex 14 cm x 5 m 931064</t>
  </si>
  <si>
    <t>ZA425</t>
  </si>
  <si>
    <t>Obinadlo hydrofilní 10 cm x   5 m 13007</t>
  </si>
  <si>
    <t>ZA426</t>
  </si>
  <si>
    <t>Obinadlo hydrofilní 16 cm x 10 m 13014</t>
  </si>
  <si>
    <t>ZA446</t>
  </si>
  <si>
    <t>Vata buničitá přířezy 20 x 30 cm 1230200129</t>
  </si>
  <si>
    <t>ZA476</t>
  </si>
  <si>
    <t>Krytí mepilex border lite 10 x 10 cm bal. á 5 ks 281300-00</t>
  </si>
  <si>
    <t>ZA478</t>
  </si>
  <si>
    <t>Krytí actisorb plus 10,5 x 10,5 cm bal. á 10 ks SYSMAP105_1/5</t>
  </si>
  <si>
    <t>ZA503</t>
  </si>
  <si>
    <t>Krytí suprasorb F 10 x 25 cm sterilní bal. á 10 ks 20464</t>
  </si>
  <si>
    <t>ZA527</t>
  </si>
  <si>
    <t>Mediset pro malé chir.výkony  4709673</t>
  </si>
  <si>
    <t>ZA532</t>
  </si>
  <si>
    <t>Krytí suprasorb F 15 cm x 10 m 20469</t>
  </si>
  <si>
    <t>ZA537</t>
  </si>
  <si>
    <t>Krytí mepilex heel 13 x 20 cm bal. á 5 ks 288100-01</t>
  </si>
  <si>
    <t>ZA542</t>
  </si>
  <si>
    <t>Náplast wet pruf voduvzd. 1,25 cm x 9,14 m bal. á 24 ks K00-3063C</t>
  </si>
  <si>
    <t>ZA544</t>
  </si>
  <si>
    <t>Krytí inadine nepřilnavé 5,0 x 5,0 cm 1/10 SYS01481EE</t>
  </si>
  <si>
    <t>ZA547</t>
  </si>
  <si>
    <t>Krytí inadine nepřilnavé 9,5 x 9,5 cm 1/10 SYS01512EE</t>
  </si>
  <si>
    <t>ZA561</t>
  </si>
  <si>
    <t>Kompresa AB 20 x 40 cm / 1 ks sterilní bal. á 70 ks 1230114051</t>
  </si>
  <si>
    <t>ZA563</t>
  </si>
  <si>
    <t>Kompresa AB 20 x 20 cm / 1 ks sterilní bal. á 120 ks 1230114041</t>
  </si>
  <si>
    <t>ZA572</t>
  </si>
  <si>
    <t>Mediset pro přev.rány 4706321</t>
  </si>
  <si>
    <t>ZA576</t>
  </si>
  <si>
    <t>Mediset pro močovou katetriz. á 20 ks 455271</t>
  </si>
  <si>
    <t>Mediset pro močovou katetriz. á 20 ks 4552710</t>
  </si>
  <si>
    <t>ZA578</t>
  </si>
  <si>
    <t>Krytí hypergel 5 g bal. á 10 ks 360500-00</t>
  </si>
  <si>
    <t>ZA583</t>
  </si>
  <si>
    <t>Čtverečky desinfekční Webcol 3,5 x 3,5 cm 70% á 4000 ks 6818-1</t>
  </si>
  <si>
    <t>ZA595</t>
  </si>
  <si>
    <t>Náplast tegaderm 6 x 7 cm s výřezem 1623W</t>
  </si>
  <si>
    <t>Náplast tegaderm 6,0 x 7,00 cm s výřezem 1623W</t>
  </si>
  <si>
    <t>ZA617</t>
  </si>
  <si>
    <t>Tampon TC-OC k ošetření dutiny ústní á 250 ks 12240</t>
  </si>
  <si>
    <t>ZA637</t>
  </si>
  <si>
    <t>Set subclavia ARO karton á 30 ks 41024</t>
  </si>
  <si>
    <t>ZA658</t>
  </si>
  <si>
    <t>Krytí granuflex 10 x 10 cm á 10 ks 187639</t>
  </si>
  <si>
    <t>ZB084</t>
  </si>
  <si>
    <t>Náplast transpore 2,5   x 9,14 1527-1</t>
  </si>
  <si>
    <t>Náplast transpore 2,5 x 9,14 cm 1527-1</t>
  </si>
  <si>
    <t>ZC550</t>
  </si>
  <si>
    <t>Krytí mepilex silikonový Ag 10 x 10 cm bal. á 5 ks 287110-00</t>
  </si>
  <si>
    <t>ZC701</t>
  </si>
  <si>
    <t>Náplast tegaderm 9 x 10 cm 9546HP</t>
  </si>
  <si>
    <t>ZC843</t>
  </si>
  <si>
    <t>Gelitacel 5 x 7 cm GC-507, á 15 ks,  742532</t>
  </si>
  <si>
    <t>ZC845</t>
  </si>
  <si>
    <t>Kompresa NT 10 x 20 cm / 5 ks sterilní 26621</t>
  </si>
  <si>
    <t>ZC857</t>
  </si>
  <si>
    <t>Krytí mastný tyl grassolind 10 x 20 cm 4993368</t>
  </si>
  <si>
    <t>ZC885</t>
  </si>
  <si>
    <t>Náplast omnifix E 10 cm x 10 m 900650</t>
  </si>
  <si>
    <t>ZD104</t>
  </si>
  <si>
    <t>Náplast omniplast 10,0 cm x 10,0 m 900535</t>
  </si>
  <si>
    <t>Náplast omniplast 10,0 cm x 10,0 m 9004472 (900535)</t>
  </si>
  <si>
    <t>ZD633</t>
  </si>
  <si>
    <t>Krytí mepilex border sacrum 18 x 18 cm bal. á 5 ks 282000-01</t>
  </si>
  <si>
    <t>ZD634</t>
  </si>
  <si>
    <t>Krytí mepilex border sacrum 23 x 23 cm bal. á 5 ks 282400-01</t>
  </si>
  <si>
    <t>ZD668</t>
  </si>
  <si>
    <t>Kompresa gáza 10 x 10 cm / 5 ks sterilní bal. á 650 ks 1325019275</t>
  </si>
  <si>
    <t>ZD770</t>
  </si>
  <si>
    <t>Krytí tubifast 7,5 x 10 m 2438</t>
  </si>
  <si>
    <t>ZE748</t>
  </si>
  <si>
    <t>Krytí melgisorb Ag alginátové absorpční 10 x 10 cm bal. á 10 ks 256100-00</t>
  </si>
  <si>
    <t>ZG613</t>
  </si>
  <si>
    <t>Krytí mepitel one 8 x 10 cm  bal. á 5 ks 289200-00</t>
  </si>
  <si>
    <t>ZH012</t>
  </si>
  <si>
    <t>Náplast micropore 2,50 cm x 9,15 m 7600-1</t>
  </si>
  <si>
    <t>ZI599</t>
  </si>
  <si>
    <t>Náplast curapor 10 x   8 cm 22121 ( náhrada za cosmopor )</t>
  </si>
  <si>
    <t>ZI602</t>
  </si>
  <si>
    <t>Náplast curapor 10 x 34 cm 22126 ( náhrada za cosmopor )</t>
  </si>
  <si>
    <t>ZJ730</t>
  </si>
  <si>
    <t>Krytí granuflex extra thin 10 x 10 cm á 5 ks 187954</t>
  </si>
  <si>
    <t>ZK352</t>
  </si>
  <si>
    <t>Roztok hyiodine na chronické rány bal. á 50 ml HYIODINE</t>
  </si>
  <si>
    <t>ZA470</t>
  </si>
  <si>
    <t>Krytí mepitel 10 x 18 cm bal. á 10 ks 291010-15</t>
  </si>
  <si>
    <t>ZA526</t>
  </si>
  <si>
    <t>Krytí sorbalgon 10 x 10 cm bal. á 10 ks 999595</t>
  </si>
  <si>
    <t>ZA545</t>
  </si>
  <si>
    <t>Krytí hydrogel. NU-GEL s algin. 15 g bal. á 10 ks SYSMNG415EE</t>
  </si>
  <si>
    <t>ZA630</t>
  </si>
  <si>
    <t>Tampon  9 x 9 cm / 5 ks sterilní stáčený karton á 500 ks 1230110421</t>
  </si>
  <si>
    <t>ZC249</t>
  </si>
  <si>
    <t>Krytí granuflex signal sacrum 20 x 22,5 cm á 5 ks 1227037</t>
  </si>
  <si>
    <t>ZG078</t>
  </si>
  <si>
    <t>Krytí xeroform 10,2 x 10,2 cm bal. á 25 ks 8884433500</t>
  </si>
  <si>
    <t>ZG614</t>
  </si>
  <si>
    <t>Krytí mepitel one 12 x 15 cm bal. á 5 ks 289400</t>
  </si>
  <si>
    <t>ZL684</t>
  </si>
  <si>
    <t>Náplast santiband standard poinjekční jednotl. bal. 19 mm x 72 mm 652</t>
  </si>
  <si>
    <t>ZB571</t>
  </si>
  <si>
    <t>Krytí melgisorb Ag alginátové 5 x 5 cm bal. á 10 ks 256050-00</t>
  </si>
  <si>
    <t>ZA428</t>
  </si>
  <si>
    <t>Systém odsávací uzavřený CH14 jednocestný 57 cm 72 hod. bal. á 20 ks</t>
  </si>
  <si>
    <t>ZA688</t>
  </si>
  <si>
    <t>Sáček močový curity s hod.diurézou 400 ml 8150</t>
  </si>
  <si>
    <t>ZA691</t>
  </si>
  <si>
    <t>Rampa 3 kohouty discofix 16600C/4085434/</t>
  </si>
  <si>
    <t>ZA706</t>
  </si>
  <si>
    <t>Katetr močový foley 18CH bal. á 12 ks 1394-02</t>
  </si>
  <si>
    <t>ZA727</t>
  </si>
  <si>
    <t>Kontejner 30 ml sterilní 331690251750</t>
  </si>
  <si>
    <t>ZA738</t>
  </si>
  <si>
    <t>Filtr mini spike zelený 4550242</t>
  </si>
  <si>
    <t>ZA753</t>
  </si>
  <si>
    <t>Sonda flocare PUR CH8/110 cm enlock 2778398</t>
  </si>
  <si>
    <t>ZA812</t>
  </si>
  <si>
    <t>Uzávěr do katetrů 4435001</t>
  </si>
  <si>
    <t>ZA817</t>
  </si>
  <si>
    <t>Zkumavka PS 10 ml sterilní 400914</t>
  </si>
  <si>
    <t>ZA831</t>
  </si>
  <si>
    <t>Rourka rektální CH20, délka 40 cm 19-20.100</t>
  </si>
  <si>
    <t>ZA860</t>
  </si>
  <si>
    <t>Spojka dvojitá otočná čistá á 20 ks 23412</t>
  </si>
  <si>
    <t>ZA883</t>
  </si>
  <si>
    <t>Rourka rektální CH18, délka 40 cm 19-18.100</t>
  </si>
  <si>
    <t>ZA884</t>
  </si>
  <si>
    <t>Rourka rektální CH22, délka 40 cm 19-22.100</t>
  </si>
  <si>
    <t>ZA964</t>
  </si>
  <si>
    <t>Stříkačka janett 60 ml vyplachovací MRG564</t>
  </si>
  <si>
    <t>ZB006</t>
  </si>
  <si>
    <t>Teploměr digitální thermoval basic 9250391</t>
  </si>
  <si>
    <t>ZB080</t>
  </si>
  <si>
    <t>Souprava TS č.7 100/561/070</t>
  </si>
  <si>
    <t>ZB103</t>
  </si>
  <si>
    <t>Láhev k odsávačce flovac 2l hadice 1,8 m 000-036-021</t>
  </si>
  <si>
    <t>ZB249</t>
  </si>
  <si>
    <t>Sáček močový 2000 ml s kříž.výpustí, sterilní A-TNU201601</t>
  </si>
  <si>
    <t>Sáček močový 2000 ml s křížovou výpustí sterilní ZAR-TNU201601</t>
  </si>
  <si>
    <t>ZB295</t>
  </si>
  <si>
    <t>Filtr iso-gard bal. á 20 ks 28012</t>
  </si>
  <si>
    <t>ZB301</t>
  </si>
  <si>
    <t>Rampa 5 kohoutů bal. á 20 ks RP 5000 M</t>
  </si>
  <si>
    <t>ZB314</t>
  </si>
  <si>
    <t>Kanyla TS 8,0 s manžetou bal. á 2 ks 100/523/080</t>
  </si>
  <si>
    <t>ZB386</t>
  </si>
  <si>
    <t>Kanyla ET 7,5 s manžetou 9475E cen.nab. CZ130043</t>
  </si>
  <si>
    <t>ZB387</t>
  </si>
  <si>
    <t>Kanyla ET 8,0 s manžetou 9480E cen.nab. CZ130043</t>
  </si>
  <si>
    <t>ZB388</t>
  </si>
  <si>
    <t>Kanyla ET 8,5 s manžetou 9485E cen.nab. CZ130043</t>
  </si>
  <si>
    <t>ZB476</t>
  </si>
  <si>
    <t>Kompresa terumo TR BAND bal. á 5 ks 1XXRF 06</t>
  </si>
  <si>
    <t>ZB477</t>
  </si>
  <si>
    <t>Kohout trojcestný lopez valve AA-011-M9000 S</t>
  </si>
  <si>
    <t>ZB505</t>
  </si>
  <si>
    <t>Tubo-fix pro ET rourky á 8 ks NKS:20-10</t>
  </si>
  <si>
    <t>ZB543</t>
  </si>
  <si>
    <t>Souprava odběrová tracheální G05206</t>
  </si>
  <si>
    <t>ZB598</t>
  </si>
  <si>
    <t>Spojka přímá symetrická 7 x 7 mm 120 430</t>
  </si>
  <si>
    <t>ZB662</t>
  </si>
  <si>
    <t>Konektor bezjehlový maxplus 7 denní 7010003</t>
  </si>
  <si>
    <t>ZB751</t>
  </si>
  <si>
    <t>Hadice PVC 8/12 á 30 m P00468</t>
  </si>
  <si>
    <t>ZB756</t>
  </si>
  <si>
    <t>Zkumavka 3 ml K3 edta fialová 454086</t>
  </si>
  <si>
    <t>ZB757</t>
  </si>
  <si>
    <t>Zkumavka 6 ml K3 edta fialová 456036</t>
  </si>
  <si>
    <t>ZB761</t>
  </si>
  <si>
    <t>Zkumavka červená 4 ml 454092</t>
  </si>
  <si>
    <t>ZB764</t>
  </si>
  <si>
    <t>Zkumavka zelená 4 ml 454051</t>
  </si>
  <si>
    <t>ZB773</t>
  </si>
  <si>
    <t>Zkumavka šedá-glykemie 454085</t>
  </si>
  <si>
    <t>ZB774</t>
  </si>
  <si>
    <t>Zkumavka červená 5 ml gel 456071</t>
  </si>
  <si>
    <t>ZB775</t>
  </si>
  <si>
    <t>Zkumavka koagulace 4 ml modrá 454328</t>
  </si>
  <si>
    <t>ZB793</t>
  </si>
  <si>
    <t>Lžíce laryngoskopická 3 bal. á 10 ks DS.2940.150.20</t>
  </si>
  <si>
    <t>ZB794</t>
  </si>
  <si>
    <t>Lžíce laryngoskopická 4 bal. á 10 ks DS.2940.150.25</t>
  </si>
  <si>
    <t>ZB815</t>
  </si>
  <si>
    <t>Stříkačka k perfusoru černá s jehlou 50 ml 8728828F</t>
  </si>
  <si>
    <t>ZB873</t>
  </si>
  <si>
    <t>Souprava tracheostomická č. 8 100/561/080</t>
  </si>
  <si>
    <t>ZB874</t>
  </si>
  <si>
    <t>Souprava tracheostomická č. 9 100/561/090</t>
  </si>
  <si>
    <t>ZB893</t>
  </si>
  <si>
    <t>Stříkačka inzulinová omnican 0,5 ml 100j 9151125S</t>
  </si>
  <si>
    <t>ZB899</t>
  </si>
  <si>
    <t>Senzor spirologický bal. á 5 ks 8403735-03</t>
  </si>
  <si>
    <t>ZB901</t>
  </si>
  <si>
    <t>Infudrop air M-P 175 cm bal. á 100 ks 2886362</t>
  </si>
  <si>
    <t>ZB994</t>
  </si>
  <si>
    <t>Stříkačka arteriální 3 ml á 100 ks 275603</t>
  </si>
  <si>
    <t>ZC059</t>
  </si>
  <si>
    <t>Láhev redon drenofast 400 ml-kompletní bal. á 40 ks 28 400</t>
  </si>
  <si>
    <t>ZC262</t>
  </si>
  <si>
    <t>Převodník tlakový PX2X2 bal. á 10 ks T001741A</t>
  </si>
  <si>
    <t>ZC366</t>
  </si>
  <si>
    <t>Převodník tlakový PX260 á 20 ks T100209A</t>
  </si>
  <si>
    <t>Převodník tlakový PX260 bal. 150 cm bal. á 20 ks T100209A</t>
  </si>
  <si>
    <t>ZC499</t>
  </si>
  <si>
    <t>Souprava nebulizační pro dýchání 2505000/L</t>
  </si>
  <si>
    <t>ZC586</t>
  </si>
  <si>
    <t>Filtr H-V kompaktní přímý á 25 ks 19401</t>
  </si>
  <si>
    <t>ZC640</t>
  </si>
  <si>
    <t>Senzor flotrac s hadicí 213 cm MHD8</t>
  </si>
  <si>
    <t>ZC740</t>
  </si>
  <si>
    <t>Maska tracheostomická bal.á 50 ks 1075</t>
  </si>
  <si>
    <t>ZC751</t>
  </si>
  <si>
    <t>Čepelka skalpelová 11 BB511</t>
  </si>
  <si>
    <t>ZC753</t>
  </si>
  <si>
    <t>Čepelka skalpelová 20 BB520</t>
  </si>
  <si>
    <t>ZC772</t>
  </si>
  <si>
    <t>Maska aerosolová pro dospělé 13101</t>
  </si>
  <si>
    <t>ZC777</t>
  </si>
  <si>
    <t>Filtr sací 271-022-001</t>
  </si>
  <si>
    <t>ZC863</t>
  </si>
  <si>
    <t>Hadička spojovací HS 1,8 x 1800LL 606304</t>
  </si>
  <si>
    <t>ZC906</t>
  </si>
  <si>
    <t>Škrtidlo se sponou KVS25500</t>
  </si>
  <si>
    <t>ZC948</t>
  </si>
  <si>
    <t>Páska bepa clip pro TS kanylu 31-43 cm á 12 ks NKS:200443</t>
  </si>
  <si>
    <t>ZC968</t>
  </si>
  <si>
    <t>Filtrate bag 5029011</t>
  </si>
  <si>
    <t>ZC969</t>
  </si>
  <si>
    <t>Kit Multifiltrate 4CVVHDF 600 5038931</t>
  </si>
  <si>
    <t>ZD040</t>
  </si>
  <si>
    <t>Pásek bepa clip  á 12ks NKS:200502</t>
  </si>
  <si>
    <t>ZD458</t>
  </si>
  <si>
    <t>Spojka vrapovaná roztaž.rovná 15F 038-61-311</t>
  </si>
  <si>
    <t>ZD462</t>
  </si>
  <si>
    <t>Nos umělý termotrach 038-41-250</t>
  </si>
  <si>
    <t>ZD534</t>
  </si>
  <si>
    <t>Okruh dýchací compact II 2,0 m 2151000/W</t>
  </si>
  <si>
    <t>ZD702</t>
  </si>
  <si>
    <t>Kit Multifiltrate Ci-Ca CVVHD 1000 5039011</t>
  </si>
  <si>
    <t>ZD765</t>
  </si>
  <si>
    <t>Adaptér HF-female/spike 5016351</t>
  </si>
  <si>
    <t>ZD809</t>
  </si>
  <si>
    <t>Kanyla vasofix 20G růžová safety 4269110S-01</t>
  </si>
  <si>
    <t>ZD853</t>
  </si>
  <si>
    <t>Systém hrudní drenáže Aqua Seal á 5 ks 8888571299</t>
  </si>
  <si>
    <t>ZD854</t>
  </si>
  <si>
    <t>Systém hrudní drenáže Aqua Seal dual 8888571406</t>
  </si>
  <si>
    <t>ZD945</t>
  </si>
  <si>
    <t>Filtr bakteriální a virový 1544</t>
  </si>
  <si>
    <t>ZD962</t>
  </si>
  <si>
    <t>Systém hrudní drenážní altitude 8888571370</t>
  </si>
  <si>
    <t>ZD980</t>
  </si>
  <si>
    <t>Kanyla vasofix 18G zelená safety 4269136S-01</t>
  </si>
  <si>
    <t>ZE146</t>
  </si>
  <si>
    <t>Micro mist nebulizer bal. á 50 ks 41745</t>
  </si>
  <si>
    <t>ZE159</t>
  </si>
  <si>
    <t>Nádoba na kontaminovaný odpad 2 l 15-0003</t>
  </si>
  <si>
    <t>ZE232</t>
  </si>
  <si>
    <t>Manometr k měření tlaku v manžetě ET 112700</t>
  </si>
  <si>
    <t>ZF047</t>
  </si>
  <si>
    <t>Katetr rektální Actiflo 6 cm 32011</t>
  </si>
  <si>
    <t>ZF089</t>
  </si>
  <si>
    <t>Souprava ekonokit W-ABV601</t>
  </si>
  <si>
    <t>ZG132</t>
  </si>
  <si>
    <t>Katetr močový nelaton pro měření teploty CH16 bal. á 5 ks 179360-000160</t>
  </si>
  <si>
    <t>ZG492</t>
  </si>
  <si>
    <t xml:space="preserve">Manžeta SCD Express KAMBIA bal. á 5 ks 73042 </t>
  </si>
  <si>
    <t>ZG515</t>
  </si>
  <si>
    <t>Zkumavka močová vacuette 10,5 ml bal. á 50 ks 331980455007</t>
  </si>
  <si>
    <t>ZG916</t>
  </si>
  <si>
    <t>Elektroda neutrální bipolární pro dospělé á 100 ks 2510</t>
  </si>
  <si>
    <t>ZH168</t>
  </si>
  <si>
    <t>Stříkačka tuberkulin 1 ml KD-JECT III 831786</t>
  </si>
  <si>
    <t>ZH491</t>
  </si>
  <si>
    <t>Stříkačka 50 - 60 ml LL MRG00711</t>
  </si>
  <si>
    <t>ZH493</t>
  </si>
  <si>
    <t>Katetr močový foley CH16 180605-000160</t>
  </si>
  <si>
    <t>ZH566</t>
  </si>
  <si>
    <t>Trokar hrudní 20 CH á 10 ks 184 2001 1</t>
  </si>
  <si>
    <t>ZH815</t>
  </si>
  <si>
    <t>Komprese RAYBAND TM LEP LPYP 20</t>
  </si>
  <si>
    <t>ZH816</t>
  </si>
  <si>
    <t>Katetr močový foley CH14 180605-000140</t>
  </si>
  <si>
    <t>ZH817</t>
  </si>
  <si>
    <t>Katetr močový foley CH18 180605-000180</t>
  </si>
  <si>
    <t>ZH818</t>
  </si>
  <si>
    <t>Katetr močový foley CH20 180605-000200</t>
  </si>
  <si>
    <t>ZH845</t>
  </si>
  <si>
    <t>Tyčinka vatová medcomfort + glyc. citónová příchuť bal. á 75 ks 09157-100</t>
  </si>
  <si>
    <t>ZI180</t>
  </si>
  <si>
    <t>Zkumavka s mediem+ flovakovaný tampon eSwab minitip oranžový</t>
  </si>
  <si>
    <t>ZI182</t>
  </si>
  <si>
    <t>Zkumavka + aplikátor s chem.stabilizátorem UriSwab žlutá 802CE.A</t>
  </si>
  <si>
    <t>ZI553</t>
  </si>
  <si>
    <t>Rampa 3 cestná 9211 3001 E</t>
  </si>
  <si>
    <t>ZI554</t>
  </si>
  <si>
    <t>Rampa 5 cestná 9211 5001 E</t>
  </si>
  <si>
    <t>ZJ266</t>
  </si>
  <si>
    <t>Manžeta NIBP dvouhadičková 25-35 cm dospělá Y0004B</t>
  </si>
  <si>
    <t>Manžeta NIBP dvouhadičková 25-35 cm dospělá U1880ND (Y0004B)</t>
  </si>
  <si>
    <t>ZJ312</t>
  </si>
  <si>
    <t>Sonda žaludeční CH16 1200mm s RTG linkou 412016</t>
  </si>
  <si>
    <t>Sonda žaludeční CH16 1200 mm s RTG linkou bal. á 50 ks 412016</t>
  </si>
  <si>
    <t>ZJ695</t>
  </si>
  <si>
    <t>Sonda žaludeční CH14 1200mm s RTG linkou 412014</t>
  </si>
  <si>
    <t>Sonda žaludeční CH14 1200 mm s RTG linkou bal. á 50 ks 412014</t>
  </si>
  <si>
    <t>ZJ696</t>
  </si>
  <si>
    <t>Sonda žaludeční CH18 1200mm s RTG linkou 412018</t>
  </si>
  <si>
    <t>Sonda žaludeční CH18 1200 mm s RTG linkou bal. á 30 ks 412018</t>
  </si>
  <si>
    <t>ZJ729</t>
  </si>
  <si>
    <t>Roztok dermacyn 500 ml 11A0031</t>
  </si>
  <si>
    <t>ZK179</t>
  </si>
  <si>
    <t>Sonda žaludeční CH12 1200mm s RTG linkou bal. á 10 ks 412012</t>
  </si>
  <si>
    <t>Sonda žaludeční CH12 1200 mm s RTG linkou bal. á 10 ks 412012</t>
  </si>
  <si>
    <t>ZK657</t>
  </si>
  <si>
    <t>Spojka čtyřcestná k dialýze 4-way adaptor á 20 ks AQUASPIKE</t>
  </si>
  <si>
    <t>ZK693</t>
  </si>
  <si>
    <t>Aquapak - sterilní voda 1070 ml + adaptér 404128</t>
  </si>
  <si>
    <t>ZK798</t>
  </si>
  <si>
    <t xml:space="preserve">Zátka combi modrá 4495152 </t>
  </si>
  <si>
    <t>ZK884</t>
  </si>
  <si>
    <t>Kohout trojcestný discofix modrý 4095111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</si>
  <si>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</si>
  <si>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</si>
  <si>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</si>
  <si>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</si>
  <si>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</si>
  <si>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</si>
  <si>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ZL249</t>
  </si>
  <si>
    <t>Hadice vrapovaná bal. á 50 m 038-01-228</t>
  </si>
  <si>
    <t>ZA188</t>
  </si>
  <si>
    <t>Vak odpadní  2 x 10 l PD2120A</t>
  </si>
  <si>
    <t>ZA189</t>
  </si>
  <si>
    <t>Filtr ochranný K34/3/LL</t>
  </si>
  <si>
    <t>ZA725</t>
  </si>
  <si>
    <t>Kanyla TS 8,0 s manžetou bal. á 10 ks 100/860/080</t>
  </si>
  <si>
    <t>ZA938</t>
  </si>
  <si>
    <t>Senzor lidco á 5 ks CM10</t>
  </si>
  <si>
    <t>ZB056</t>
  </si>
  <si>
    <t>Kanyla TS 8,5 s manžetou bal. á 10 ks 100/800/085</t>
  </si>
  <si>
    <t>ZB107</t>
  </si>
  <si>
    <t>System vibrační ACAPELLA 27-7000</t>
  </si>
  <si>
    <t>ZB238</t>
  </si>
  <si>
    <t>Kapsle BLS 819G BLS-IBP4079</t>
  </si>
  <si>
    <t>ZB263</t>
  </si>
  <si>
    <t>Kanyla TS 9,0 s manžetou bal. á 2 ks 100/523/090</t>
  </si>
  <si>
    <t>ZB318</t>
  </si>
  <si>
    <t>Maska resuscitační nafuk.dosp.velká bal. á 20 ks 41282</t>
  </si>
  <si>
    <t>ZB322</t>
  </si>
  <si>
    <t>Maska resuscitační nafuk.dosp.střed bal. á 20 ks 41281</t>
  </si>
  <si>
    <t>ZB507</t>
  </si>
  <si>
    <t>Páska fixační SOFT FIX, set-4druhy,  9 rolí NKS:30-05</t>
  </si>
  <si>
    <t>ZB548</t>
  </si>
  <si>
    <t>Kanyla TS 9,0 s manžetou bal. á 10 ks 100/800/090</t>
  </si>
  <si>
    <t>ZB648</t>
  </si>
  <si>
    <t>Hand Fix 30 bal. á 2 ks NKS:60-65</t>
  </si>
  <si>
    <t>ZB689</t>
  </si>
  <si>
    <t>Trokar hrudní redax F18 bal. á 10 ks 21118</t>
  </si>
  <si>
    <t>ZB811</t>
  </si>
  <si>
    <t>Manžeta fixační Ute-Fix bal. á 20 ks NKS:40-01</t>
  </si>
  <si>
    <t>ZB816</t>
  </si>
  <si>
    <t>Hadička spojovací-perfusor černá 150 cm á 100 ks 8722919</t>
  </si>
  <si>
    <t>ZB864</t>
  </si>
  <si>
    <t>Kit lidco injectate 50 cm á 5 ks CM50</t>
  </si>
  <si>
    <t>ZB965</t>
  </si>
  <si>
    <t>Nůžky rovné chirurgické hrotnaté 13 cm b397113920003</t>
  </si>
  <si>
    <t>ZC351</t>
  </si>
  <si>
    <t>Systém odsávací uzavřený CH14 jednocestný 30 cm 72 hod. bal. á 20 ks</t>
  </si>
  <si>
    <t>ZC490</t>
  </si>
  <si>
    <t>Kartáček zubní s odsáváním 220x</t>
  </si>
  <si>
    <t>ZC495</t>
  </si>
  <si>
    <t>Elektroda defibrilační quick combo á 10 ks 22550R</t>
  </si>
  <si>
    <t>ZC842</t>
  </si>
  <si>
    <t>Sáček ileostomický pr. 100 mm 82656</t>
  </si>
  <si>
    <t>ZC873</t>
  </si>
  <si>
    <t>Filtr iso-gard přímý bal. á 25 ks 19211</t>
  </si>
  <si>
    <t>ZD152</t>
  </si>
  <si>
    <t>Ambuvak pro děti 550 ml 7151000</t>
  </si>
  <si>
    <t>ZD454</t>
  </si>
  <si>
    <t>Filtr pro dospělé s HME a portem 038-41-355</t>
  </si>
  <si>
    <t>ZF046</t>
  </si>
  <si>
    <t>Katetr rektální Actiflo 4 cm 32010</t>
  </si>
  <si>
    <t>ZF425</t>
  </si>
  <si>
    <t>Podložka almarys 036280U</t>
  </si>
  <si>
    <t>ZF668</t>
  </si>
  <si>
    <t>Manžeta přetlaková   500 ml classic P01268</t>
  </si>
  <si>
    <t>ZG087</t>
  </si>
  <si>
    <t>Ambuvak - set resuscitační pro dospělé pro opak.použití VAD:S-660-11</t>
  </si>
  <si>
    <t>ZI344</t>
  </si>
  <si>
    <t>Sáček vypouštěcí natura pr. 70 mm 82655 (náhrada za 0086797)</t>
  </si>
  <si>
    <t>ZI346</t>
  </si>
  <si>
    <t>Podložka natura flexibilní pr. 70 mm á 5 ks 125904</t>
  </si>
  <si>
    <t>ZI347</t>
  </si>
  <si>
    <t>Podložka natura flexibilní pr. 57 mm á 5 ks 125903</t>
  </si>
  <si>
    <t>ZJ728</t>
  </si>
  <si>
    <t>Roztok dermacyn 5000 ml 11C0083</t>
  </si>
  <si>
    <t>ZL435</t>
  </si>
  <si>
    <t>Trokar hrudní CH20 délka 40 cm vnější pr. 6,6 mm bal. á 10 ks</t>
  </si>
  <si>
    <t>ZL436</t>
  </si>
  <si>
    <t>Trokar hrudní CH24 délka 40 cm vnější pr. 8,0 mm bal. á 10 ks</t>
  </si>
  <si>
    <t>ZC982</t>
  </si>
  <si>
    <t>Kanyla TS 8,5 s manžetou bal. á 10 ks 100/860/085</t>
  </si>
  <si>
    <t>ZL712</t>
  </si>
  <si>
    <t>Systém odsávací uzavřený Ty-care CH12 pro ET rourku bal. á 10 ks</t>
  </si>
  <si>
    <t>ZL781</t>
  </si>
  <si>
    <t>Konektor bezjehlový K-NECT 7 denní M79400845</t>
  </si>
  <si>
    <t>ZA937</t>
  </si>
  <si>
    <t>Ambuvak pro dospělé PVC ( set ) P04223</t>
  </si>
  <si>
    <t>ZE073</t>
  </si>
  <si>
    <t>Kit monitorovací pro piccoplus PV8215</t>
  </si>
  <si>
    <t>ZD963</t>
  </si>
  <si>
    <t>Systém hrudní drenážní altitude 8888571371</t>
  </si>
  <si>
    <t>ZC048</t>
  </si>
  <si>
    <t>Miska třecí drsná 211a/0 6,0 cm 641331211000</t>
  </si>
  <si>
    <t>ZC052</t>
  </si>
  <si>
    <t>Tlouček drsný 213/1 84 mm 641331213106</t>
  </si>
  <si>
    <t>Tlouček drsný 24 x 115 mm 641331213100</t>
  </si>
  <si>
    <t>ZC054</t>
  </si>
  <si>
    <t>Válec odměrný vysoký 100 ml 713880</t>
  </si>
  <si>
    <t>ZC081</t>
  </si>
  <si>
    <t>Močoměr bez teploměru 710363</t>
  </si>
  <si>
    <t>ZC615</t>
  </si>
  <si>
    <t>Katetr CVC 3 lumen certofix trio V720 bal. á 10 ks 4163214P</t>
  </si>
  <si>
    <t>ZC637</t>
  </si>
  <si>
    <t>Arteriofix bal. á 20 ks 20G 5206324</t>
  </si>
  <si>
    <t>ZD053</t>
  </si>
  <si>
    <t>Katetr neurovent-P, 5F 92 946</t>
  </si>
  <si>
    <t>Katetr neurovent-P, 5F 092946</t>
  </si>
  <si>
    <t>ZD827</t>
  </si>
  <si>
    <t>Katetr CVC 3 lumen certofix trio SB720 bal. á 10 ks 4163206E</t>
  </si>
  <si>
    <t>ZE027</t>
  </si>
  <si>
    <t>Katetr CVC 1 lumen certofix mono 330 4160282E</t>
  </si>
  <si>
    <t>ZB719</t>
  </si>
  <si>
    <t>Set arteriální cath. 20G A x 12 cm SAC-01220</t>
  </si>
  <si>
    <t>ZC587</t>
  </si>
  <si>
    <t>Katetr hemodialyzační 2 lumen 14Fr bal. á 5 ks CV-15142-UF</t>
  </si>
  <si>
    <t>ZL697</t>
  </si>
  <si>
    <t>Katetr dialyzační 2 lumen 14,5 F 15 cm bal. á 5 ks A40-145215SS</t>
  </si>
  <si>
    <t>ZB045</t>
  </si>
  <si>
    <t>Katetr brachiální arterie PV2014L22</t>
  </si>
  <si>
    <t>ZE072</t>
  </si>
  <si>
    <t>Katetr femorální dosp.+kit PVPK2015L20</t>
  </si>
  <si>
    <t>ZA187</t>
  </si>
  <si>
    <t>Set dialyzační KH240</t>
  </si>
  <si>
    <t>ZA715</t>
  </si>
  <si>
    <t>Set infuzní intrafix 4062957</t>
  </si>
  <si>
    <t>ZA869</t>
  </si>
  <si>
    <t>Set transfúzní LLP s filtrem pro provzdušněním hemomed 05223</t>
  </si>
  <si>
    <t>ZB161</t>
  </si>
  <si>
    <t>Set ohřívací s Y portem DI-50</t>
  </si>
  <si>
    <t>ZD207</t>
  </si>
  <si>
    <t>Set line for aquarius á 5 ks AQUASET 12</t>
  </si>
  <si>
    <t>ZD852</t>
  </si>
  <si>
    <t>Set spike univ. na enterální. výživu bal. á 30 ks 777007</t>
  </si>
  <si>
    <t>ZA183</t>
  </si>
  <si>
    <t>Set venózní KH205</t>
  </si>
  <si>
    <t>ZA184</t>
  </si>
  <si>
    <t>Set venozní KH215</t>
  </si>
  <si>
    <t>ZA185</t>
  </si>
  <si>
    <t>Set filtrační KH220</t>
  </si>
  <si>
    <t>ZA186</t>
  </si>
  <si>
    <t>Set substituční KH230</t>
  </si>
  <si>
    <t>ZE079</t>
  </si>
  <si>
    <t>Set transfúzní non PVC s odvzdušněním a bakteriálním filtrem A-I-TS</t>
  </si>
  <si>
    <t>ZB134</t>
  </si>
  <si>
    <t>Šití dafilon modrý 3/0 bal. á 36 ks C0932213</t>
  </si>
  <si>
    <t>ZB641</t>
  </si>
  <si>
    <t>Šití merslen 0 bal. á 12 ks  L154_1/6</t>
  </si>
  <si>
    <t>ZC135</t>
  </si>
  <si>
    <t>Šití safil fialový 2/0 bal. á 36 ks C1048031</t>
  </si>
  <si>
    <t>ZA832</t>
  </si>
  <si>
    <t>Jehla injekční 0,9 x   40 mm žlutá 4657519</t>
  </si>
  <si>
    <t>ZB478</t>
  </si>
  <si>
    <t>Jehla chirurgická B11</t>
  </si>
  <si>
    <t>ZB479</t>
  </si>
  <si>
    <t>Jehla chirurgická B12</t>
  </si>
  <si>
    <t>ZB417</t>
  </si>
  <si>
    <t>Jehla vacutainer BD eclipse 21 g s držákem 368650</t>
  </si>
  <si>
    <t>ZL071</t>
  </si>
  <si>
    <t>Rukavice operační gammex bez pudru PF EnLite vel. 6,5 353383</t>
  </si>
  <si>
    <t>ZL072</t>
  </si>
  <si>
    <t>Rukavice operační gammex bez pudru PF EnLite vel. 7,0 353384</t>
  </si>
  <si>
    <t>ZL073</t>
  </si>
  <si>
    <t>Rukavice operační gammex bez pudru PF EnLite vel. 7,5 353385</t>
  </si>
  <si>
    <t>ZL074</t>
  </si>
  <si>
    <t>Rukavice operační gammex bez pudru PF EnLite vel. 8,0 353386</t>
  </si>
  <si>
    <t>ZL075</t>
  </si>
  <si>
    <t>Rukavice operační gammex bez pudru PF EnLite vel. 8,5 353387</t>
  </si>
  <si>
    <t>803610</t>
  </si>
  <si>
    <t>-Diagnostická souprava ABO set monoklonální na 30 1536</t>
  </si>
  <si>
    <t>803929</t>
  </si>
  <si>
    <t>-Bactec Plus Aerobic 442192</t>
  </si>
  <si>
    <t>803930</t>
  </si>
  <si>
    <t>-Bactec Plus Anaerobic 442193</t>
  </si>
  <si>
    <t>804181</t>
  </si>
  <si>
    <t>-Játrový bujon (10ml) MKM06045</t>
  </si>
  <si>
    <t>396155</t>
  </si>
  <si>
    <t>-COOx Deproteinizer Solution 500 ml 18098</t>
  </si>
  <si>
    <t>396303</t>
  </si>
  <si>
    <t>-Chloride electrode 37274</t>
  </si>
  <si>
    <t>396750</t>
  </si>
  <si>
    <t>-Calibrator Cartridge CCX4 37164</t>
  </si>
  <si>
    <t>800163</t>
  </si>
  <si>
    <t>-CREATININE MEMBRANE KIT CCX 35238</t>
  </si>
  <si>
    <t>800700</t>
  </si>
  <si>
    <t>-SO2 Calibrator Multipack SP pHOx 22771</t>
  </si>
  <si>
    <t>800701</t>
  </si>
  <si>
    <t>-Auto-Cartridge Chemistry/Crea CCX 37162</t>
  </si>
  <si>
    <t>800875</t>
  </si>
  <si>
    <t>-Calibrator Cartridge CCX/creat 36254</t>
  </si>
  <si>
    <t>801543</t>
  </si>
  <si>
    <t>-Stat profile CCX,chloride sensor (37274) 48557</t>
  </si>
  <si>
    <t>801619</t>
  </si>
  <si>
    <t>-PCO2 MEMBRANES CCX 35283</t>
  </si>
  <si>
    <t>801920</t>
  </si>
  <si>
    <t>-Potassium Sensor CCX (K+) 37273</t>
  </si>
  <si>
    <t>801978</t>
  </si>
  <si>
    <t>-Lactate kit membr.CCX 35237</t>
  </si>
  <si>
    <t>802082</t>
  </si>
  <si>
    <t>-BUN MEMBRANE KIT CCX (35239) 48596</t>
  </si>
  <si>
    <t>804693</t>
  </si>
  <si>
    <t>-Calibrator Cartrige New CCX COOX 41549</t>
  </si>
  <si>
    <t>801397</t>
  </si>
  <si>
    <t>-GLUCOSE membrane kitCCX 35236</t>
  </si>
  <si>
    <t>801855</t>
  </si>
  <si>
    <t>-Chemistry Performance check SPM7 17457</t>
  </si>
  <si>
    <t>501221</t>
  </si>
  <si>
    <t>-Chemistry control autocartridge 36629</t>
  </si>
  <si>
    <t>ZA319</t>
  </si>
  <si>
    <t>Náplast durapore 2,5 x 9,15 bal. á 12 ks 1538-1</t>
  </si>
  <si>
    <t>ZA450</t>
  </si>
  <si>
    <t>Náplast omniplast hospital 1,25 cm x 9,1 m 9004520</t>
  </si>
  <si>
    <t>ZA548</t>
  </si>
  <si>
    <t>Náplast wet pruf voduvzd. 2,50 cm x 9,14 m bal. á 12 ks 3142</t>
  </si>
  <si>
    <t>ZA635</t>
  </si>
  <si>
    <t>Set pro močovou katetrizaci karton á 20 ks 41034</t>
  </si>
  <si>
    <t>ZD103</t>
  </si>
  <si>
    <t>Náplast omniplast   2,5 cm x 9,2 m 900428</t>
  </si>
  <si>
    <t>ZD111</t>
  </si>
  <si>
    <t>Náplast omnifix E 5 cm x 10 m 900649</t>
  </si>
  <si>
    <t>ZF352</t>
  </si>
  <si>
    <t>Náplast transpore bílá 2,50 cm x 9,15 m á 12 ks 1534-1</t>
  </si>
  <si>
    <t>ZH011</t>
  </si>
  <si>
    <t>Náplast micropore 1,25 cm x 9,15 m 1530-0</t>
  </si>
  <si>
    <t>ZA744</t>
  </si>
  <si>
    <t>Kanyla neoflon 24G žlutá BED:391350</t>
  </si>
  <si>
    <t>ZA773</t>
  </si>
  <si>
    <t>Lžíce laryngoskopická 1 bal. á 10 ks DS.3940.185.10</t>
  </si>
  <si>
    <t>ZA839</t>
  </si>
  <si>
    <t>Kanyla ET 4,0 s manžetou 9440E cen.nab. CZ130043</t>
  </si>
  <si>
    <t>ZA841</t>
  </si>
  <si>
    <t>Kanyla ET 4,5 s manž. M300-45</t>
  </si>
  <si>
    <t>ZA842</t>
  </si>
  <si>
    <t>Kanyla ET 6,5 s manžetou 9465E cen.nab. CZ130043</t>
  </si>
  <si>
    <t>ZA846</t>
  </si>
  <si>
    <t>Okruh dýchací roztažitelný PP 22 mm 300/13330</t>
  </si>
  <si>
    <t>ZA921</t>
  </si>
  <si>
    <t>Lžíce laryngoskopická 4 bal. á 10 ks DS.3940.150.25</t>
  </si>
  <si>
    <t>ZA922</t>
  </si>
  <si>
    <t>Lžíce laryngoskopická 3 bal. á 10 ks DS.3940.150.20</t>
  </si>
  <si>
    <t>ZA931</t>
  </si>
  <si>
    <t>Okruh ventilační 15 mm 1,6 m pediatrický 2142</t>
  </si>
  <si>
    <t>ZB102</t>
  </si>
  <si>
    <t>Láhev k odsávačce flovac 1l hadice 1,8 m á 45 ks 000-036-020</t>
  </si>
  <si>
    <t>ZB141</t>
  </si>
  <si>
    <t>Okruh ventilační neonatální 10 mm 6202000/W</t>
  </si>
  <si>
    <t>ZB173</t>
  </si>
  <si>
    <t>Maska kyslíková dospělá s hadičkou H-103013</t>
  </si>
  <si>
    <t>ZB199</t>
  </si>
  <si>
    <t>Kanyla neoflon 26G fialová BED:391349</t>
  </si>
  <si>
    <t>ZB232</t>
  </si>
  <si>
    <t>Maska anesteziologická č.4 7194</t>
  </si>
  <si>
    <t>ZB389</t>
  </si>
  <si>
    <t xml:space="preserve">Kanyla ET 9,0 s manžetou bal. á 10 ks 9590E </t>
  </si>
  <si>
    <t>ZB414</t>
  </si>
  <si>
    <t>Kanyla ET 6,0 s manžetou 9460E cen.nab. CZ130043</t>
  </si>
  <si>
    <t>ZB415</t>
  </si>
  <si>
    <t>Kanyla ET 5,5 s manžetou 9555E cen.nab. CZ130043</t>
  </si>
  <si>
    <t>ZB424</t>
  </si>
  <si>
    <t>Elektroda EKG H34SG 31.1946.21</t>
  </si>
  <si>
    <t>ZB429</t>
  </si>
  <si>
    <t>Kanyla ET 5,0 s manžetou 9450E cen.nab. CZ130043</t>
  </si>
  <si>
    <t>ZB449</t>
  </si>
  <si>
    <t>Kanyla ET 7,0 s manžetou 9570E cen.nab. CZ130043</t>
  </si>
  <si>
    <t>ZB525</t>
  </si>
  <si>
    <t>Zavaděč ETK 10F bal. á 25 ks 5-15103</t>
  </si>
  <si>
    <t>ZB682</t>
  </si>
  <si>
    <t>Spojka oboustraná otočná steril.bal. á 20 ks 23411</t>
  </si>
  <si>
    <t>ZB750</t>
  </si>
  <si>
    <t>Hadice vrapovaná metráž á 50 m 1574000/W</t>
  </si>
  <si>
    <t>ZB825</t>
  </si>
  <si>
    <t>Perifix 421 kompletní set 4514211C</t>
  </si>
  <si>
    <t>ZB844</t>
  </si>
  <si>
    <t>Esmarch 6 x 125 KVS 06125</t>
  </si>
  <si>
    <t>ZB867</t>
  </si>
  <si>
    <t>Maska anesteziologická č.3 7193</t>
  </si>
  <si>
    <t>ZB872</t>
  </si>
  <si>
    <t>Kanyla ET 3,5 s manž. M300-35</t>
  </si>
  <si>
    <t>ZB908</t>
  </si>
  <si>
    <t>Hadička spojovací stíněná 1 mm/150 cm 1100 1150 E</t>
  </si>
  <si>
    <t>ZC166</t>
  </si>
  <si>
    <t>Manžeta přetlaková   500 ml 100 051-018-803</t>
  </si>
  <si>
    <t>ZC291</t>
  </si>
  <si>
    <t>Manžeta přetlaková 1000 ml 100 051-018-804</t>
  </si>
  <si>
    <t>ZC324</t>
  </si>
  <si>
    <t>Jehla spinální pencan G27/88 bez vodící jehly šedá 4502027-01</t>
  </si>
  <si>
    <t>ZC770</t>
  </si>
  <si>
    <t>Hadička spojovací 3 x 2500LL 606347</t>
  </si>
  <si>
    <t>ZC798</t>
  </si>
  <si>
    <t>Fonendoskop oboustranný KVS-30L</t>
  </si>
  <si>
    <t>ZD801</t>
  </si>
  <si>
    <t>Fonendoskop jednostranný červený P00176</t>
  </si>
  <si>
    <t>ZD979</t>
  </si>
  <si>
    <t>Kanyla vasofix 17G bílá safety 4269152S-01</t>
  </si>
  <si>
    <t>ZE177</t>
  </si>
  <si>
    <t>Filtr iso-gard dětský bal. á 50 ks 19511</t>
  </si>
  <si>
    <t>ZE368</t>
  </si>
  <si>
    <t>Elektroda EKG dětská 32 x 36 mm á 30 ks FSTC1</t>
  </si>
  <si>
    <t>ZF018</t>
  </si>
  <si>
    <t>Kanyla vasofix 16G šedá safety 4269179S-01</t>
  </si>
  <si>
    <t>ZH159</t>
  </si>
  <si>
    <t>Spojka katetru přímá 15 cm bal. á 50 ks  430-005-015</t>
  </si>
  <si>
    <t>ZH450</t>
  </si>
  <si>
    <t>Maska laryngeální Sure Seal LM Cuff Pilot 105200-000040</t>
  </si>
  <si>
    <t>ZH451</t>
  </si>
  <si>
    <t>Maska laryngeální Sure Seal LM Cuff Pilot 105200-000050</t>
  </si>
  <si>
    <t>ZH456</t>
  </si>
  <si>
    <t>Maska laryngeální LM PVC silikonová manžeta 105300-000030</t>
  </si>
  <si>
    <t>ZH789</t>
  </si>
  <si>
    <t>Okruh anesteziologický 22 mm Compact II 2 l vak  2154</t>
  </si>
  <si>
    <t>ZJ109</t>
  </si>
  <si>
    <t>Vzduchovod ústní guedel / 60 mm bal. á 10 ks 311060</t>
  </si>
  <si>
    <t>Vzduchovod ústní guedel 60 mm bal. á 10 ks 311060</t>
  </si>
  <si>
    <t>ZJ265</t>
  </si>
  <si>
    <t>Manžeta NIBP dvouhadičková 27,5-36,5 cm extra dlouhá U1886ND</t>
  </si>
  <si>
    <t>ZK974</t>
  </si>
  <si>
    <t>Cévka odsávací CH8   s přerušovačem sání P01192a</t>
  </si>
  <si>
    <t>ZK975</t>
  </si>
  <si>
    <t>Cévka odsávací CH10 s přerušovačem sání P01169a</t>
  </si>
  <si>
    <t>ZK979</t>
  </si>
  <si>
    <t>Cévka odsávací CH18 s přerušovačem sání P01177a</t>
  </si>
  <si>
    <t>ZA769</t>
  </si>
  <si>
    <t>Lžíce laryngoskopická 0 bal. á 10 ks DS.3940.185.05</t>
  </si>
  <si>
    <t>ZA840</t>
  </si>
  <si>
    <t>Kanyla ET 9,5 s manž. bal. á 10 ks 9495E</t>
  </si>
  <si>
    <t>ZA843</t>
  </si>
  <si>
    <t>Kanyla ET 3,0 s manžetou bal. á 10 ks 9430E</t>
  </si>
  <si>
    <t>ZA872</t>
  </si>
  <si>
    <t>Zavaděč trach. rourek ET extra-dlouhý bal. á 10 ks 100/121/200</t>
  </si>
  <si>
    <t>ZA923</t>
  </si>
  <si>
    <t>Lžíce laryngoskopická 2 bal. á 10 ks DS.3940.150.15</t>
  </si>
  <si>
    <t>ZB116</t>
  </si>
  <si>
    <t>Filtr neonatální kombinovaný 1441000/L</t>
  </si>
  <si>
    <t>ZB119</t>
  </si>
  <si>
    <t>Rourka tracheální nasální 7.0 mm 100/133/070</t>
  </si>
  <si>
    <t>ZB121</t>
  </si>
  <si>
    <t>Rourka tracheální nasální 6.5 mm 100/133/065</t>
  </si>
  <si>
    <t>ZB465</t>
  </si>
  <si>
    <t>Maska anesteziologická č.1 7191</t>
  </si>
  <si>
    <t>ZB914</t>
  </si>
  <si>
    <t>Vak dýchací 1000 ml 2812</t>
  </si>
  <si>
    <t>ZB932</t>
  </si>
  <si>
    <t>Systém cpap valve aproximate 85006 X5 bal. á 5 ks 125-20</t>
  </si>
  <si>
    <t>ZC612</t>
  </si>
  <si>
    <t>Kanyla TR 8,0 armovaná s manžetou bal. á 5 ks 100/110/080</t>
  </si>
  <si>
    <t>ZC838</t>
  </si>
  <si>
    <t>Maska anesteziologická č.0 7090</t>
  </si>
  <si>
    <t>ZD008</t>
  </si>
  <si>
    <t>Rourka tracheální nasální 7.5 mm 100/133/075</t>
  </si>
  <si>
    <t>ZD838</t>
  </si>
  <si>
    <t>Kanyla TR 7,0 armovaná s manžetou 100/110/070</t>
  </si>
  <si>
    <t>ZD907</t>
  </si>
  <si>
    <t>Zavaděč vzdušný C-CAE-14.0-70-FIC</t>
  </si>
  <si>
    <t>ZE380</t>
  </si>
  <si>
    <t>Kanyla TR 8,5 armovaná s manžetou bal. á 5 ks 100/110/085</t>
  </si>
  <si>
    <t>ZE785</t>
  </si>
  <si>
    <t>Manžeta přetlaková 1000 ml classic P01269</t>
  </si>
  <si>
    <t>ZF766</t>
  </si>
  <si>
    <t>Souprava neurostimulační SILVER STIM 5198.503</t>
  </si>
  <si>
    <t>ZF798</t>
  </si>
  <si>
    <t>Rourka tracheální nasální č.8,0 100/133/080</t>
  </si>
  <si>
    <t>ZF939</t>
  </si>
  <si>
    <t>Vzduchovod nosní 4,0 bal. á 10 ks 321040</t>
  </si>
  <si>
    <t>ZH302</t>
  </si>
  <si>
    <t>Lžíce laryngoskopická 0 bal. á 10 ks 670185-100003</t>
  </si>
  <si>
    <t>ZH459</t>
  </si>
  <si>
    <t>Maska laryngeální LM PVC silikonová manžeta 105300-000060</t>
  </si>
  <si>
    <t>ZI624</t>
  </si>
  <si>
    <t>Spojka pacientská s filtrem k UPV 1541011</t>
  </si>
  <si>
    <t>ZJ095</t>
  </si>
  <si>
    <t>Vzduchovod nosní 5,5 bal. á 10 ks 321055</t>
  </si>
  <si>
    <t>ZJ096</t>
  </si>
  <si>
    <t>Vzduchovod nosní 6,0 bal. á 10 ks 321060</t>
  </si>
  <si>
    <t>ZJ097</t>
  </si>
  <si>
    <t>Vzduchovod nosní 6,5 bal. á 10 ks 321065</t>
  </si>
  <si>
    <t>ZJ098</t>
  </si>
  <si>
    <t>Vzduchovod nosní 7,0 bal. á 10 ks 321070</t>
  </si>
  <si>
    <t>ZJ099</t>
  </si>
  <si>
    <t>Vzduchovod nosní 7,5 bal. á 10 ks 321075</t>
  </si>
  <si>
    <t>ZJ100</t>
  </si>
  <si>
    <t>Vzduchovod nosní 8,0 bal. á 10 ks 321080</t>
  </si>
  <si>
    <t>ZJ101</t>
  </si>
  <si>
    <t>Vzduchovod nosní 8,5 bal. á 10 ks 321085</t>
  </si>
  <si>
    <t>ZJ102</t>
  </si>
  <si>
    <t>Vzduchovod nosní 9,0 bal. á 10 ks 321090</t>
  </si>
  <si>
    <t>ZJ108</t>
  </si>
  <si>
    <t>Vzduchovod ústní guedel / 50 mm bal. á 10 ks 311050</t>
  </si>
  <si>
    <t>ZJ110</t>
  </si>
  <si>
    <t>Vzduchovod ústní guedel / 70 mm bal. á 10 ks 311070</t>
  </si>
  <si>
    <t>ZJ112</t>
  </si>
  <si>
    <t>Vzduchovod ústní guedel / 90 mm bal. á 10 ks 311090</t>
  </si>
  <si>
    <t>ZJ113</t>
  </si>
  <si>
    <t>Vzduchovod ústní guedel / 100 mm bal. á 10 ks 311100</t>
  </si>
  <si>
    <t>ZJ114</t>
  </si>
  <si>
    <t>Vzduchovod ústní guedel / 110 mm bal. á 10 ks 311110</t>
  </si>
  <si>
    <t>ZJ115</t>
  </si>
  <si>
    <t>Vzduchovod ústní guedel / 120 mm bal. á 10 ks 311120</t>
  </si>
  <si>
    <t>ZJ264</t>
  </si>
  <si>
    <t>Manžeta NIBP dvouhadičková 33-47 cm dospělá velká Y0009B</t>
  </si>
  <si>
    <t>Manžeta NIBP dvouhadičková 33-47 cm dospělá velká U1889ND (Y0009B)</t>
  </si>
  <si>
    <t>ZL562</t>
  </si>
  <si>
    <t>Okruh pacientský dýchací pro dospělé 3 m bal. á 20 ks M1190545</t>
  </si>
  <si>
    <t>ZL563</t>
  </si>
  <si>
    <t>Okruh pacientský dýchací pro děti 2,75 m bal. á 20 ks BXXXXX29</t>
  </si>
  <si>
    <t>ZL564</t>
  </si>
  <si>
    <t>Okruh pacientský dýchací pro novorozence 3 m bal. á 20 ks 155201</t>
  </si>
  <si>
    <t>ZL716</t>
  </si>
  <si>
    <t>Kanyla introcan safety 3 žlutá 24G bal. á 50 ks 4251127-01</t>
  </si>
  <si>
    <t>ZL717</t>
  </si>
  <si>
    <t>Kanyla introcan safety 3 modrá 22G bal. á 50 ks 4251128-01</t>
  </si>
  <si>
    <t>ZL718</t>
  </si>
  <si>
    <t>Kanyla introcan safety 3 růžová 20G bal. á 50 ks 4251130-01</t>
  </si>
  <si>
    <t>ZL719</t>
  </si>
  <si>
    <t>Kanyla introcan safety 3 zelená 18G bal. á 50 ks 4251132-01</t>
  </si>
  <si>
    <t>ZC001</t>
  </si>
  <si>
    <t>Zavaděč ETK 5F bal. á 25 ks 5-15102</t>
  </si>
  <si>
    <t>ZE647</t>
  </si>
  <si>
    <t>Elektroda k radiofrekvenčnímu generátoru RFE-10</t>
  </si>
  <si>
    <t>ZF943</t>
  </si>
  <si>
    <t>Vzduchovod nosní 5,0 bal. á 10 ks 321050</t>
  </si>
  <si>
    <t>ZH192</t>
  </si>
  <si>
    <t>Maska endoskopická č.1 s membránou 30-40-001</t>
  </si>
  <si>
    <t>ZH193</t>
  </si>
  <si>
    <t>Maska endoskopická č.3 s membránou 30-40-003</t>
  </si>
  <si>
    <t>ZH194</t>
  </si>
  <si>
    <t>Maska endoskopická č.5 s membránou 30-40-005</t>
  </si>
  <si>
    <t>ZJ111</t>
  </si>
  <si>
    <t>Vzduchovod ústní guedel / 80 mm bal. á 10 ks 311080</t>
  </si>
  <si>
    <t>ZB784</t>
  </si>
  <si>
    <t>Rukojeť laryngoskopická xenon M 3000.350.10</t>
  </si>
  <si>
    <t>ZH195</t>
  </si>
  <si>
    <t xml:space="preserve">Membrána č.10 k endoskopické masce 30-40-110 </t>
  </si>
  <si>
    <t>ZH196</t>
  </si>
  <si>
    <t>Membrána č.  5 k endoskopické masce 30-40-105</t>
  </si>
  <si>
    <t>ZK997</t>
  </si>
  <si>
    <t>Vzdušnice manžety na přetlakovou infúzi P01983</t>
  </si>
  <si>
    <t>ZD007</t>
  </si>
  <si>
    <t>Rourka tracheální nasální 6.0 mm 100/133/060</t>
  </si>
  <si>
    <t>ZB209</t>
  </si>
  <si>
    <t>Set transfúzní BLLP pro přetlakovou transfuzi bez vzdušného filtru</t>
  </si>
  <si>
    <t>ZA836</t>
  </si>
  <si>
    <t>Jehla injekční 0,9 x   70 mm žlutá</t>
  </si>
  <si>
    <t>ZB291</t>
  </si>
  <si>
    <t>Jehla spinocan G25 88 mm oranžová 4505905-01</t>
  </si>
  <si>
    <t>ZC006</t>
  </si>
  <si>
    <t>Jehla spinocan G25 75 mm oranžová 4505751-01</t>
  </si>
  <si>
    <t>ZA784</t>
  </si>
  <si>
    <t>Jehla spinocan G22 75 mm černá 4507754-13</t>
  </si>
  <si>
    <t>ZB272</t>
  </si>
  <si>
    <t>Jehla spinocan G22 88 mm černá 4507908-01</t>
  </si>
  <si>
    <t>ZB868</t>
  </si>
  <si>
    <t>Jehla perican 18G 1,3   x 80 mm 4512383</t>
  </si>
  <si>
    <t>ZH441</t>
  </si>
  <si>
    <t>Jehla spinální pencil-point G27/90 á 25 ks 76.222.27.035</t>
  </si>
  <si>
    <t>ZC251</t>
  </si>
  <si>
    <t>Jehla 20G 144 mm active tip 10 mm SMK-C15-10</t>
  </si>
  <si>
    <t>ZD621</t>
  </si>
  <si>
    <t>Jehla spinální pencan G27/88 s vodící jehlou šedá 4502051-13</t>
  </si>
  <si>
    <t>ZL388</t>
  </si>
  <si>
    <t>Rukavice nitril promedica bez p.S á 100 ks 98896</t>
  </si>
  <si>
    <t>ZD740</t>
  </si>
  <si>
    <t>Kompresa gáza 7,5 x 7,5 cm / 5 ks sterilní 1325019265</t>
  </si>
  <si>
    <t>ZE090</t>
  </si>
  <si>
    <t>Krytí sterilní VECA-C bal. á 50 ks BED:392020</t>
  </si>
  <si>
    <t>ZA566</t>
  </si>
  <si>
    <t>Nasofix niko L velký 49-625-L</t>
  </si>
  <si>
    <t>ZA161</t>
  </si>
  <si>
    <t>Zavaděč bal. á 10 ks CI09800</t>
  </si>
  <si>
    <t>ZB398</t>
  </si>
  <si>
    <t>Maska supraglotická č. 4 8204</t>
  </si>
  <si>
    <t>ZB418</t>
  </si>
  <si>
    <t>Kanyla endobronchiální levá 35FG 198-35L</t>
  </si>
  <si>
    <t>ZB539</t>
  </si>
  <si>
    <t>Kanyla endobronchiální levá 37FG 198-37L</t>
  </si>
  <si>
    <t>ZB540</t>
  </si>
  <si>
    <t>Kanyla endobronchiální levá 39F 198-39L</t>
  </si>
  <si>
    <t>ZI436</t>
  </si>
  <si>
    <t>Brýle kyslíkové SOFT H-103106</t>
  </si>
  <si>
    <t>ZB235</t>
  </si>
  <si>
    <t>Maska anesteziologická vel. 3 bal. á 30 ks MP01503</t>
  </si>
  <si>
    <t>ZB236</t>
  </si>
  <si>
    <t>Maska anesteziologická vel. 4 MP01504</t>
  </si>
  <si>
    <t>ZB376</t>
  </si>
  <si>
    <t>Kanyla endobronchiální pravá 39FG 197-39R</t>
  </si>
  <si>
    <t>ZB442</t>
  </si>
  <si>
    <t>Kanyla endobronchiální pravá č.37 126-37</t>
  </si>
  <si>
    <t>ZB683</t>
  </si>
  <si>
    <t>Sonda žaludeční CH28, délka 80 cm bal. á 25 ks 22-28.520</t>
  </si>
  <si>
    <t>ZB684</t>
  </si>
  <si>
    <t>Sonda žaludeční CH42, délka 80 cm 22-42.520</t>
  </si>
  <si>
    <t>ZB737</t>
  </si>
  <si>
    <t>Humid-Vent 3,0 mm á 10 ks 10121</t>
  </si>
  <si>
    <t>ZC482</t>
  </si>
  <si>
    <t>Kanyla endobronchiální blocker BBT-A3060-EU</t>
  </si>
  <si>
    <t>ZC641</t>
  </si>
  <si>
    <t>Kanyla endobronchiální levá 39 S125-39</t>
  </si>
  <si>
    <t>ZC861</t>
  </si>
  <si>
    <t>Kanyla endobronchiální levá č.37 125-37</t>
  </si>
  <si>
    <t>ZC956</t>
  </si>
  <si>
    <t>Kanyla endobronchiální pravá č.39 126-39</t>
  </si>
  <si>
    <t>ZE562</t>
  </si>
  <si>
    <t>Kanyla endobronchiální levá č.28 116100</t>
  </si>
  <si>
    <t>ZF721</t>
  </si>
  <si>
    <t>Kanyla endobronchiální levá č.41 125-41</t>
  </si>
  <si>
    <t>ZH454</t>
  </si>
  <si>
    <t>Maska laryngeální Sure Seal LM Cuff Pilot 105210-000020</t>
  </si>
  <si>
    <t>ZH455</t>
  </si>
  <si>
    <t>Maska laryngeální Sure Seal LM Cuff Pilot 105210-000025</t>
  </si>
  <si>
    <t>ZK555</t>
  </si>
  <si>
    <t>Kanyla endobronchiální pravá 37FG 197-37R</t>
  </si>
  <si>
    <t>ZK710</t>
  </si>
  <si>
    <t>Maska supraglotická č. 1 8201</t>
  </si>
  <si>
    <t>ZK711</t>
  </si>
  <si>
    <t>Maska supraglotická č. 1,5 8215</t>
  </si>
  <si>
    <t>ZK712</t>
  </si>
  <si>
    <t>Maska supraglotická č. 2 8202</t>
  </si>
  <si>
    <t>ZK714</t>
  </si>
  <si>
    <t>Maska supraglotická č. 3 8203</t>
  </si>
  <si>
    <t>ZH453</t>
  </si>
  <si>
    <t>Maska laryngeální Sure Seal LM Cuff Pilot 105210-000015</t>
  </si>
  <si>
    <t>ZH452</t>
  </si>
  <si>
    <t>Maska laryngeální Sure Seal LM Cuff Pilot 105210-000010</t>
  </si>
  <si>
    <t>ZB217</t>
  </si>
  <si>
    <t>Šití dafilon modrý 3/0 bal. á 36 ks C0932353</t>
  </si>
  <si>
    <t>ZA785</t>
  </si>
  <si>
    <t>Jehla 30° stimuplex-A 0,8 x 100 mm á 25 ks 4894260</t>
  </si>
  <si>
    <t>ZA925</t>
  </si>
  <si>
    <t>Jehla spinocan G22 40 mm černá 4507401</t>
  </si>
  <si>
    <t>ZH432</t>
  </si>
  <si>
    <t>Jehla spinální-qunckeho hrot G22/38 á 25 ks 76.111.22.015</t>
  </si>
  <si>
    <t>ZB342</t>
  </si>
  <si>
    <t>Jehla spinální atraucan hnědý G 26,88 mm 4504739</t>
  </si>
  <si>
    <t>ZA611</t>
  </si>
  <si>
    <t>Tampon 19 x 20 cm / 30 ks sterilní stáčený 0432</t>
  </si>
  <si>
    <t>ZJ568</t>
  </si>
  <si>
    <t>Roztok Accu-Check senzor komfort Pro Control 1+2 level 03513670</t>
  </si>
  <si>
    <t>ZJ569</t>
  </si>
  <si>
    <t>Proužky Accu-Check senzor komfort Pro Control á 50 ks</t>
  </si>
  <si>
    <t>ZI728</t>
  </si>
  <si>
    <t>Kryt ochranný k teploměru celotělový Genius II bal. 2112 ks 303030</t>
  </si>
  <si>
    <t>ZL688</t>
  </si>
  <si>
    <t>Proužky Accu-Check Inform IIStrip 50 EU1 á 50 ks 05942861</t>
  </si>
  <si>
    <t>ZL689</t>
  </si>
  <si>
    <t>Roztok Accu-Check Performa Int´l Controls 1+2 level 04861736</t>
  </si>
  <si>
    <t>ZF351</t>
  </si>
  <si>
    <t>Náplast transpore bílá 1,25 cm x 9,15 m á 24 ks 1534-0</t>
  </si>
  <si>
    <t>ZA746</t>
  </si>
  <si>
    <t>Stříkačka omnifix 1 ml 9161406V</t>
  </si>
  <si>
    <t>ZB738</t>
  </si>
  <si>
    <t>Humid-Vent 3,5 mm 10131</t>
  </si>
  <si>
    <t>ZH457</t>
  </si>
  <si>
    <t>Maska laryngeální LM PVC silikonová manžeta 105300-000040</t>
  </si>
  <si>
    <t xml:space="preserve">Týdenní plán lékařských pracovních hodin nutný k zajištění provozu pracoviště - VÝKON (zůčtované hodiny v rámci úvazku + nad rámec úvazku ve sloupcích 8,9) </t>
  </si>
  <si>
    <t>708 - Pracoviště anesteziologicko - resuscitační</t>
  </si>
  <si>
    <t>708</t>
  </si>
  <si>
    <t>1</t>
  </si>
  <si>
    <t>0000502</t>
  </si>
  <si>
    <t xml:space="preserve">MESOCAIN 1%                                       </t>
  </si>
  <si>
    <t>0002439</t>
  </si>
  <si>
    <t xml:space="preserve">MARCAINE 0,5%                                     </t>
  </si>
  <si>
    <t>3</t>
  </si>
  <si>
    <t>0058228</t>
  </si>
  <si>
    <t xml:space="preserve">JEHLA STIMULAČNÍ 4894251                          </t>
  </si>
  <si>
    <t>0058229</t>
  </si>
  <si>
    <t xml:space="preserve">JEHLA STIMULAČNÍ 4894502                          </t>
  </si>
  <si>
    <t>0058230</t>
  </si>
  <si>
    <t xml:space="preserve">JEHLA STIMULAČNÍ 4894260                          </t>
  </si>
  <si>
    <t>0082505</t>
  </si>
  <si>
    <t xml:space="preserve">JEHLA RADIOFREKVENČNÍ SMK                         </t>
  </si>
  <si>
    <t>0082506</t>
  </si>
  <si>
    <t>0082507</t>
  </si>
  <si>
    <t>V</t>
  </si>
  <si>
    <t>09125</t>
  </si>
  <si>
    <t>PULZNÍ OXYMETRIE</t>
  </si>
  <si>
    <t>09215</t>
  </si>
  <si>
    <t>INJEKCE I. M., S. C., I. D.</t>
  </si>
  <si>
    <t>09216</t>
  </si>
  <si>
    <t>INJEKCE DO MĚKKÝCH TKÁNÍ NEBO INTRADERMÁLNÍ PUPENY</t>
  </si>
  <si>
    <t>09219</t>
  </si>
  <si>
    <t xml:space="preserve">INTRAVENÓZNÍ INJEKCE U DOSPĚLÉHO ČI DÍTĚTE NAD 10 </t>
  </si>
  <si>
    <t>09220</t>
  </si>
  <si>
    <t>KANYLACE PERIFERNÍ ŽÍLY VČETNĚ INFÚZE</t>
  </si>
  <si>
    <t>09223</t>
  </si>
  <si>
    <t>INTRAVENÓZNÍ INFÚZE U DOSPĚLÉHO NEBO DÍTĚTE NAD 10</t>
  </si>
  <si>
    <t>09233</t>
  </si>
  <si>
    <t>INJEKČNÍ OKRSKOVÁ ANESTÉZIE</t>
  </si>
  <si>
    <t>09511</t>
  </si>
  <si>
    <t>MINIMÁLNÍ KONTAKT LÉKAŘE S PACIENTEM</t>
  </si>
  <si>
    <t>09513</t>
  </si>
  <si>
    <t>TELEFONICKÁ KONZULTACE OŠETŘUJÍCÍHO LÉKAŘE PACIENT</t>
  </si>
  <si>
    <t>09555</t>
  </si>
  <si>
    <t>OŠETŘENÍ DÍTĚTE DO 6 LET</t>
  </si>
  <si>
    <t>25113</t>
  </si>
  <si>
    <t>FLEXIBILNÍ BRONCHOSKOPIE DIAGNOSTICKÁ NEBO TERAPEU</t>
  </si>
  <si>
    <t>29510</t>
  </si>
  <si>
    <t>OBSTŘIK PERIFERNÍHO NERVU</t>
  </si>
  <si>
    <t>29520</t>
  </si>
  <si>
    <t>KOŘENOVÝ OBSTŘIK</t>
  </si>
  <si>
    <t>78012</t>
  </si>
  <si>
    <t xml:space="preserve"> </t>
  </si>
  <si>
    <t>78013</t>
  </si>
  <si>
    <t>78022</t>
  </si>
  <si>
    <t>CÍLENÉ VYŠETŘENÍ ANESTEZIOLOGEM</t>
  </si>
  <si>
    <t>78023</t>
  </si>
  <si>
    <t>KONTROLNÍ VYŠETŘENÍ ANESTEZIOLOGEM</t>
  </si>
  <si>
    <t>78050</t>
  </si>
  <si>
    <t>ANESTEZIOLOGICKÝ DOHLED BĚHEM VÝKONU Á 15 MIN.</t>
  </si>
  <si>
    <t>78060</t>
  </si>
  <si>
    <t>POSTANESTETICKÁ PÉČE PROVÁDĚNÁ ANESTEZIOLOGEM</t>
  </si>
  <si>
    <t>78111</t>
  </si>
  <si>
    <t>ANESTÉZIE INTRAVENOZNÍ Á 20 MIN.</t>
  </si>
  <si>
    <t>78112</t>
  </si>
  <si>
    <t>INHALAČNÍ ANESTÉZIE Á 20 MIN.</t>
  </si>
  <si>
    <t>78113</t>
  </si>
  <si>
    <t>KOMBINOVANÁ I. V. A INHALAČNÍ ANESTÉZIE Á 20 MIN.</t>
  </si>
  <si>
    <t>78114</t>
  </si>
  <si>
    <t>ANESTÉZIE S TRACHEÁLNÍ INTUBACÍ NEBO S LARYNGEÁLNÍ</t>
  </si>
  <si>
    <t>78121</t>
  </si>
  <si>
    <t>KAPNOMETRIE PŘI ANESTEZII Á 20 MIN.</t>
  </si>
  <si>
    <t>78130</t>
  </si>
  <si>
    <t>ANESTÉZIE DÍTĚTE DO 3 LET, PŘIČTI KE KÓDU ANESTÉZI</t>
  </si>
  <si>
    <t>78210</t>
  </si>
  <si>
    <t>ANALGOSEDACE INTRAVENÓZNÍ</t>
  </si>
  <si>
    <t>78220</t>
  </si>
  <si>
    <t xml:space="preserve">ZAVEDENÍ SVODNÉ ANESTÉZIE NERVU A NERVOVÉ PLETENĚ </t>
  </si>
  <si>
    <t>78230</t>
  </si>
  <si>
    <t>EPIDURÁLNÍ NEBO SUBARACHNOIDEÁLNÍ ANESTÉZIE Á 20 M</t>
  </si>
  <si>
    <t>78235</t>
  </si>
  <si>
    <t>EPIDURÁLNÍ NEBO SUBARACHNOIDEÁLNÍ PUNKCE S PODÁNÍM</t>
  </si>
  <si>
    <t>78242</t>
  </si>
  <si>
    <t>ZAVEDENÍ EPIDURÁLNÍHO KATÉTRU A ZAVEDENÍ OBDOBNÉHO</t>
  </si>
  <si>
    <t>78244</t>
  </si>
  <si>
    <t>PŘEVAZ EPIDURÁLNÍHO KATÉTRU S VÝMĚNOU BAKTERIÁLNÍH</t>
  </si>
  <si>
    <t>78310</t>
  </si>
  <si>
    <t xml:space="preserve">NEODKLADNÁ KARDIOPULMONÁLNÍ RESUSCITACE ROZŠÍŘENÁ </t>
  </si>
  <si>
    <t>78820</t>
  </si>
  <si>
    <t>ZAJIŠTĚNÍ DÝCHACÍCH CEST PŘI ANESTEZII</t>
  </si>
  <si>
    <t>78985</t>
  </si>
  <si>
    <t>78986</t>
  </si>
  <si>
    <t>78987</t>
  </si>
  <si>
    <t>78988</t>
  </si>
  <si>
    <t>78992</t>
  </si>
  <si>
    <t>78993</t>
  </si>
  <si>
    <t>78998</t>
  </si>
  <si>
    <t>78999</t>
  </si>
  <si>
    <t>80021</t>
  </si>
  <si>
    <t>KOMPLEXNÍ VYŠETŘENÍ ALGEZIOLOGEM</t>
  </si>
  <si>
    <t>80022</t>
  </si>
  <si>
    <t>CÍLENÉ VYŠETŘENÍ ALGEZIOLOGEM</t>
  </si>
  <si>
    <t>80023</t>
  </si>
  <si>
    <t>KONTROLNÍ VYŠETŘENÍ ALGEZIOLOGEM</t>
  </si>
  <si>
    <t>80200</t>
  </si>
  <si>
    <t xml:space="preserve">(VZP) RADIOFREKVENČNÍ MINIMÁLNĚ INVAZIVNÍ VÝKON V </t>
  </si>
  <si>
    <t>89311</t>
  </si>
  <si>
    <t xml:space="preserve">INTERVENČNÍ VÝKON ŘÍZENÝ RDG METODOU (SKIASKOPIE, </t>
  </si>
  <si>
    <t>09543</t>
  </si>
  <si>
    <t>REGULAČNÍ POPLATEK ZA NÁVŠTĚVU -- POPLATEK UHRAZEN</t>
  </si>
  <si>
    <t>09547</t>
  </si>
  <si>
    <t>REGULAČNÍ POPLATEK -- POJIŠTĚNEC OD ÚHRADY POPLATK</t>
  </si>
  <si>
    <t>01 - I. INTERNÍ  KLINIKA</t>
  </si>
  <si>
    <t>02 - II. INTERNÍ  KLINIKA</t>
  </si>
  <si>
    <t>03 - III. INTERNÍ  KLINIKA</t>
  </si>
  <si>
    <t>04 - I. CHIRURGICKÁ KLINIKA</t>
  </si>
  <si>
    <t>05 - II. CHIRURGICKÁ KLINIKA</t>
  </si>
  <si>
    <t>06 - NEUROCHIRURGICKÁ KLINIKA</t>
  </si>
  <si>
    <t>07 - KLINIKA ANESTEZIOLOGIE A RESUSCITACE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</si>
  <si>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</si>
  <si>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</si>
  <si>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</si>
  <si>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</si>
  <si>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</si>
  <si>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</si>
  <si>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</si>
  <si>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</si>
  <si>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</si>
  <si>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</si>
  <si>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</si>
  <si>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</si>
  <si>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 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</si>
  <si>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</si>
  <si>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</si>
  <si>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</si>
  <si>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</si>
  <si>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</si>
  <si>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</si>
  <si>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ODD. INTENZIVNÍ PÉČE CHIRURGICKÝCH OBORŮ</t>
  </si>
  <si>
    <t>01</t>
  </si>
  <si>
    <t>0049189</t>
  </si>
  <si>
    <t xml:space="preserve">KATETR CENTRÁLNÍ VENÓZNÍ KIT                      </t>
  </si>
  <si>
    <t>09225</t>
  </si>
  <si>
    <t>KANYLACE CENTRÁLNÍ ŽÍLY ZA KONTROLY CELKOVÉHO STAV</t>
  </si>
  <si>
    <t>09227</t>
  </si>
  <si>
    <t>I. V. APLIKACE KRVE NEBO KREVNÍCH DERIVÁTŮ</t>
  </si>
  <si>
    <t>51625</t>
  </si>
  <si>
    <t>PEROPERAČNÍ POUŽITÍ PACIENTSKÉ OHŘÍVACÍ SOUPRAVY -</t>
  </si>
  <si>
    <t>78115</t>
  </si>
  <si>
    <t>ANESTÉZIE S ŘÍZENOU VENTILACÍ Á 20 MIN.</t>
  </si>
  <si>
    <t>78116</t>
  </si>
  <si>
    <t>78140</t>
  </si>
  <si>
    <t>ANESTÉZIE U PACIENTA S ASA 3E A VÍCE Á 20 MIN, PŘI</t>
  </si>
  <si>
    <t>78320</t>
  </si>
  <si>
    <t>78989</t>
  </si>
  <si>
    <t>78990</t>
  </si>
  <si>
    <t>78991</t>
  </si>
  <si>
    <t>78995</t>
  </si>
  <si>
    <t>78997</t>
  </si>
  <si>
    <t>02</t>
  </si>
  <si>
    <t>09245</t>
  </si>
  <si>
    <t>ZAVEDENÍ GASTRICKÉ SONDY PRO ENTERÁLNÍ VÝŽIVU</t>
  </si>
  <si>
    <t>78994</t>
  </si>
  <si>
    <t>03</t>
  </si>
  <si>
    <t>09544</t>
  </si>
  <si>
    <t>REGULAČNÍ POPLATEK ZA KAŽDÝ DEN LŮŽKOVÉ PÉČE -- PO</t>
  </si>
  <si>
    <t>04</t>
  </si>
  <si>
    <t>0026096</t>
  </si>
  <si>
    <t xml:space="preserve">ROURKA ENDOBRONCHIÁLNÍ DOUBLE LUMEN LEVÝ BRONCHUS </t>
  </si>
  <si>
    <t>0026097</t>
  </si>
  <si>
    <t>ROURKA ENDOBRONCHIÁLNÍ DOUBLE LUMEN PRAVÝ BRONCHUS</t>
  </si>
  <si>
    <t>0096096</t>
  </si>
  <si>
    <t xml:space="preserve">IMPLANTÁT KOSTNÍ UMĚLÁ NÁHRADA TKÁNĚ  OSTEOSET    </t>
  </si>
  <si>
    <t>09231</t>
  </si>
  <si>
    <t>ZAVEDENÍ KATÉTRU PRO INTRAARTERIÁLNÍ PERFÚZI</t>
  </si>
  <si>
    <t>78117</t>
  </si>
  <si>
    <t>78815</t>
  </si>
  <si>
    <t>MASIVNÍ PŘETLAKOVÉ NÁHRADY</t>
  </si>
  <si>
    <t>78830</t>
  </si>
  <si>
    <t>ZAVEDENÍ INTRAJEJUNÁLNÍ SONDY PRO ENTERÁLNÍ VÝŽIVU</t>
  </si>
  <si>
    <t>78860</t>
  </si>
  <si>
    <t>TUNELIZACE KATÉTRU</t>
  </si>
  <si>
    <t>78996</t>
  </si>
  <si>
    <t>05</t>
  </si>
  <si>
    <t>78231</t>
  </si>
  <si>
    <t>06</t>
  </si>
  <si>
    <t>503</t>
  </si>
  <si>
    <t>76225</t>
  </si>
  <si>
    <t>SUPRAPUBICKÁ PUNKCE MĚCHÝŘE JEHLOU</t>
  </si>
  <si>
    <t>5F1</t>
  </si>
  <si>
    <t>51111</t>
  </si>
  <si>
    <t>OPERACE CYSTY NEBO HEMANGIOMU NEBO LIPOMU NEBO PIL</t>
  </si>
  <si>
    <t>51125</t>
  </si>
  <si>
    <t>TYREOIDEKTOMIE TOTÁLNÍ NEBO OBOUSTRANNÁ SUBTOTÁLNÍ</t>
  </si>
  <si>
    <t>51225</t>
  </si>
  <si>
    <t>INKOMPLETNÍ NEBO KOMPLETNÍ EZOFAGOTOMIE Z TORAKOTO</t>
  </si>
  <si>
    <t>51311</t>
  </si>
  <si>
    <t>SPLENEKTOMIE</t>
  </si>
  <si>
    <t>51326</t>
  </si>
  <si>
    <t>DRENÁŽNÍ OPERACE PŘI AKUTNÍ PANKEATITIDĚ, DRENÁŽ A</t>
  </si>
  <si>
    <t>51353</t>
  </si>
  <si>
    <t>PUNKCE, ODSÁTÍ TENKÉHO STŘEVA, MANIPULACE SE STŘEV</t>
  </si>
  <si>
    <t>51355</t>
  </si>
  <si>
    <t>DVOJ - A VÍCENÁSOBNÁ RESEKCE A (NEBO) ANASTOMÓZA T</t>
  </si>
  <si>
    <t>51357</t>
  </si>
  <si>
    <t>JEJUNOSTOMIE, ILEOSTOMIE NEBO KOLOSTOMIE, ANTEPOZI</t>
  </si>
  <si>
    <t>51359</t>
  </si>
  <si>
    <t>RESEKCE A ANASTOMÓZA TLUSTÉHO STŘEVA NEBO REKTOSIG</t>
  </si>
  <si>
    <t>UZÁVĚR A ÚPRAVA STOMIÍ NA TLUSTÉM STŘEVĚ</t>
  </si>
  <si>
    <t>51371</t>
  </si>
  <si>
    <t>CHOLECYSTEKTOMIE</t>
  </si>
  <si>
    <t>GASTROTOMIE, DUODENOTOMIE NEBO JEDNODUCHÁ PYLOROPL</t>
  </si>
  <si>
    <t>51386</t>
  </si>
  <si>
    <t>SUTURA EV. EXCIZE A SUTURA LÉZE STĚNY ŽALUDKU NEBO</t>
  </si>
  <si>
    <t>51391</t>
  </si>
  <si>
    <t>LAPAROTOMIE A OŠETŘENÍ VÍCEČETNÉHO VISCERÁLNÍHO PO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</si>
  <si>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</si>
  <si>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</si>
  <si>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</si>
  <si>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</si>
  <si>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</si>
  <si>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</si>
  <si>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51397</t>
  </si>
  <si>
    <t>OTEVŘENÁ LAVÁŽ PERITONEÁLNÍ DUTINY, SEC. LOOK, LAP</t>
  </si>
  <si>
    <t>51411</t>
  </si>
  <si>
    <t>OPERACE KONEČNÍKU TRANSANÁLNÍ ENDOSKOPICKOU MIKROC</t>
  </si>
  <si>
    <t>51419</t>
  </si>
  <si>
    <t>MÍSTNÍ EXCIZE LÉZE REKTA TRANSSFINKTERICKÁ, TRANSV</t>
  </si>
  <si>
    <t>51423</t>
  </si>
  <si>
    <t>DIVULZE ANU EV. S VYNĚTÍM CIZÍHO TĚLESA A MANUÁLNÍ</t>
  </si>
  <si>
    <t>51515</t>
  </si>
  <si>
    <t>OPERACE KÝLY UMBILIKÁLNÍ NEBO EPIGASTRICKÁ - DOSPĚ</t>
  </si>
  <si>
    <t>51623</t>
  </si>
  <si>
    <t>POUŽITÍ ULTRAZVUKOVÉHO SKALPELU</t>
  </si>
  <si>
    <t>51711</t>
  </si>
  <si>
    <t>VÝKON LAPAROSKOPICKÝ A TORAKOSKOPICKÝ</t>
  </si>
  <si>
    <t>51825</t>
  </si>
  <si>
    <t>SEKUNDÁRNÍ SUTURA RÁNY</t>
  </si>
  <si>
    <t>51827</t>
  </si>
  <si>
    <t>MULTIORGÁNOVÝ ODBĚR</t>
  </si>
  <si>
    <t>51850</t>
  </si>
  <si>
    <t>PŘEVAZ RÁNY METODOU V. A. C. (VACUUM ASISTED CLOSU</t>
  </si>
  <si>
    <t>54120</t>
  </si>
  <si>
    <t>ANEURYSMA BŘIŠNÍ AORTY (NÁHRADA BIFURKAČNÍ PROTÉZO</t>
  </si>
  <si>
    <t>54130</t>
  </si>
  <si>
    <t>ANEURYSMA BŘIŠNÍ AORTY  INFRARENÁLNÍ NEBO ANEURYSM</t>
  </si>
  <si>
    <t>54190</t>
  </si>
  <si>
    <t>OSTATNÍ REKONSTRUKCE TEPEN A BY-PASSY</t>
  </si>
  <si>
    <t>54220</t>
  </si>
  <si>
    <t>PORTOSYSTÉMOVÉ SPOJKY</t>
  </si>
  <si>
    <t>54230</t>
  </si>
  <si>
    <t>ŽILNÍ REKONSTRUKCE PRO POSTTROMBOTICKÝ SYNDROM</t>
  </si>
  <si>
    <t>54310</t>
  </si>
  <si>
    <t>AORTOILICKÝ ÚSEK - ENDARTEREKTOMIE</t>
  </si>
  <si>
    <t>54320</t>
  </si>
  <si>
    <t xml:space="preserve">ENDARTEREKTOMIE KAROTICKÁ A OSTATNÍCH PERIFERNÍCH </t>
  </si>
  <si>
    <t>54325</t>
  </si>
  <si>
    <t>AORTOILICKÁ EMBOLEKTOMIE NEBO TROMBEKTOMIE BIFURKA</t>
  </si>
  <si>
    <t>54340</t>
  </si>
  <si>
    <t>TEPENNÁ EMBOLEKTOMIE, TROMBEKTOMIE</t>
  </si>
  <si>
    <t>54510</t>
  </si>
  <si>
    <t>PEROPERAČNÍ TRANSLUMINÁLNÍ ANGIOPLASTIKA</t>
  </si>
  <si>
    <t>54810</t>
  </si>
  <si>
    <t>PEROPERAČNÍ ANGIOGRAFIE</t>
  </si>
  <si>
    <t>54990</t>
  </si>
  <si>
    <t>ODBĚR ŽILNÍHO ŠTĚPU</t>
  </si>
  <si>
    <t>57221</t>
  </si>
  <si>
    <t>OPERAČNÍ STABILIZACE HRUDNÍKU PO ÚRAZE - JEDNA STR</t>
  </si>
  <si>
    <t>57223</t>
  </si>
  <si>
    <t>KOREKCE VPÁČENÉHO NEBO PTAČÍHO HRUDNÍKU</t>
  </si>
  <si>
    <t>57235</t>
  </si>
  <si>
    <t>TORAKOTOMIE PROSTÁ NEBO S BIOPSIÍ, EVAKUACÍ HEMATO</t>
  </si>
  <si>
    <t>57241</t>
  </si>
  <si>
    <t>DEKORTIKACE PLÍCE</t>
  </si>
  <si>
    <t>57251</t>
  </si>
  <si>
    <t>KLÍNOVITÁ RESEKCE PLIC NEBO ENUKLEACE TUMORU</t>
  </si>
  <si>
    <t>66851</t>
  </si>
  <si>
    <t>AMPUTACE DLOUHÉ KOSTI / EXARTIKULACE VELKÉHO KLOUB</t>
  </si>
  <si>
    <t>66915</t>
  </si>
  <si>
    <t>DEKOMPRESE FASCIÁLNÍHO LOŽE</t>
  </si>
  <si>
    <t>71717</t>
  </si>
  <si>
    <t>TRACHEOTOMIE</t>
  </si>
  <si>
    <t>90844</t>
  </si>
  <si>
    <t>(DRG) PLEUREKTOMIE ABRAZE THORAKOSKOPICKY</t>
  </si>
  <si>
    <t>90842</t>
  </si>
  <si>
    <t>(DRG) KLÍNOVITÁ RESEKCE PLIC THORAKOSKOPICKY</t>
  </si>
  <si>
    <t>07546</t>
  </si>
  <si>
    <t>(DRG) OTEVŘENÝ PŘÍSTUP</t>
  </si>
  <si>
    <t>07531</t>
  </si>
  <si>
    <t>(VZP) ARTERIOGRAFIE PEROPERAČNÍ</t>
  </si>
  <si>
    <t>07564</t>
  </si>
  <si>
    <t>(DRG) EMERGENTNÍ OPERACE KVCH</t>
  </si>
  <si>
    <t>07543</t>
  </si>
  <si>
    <t>(DRG) PRIMOOPERACE</t>
  </si>
  <si>
    <t>07363</t>
  </si>
  <si>
    <t xml:space="preserve">(VZP) ZAVEDENÍ BIFURKAČNÍHO STENTGRAFTU DO BŘIŠNÍ </t>
  </si>
  <si>
    <t>07389</t>
  </si>
  <si>
    <t>(VZP) TROMBECTOMIE A.ILIACA</t>
  </si>
  <si>
    <t>07550</t>
  </si>
  <si>
    <t>(DRG) ENDOVASKULÁRNÍ PŘÍSTUP PERKUTÁNNÍ NEBO S?PRE</t>
  </si>
  <si>
    <t>07551</t>
  </si>
  <si>
    <t>(DRG) HYBRIDNÍ PŘÍSTUP</t>
  </si>
  <si>
    <t>07544</t>
  </si>
  <si>
    <t>(DRG) PRVNÍ REOPERACE</t>
  </si>
  <si>
    <t>07552</t>
  </si>
  <si>
    <t>(DRG) OPERAČNÍ VÝKON BEZ MIMOTĚLNÍHO OBĚHU</t>
  </si>
  <si>
    <t>07417</t>
  </si>
  <si>
    <t>(VZP) ENDARTERECTOMIE A. FEMORALIS A JEJÍCH VĚTVÍ</t>
  </si>
  <si>
    <t>07329</t>
  </si>
  <si>
    <t>(VZP) NÁHRADA AORTO - AORTÁLNÍ PROTETICKÁ</t>
  </si>
  <si>
    <t>07571</t>
  </si>
  <si>
    <t>(DRG) POOPERAČNÍ REVIZE PRO KRVÁCENÍ, INFEKCI NEBO</t>
  </si>
  <si>
    <t>07469</t>
  </si>
  <si>
    <t>(VZP) EMBOLECTOMIE A. POPLITEA A BÉRCOVÝCH TEPEN</t>
  </si>
  <si>
    <t>07337</t>
  </si>
  <si>
    <t>(VZP) BYPASS AORTO - ILICKÝ NEBO NÁHRADA OBOUSTRAN</t>
  </si>
  <si>
    <t>07516</t>
  </si>
  <si>
    <t>(VZP) ODBĚR A PŘÍPRAVA ŽILNÍHO ŠTĚPU Z HLUBOKÉ ŽÍL</t>
  </si>
  <si>
    <t>07332</t>
  </si>
  <si>
    <t>(VZP) BYPASS AORTO - ILICKÝ NEBO NÁHRADA JEDNOSTRA</t>
  </si>
  <si>
    <t>5F3</t>
  </si>
  <si>
    <t>51819</t>
  </si>
  <si>
    <t>OŠETŘENÍ A OBVAZ ROZSÁHLÉ RÁNY V CELKOVÉ ANESTEZII</t>
  </si>
  <si>
    <t>51855</t>
  </si>
  <si>
    <t>FIXAČNÍ SÁDROVÁ DLAHA CELÉ HORNÍ KONČETINY</t>
  </si>
  <si>
    <t>51859</t>
  </si>
  <si>
    <t>FIXAČNÍ SÁDROVÁ DLAHA - NOHA, BÉREC</t>
  </si>
  <si>
    <t>51863</t>
  </si>
  <si>
    <t>FIXAČNÍ SÁDROVÁ DLAHA CELÉ DOLNÍ KONČETINY</t>
  </si>
  <si>
    <t>51877</t>
  </si>
  <si>
    <t>PŘILOŽENÍ LÉČEBNÉ POMŮCKY - ORTÉZY</t>
  </si>
  <si>
    <t>53115</t>
  </si>
  <si>
    <t>ZAVŘENÁ REPOZICE LUXACE KARPU NEBO INTRAARTIKULÁRN</t>
  </si>
  <si>
    <t>53117</t>
  </si>
  <si>
    <t>ZAVŘENÁ REPOZICE LUXACE LOKETNÍHO KLOUBU NEBO HLAV</t>
  </si>
  <si>
    <t>53119</t>
  </si>
  <si>
    <t>ZAVŘENÁ REPOZICE ZLOMENIN PŘEDLOKTÍ, LOKTE, PAŽE N</t>
  </si>
  <si>
    <t>53151</t>
  </si>
  <si>
    <t>OTEVĚNÁ REPOZICE A OSTEOSYNTÉZA ZLOMENINY NEBO LUX</t>
  </si>
  <si>
    <t>53152</t>
  </si>
  <si>
    <t>OTEVŘENÁ REPOZICE A OSTEOSYNTÉZA ZLOMENINY NEBO LU</t>
  </si>
  <si>
    <t>53155</t>
  </si>
  <si>
    <t>OTEVŘENÁ REPOZICE - SYNTÉZA LUXACE KARPU - INTRAAR</t>
  </si>
  <si>
    <t>53157</t>
  </si>
  <si>
    <t>OTEVŘENÁ REPOZICE A OSTEOSYNTÉZA ZLOMENINY JEDNÉ K</t>
  </si>
  <si>
    <t>53159</t>
  </si>
  <si>
    <t>OTEVŘENÁ REPOZICE A OSTEOSYNTÉZA ZLOMENIN OBOU KOS</t>
  </si>
  <si>
    <t>53161</t>
  </si>
  <si>
    <t>OTEVŘENÁ REPOZICE A OSTEOSYNTÉZA IZOLOVANÉ ZLOMENI</t>
  </si>
  <si>
    <t>53163</t>
  </si>
  <si>
    <t>OTEVŘENÁ REPOZICE A OSTEOSYNTÉZA VÍCEÚLOMKOVÝCH ZL</t>
  </si>
  <si>
    <t>53213</t>
  </si>
  <si>
    <t>ZAVŘENÁ REPOZICE A NITRODŘEŇOVA OSTEOSYNTÉZA ZLOME</t>
  </si>
  <si>
    <t>53253</t>
  </si>
  <si>
    <t xml:space="preserve">OTEVŘENÁ REPOZICE A OSTEOSYNTÉZA ZLOMENIN DIAFÝZY </t>
  </si>
  <si>
    <t>53255</t>
  </si>
  <si>
    <t xml:space="preserve">OTEVŘENÁ REPOZICE A OSTEOSYNTÉZA ZLOMENIN HORNÍHO </t>
  </si>
  <si>
    <t>53257</t>
  </si>
  <si>
    <t xml:space="preserve">OTEVŘENÁ REPOZICE A OSTEOSYNTÉZA ZLOMENINY KLÍČNÍ </t>
  </si>
  <si>
    <t>53417</t>
  </si>
  <si>
    <t>ZLOMENINA DIAFÝZY A SUPRAKONDYLICKÉ OBLASTI FEMURU</t>
  </si>
  <si>
    <t>53425</t>
  </si>
  <si>
    <t>ZLOMENINY PÁNEVNÍHO KRUHU - NESTABILNÍ - KONZERVAT</t>
  </si>
  <si>
    <t>53455</t>
  </si>
  <si>
    <t>OTEVŘENÁ REPOZICE ZLOMENINY KOSTI PATNÍ</t>
  </si>
  <si>
    <t>53457</t>
  </si>
  <si>
    <t>ZLOMENINY DOLNÍHO KONCE BÉRCE A HLEZNA S NITROKLOU</t>
  </si>
  <si>
    <t>53459</t>
  </si>
  <si>
    <t>OTEVŘENÁ REPOZICE NITROKLOUBNÍCH LUXAČNÍCH ZLOMENI</t>
  </si>
  <si>
    <t>53461</t>
  </si>
  <si>
    <t>ZLOMENINA HORNÍHO KONCE TIBIE - DIAKONDYLICKÁ - (T</t>
  </si>
  <si>
    <t>53467</t>
  </si>
  <si>
    <t>ZLOMENINY TIBIÁLNÍHO NEBO FIBULÁRNÍHO PLATEAU TIBI</t>
  </si>
  <si>
    <t>53469</t>
  </si>
  <si>
    <t>53471</t>
  </si>
  <si>
    <t>ZLOMENINA HORNÍHO KONCE FEMURU - REPOZICE OTEVŘENÁ</t>
  </si>
  <si>
    <t>53483</t>
  </si>
  <si>
    <t>ZLOMENINA  ACETABULA - OBOU PILÍŘŮ - LÉČENÁ OTEVŘE</t>
  </si>
  <si>
    <t>53485</t>
  </si>
  <si>
    <t>ZLOMENINY PÁNEVNÍHO KRUHU - NESTABILNÍ - S OPERAČN</t>
  </si>
  <si>
    <t>53490</t>
  </si>
  <si>
    <t>ROZSÁHLÉ DEBRIDEMENT SLOŽITÝCH OTEVŘENÝCH ZLOMENIN</t>
  </si>
  <si>
    <t>53515</t>
  </si>
  <si>
    <t>SUTURA ŠLACHY EXTENSORU RUKY A ZÁPĚSTÍ</t>
  </si>
  <si>
    <t>53525</t>
  </si>
  <si>
    <t>SUTURA ČERSTVÉHO ROZSÁHLÉHO PORANĚNÍ VAZIVOVÉHO AP</t>
  </si>
  <si>
    <t>NEKREKTOMIE DO 5 % POVRCHU TĚLA - TANGENCIÁLNÍ NEB</t>
  </si>
  <si>
    <t>62440</t>
  </si>
  <si>
    <t>ŠTĚP PŘI POPÁLENÍ (A OSTATNÍCH KOŽNÍCH ZTRÁTÁCH) D</t>
  </si>
  <si>
    <t>62640</t>
  </si>
  <si>
    <t>ODBĚR DERMOEPIDERMÁLNÍHO ŠTĚPU: 1 - 5 % Z PLOCHY P</t>
  </si>
  <si>
    <t>66127</t>
  </si>
  <si>
    <t>MANIPULACE V CELKOVÉ NEBO LOKÁLNÍ ANESTÉZII</t>
  </si>
  <si>
    <t>66457</t>
  </si>
  <si>
    <t>REKONSTRUKCE VAZŮ - LOKET, PŘEDLOKTÍ</t>
  </si>
  <si>
    <t>66685</t>
  </si>
  <si>
    <t>SYMEHO AMPUTACE A AMPUTACE V TARZU</t>
  </si>
  <si>
    <t>66819</t>
  </si>
  <si>
    <t>APLIKACE ZEVNÍHO FIXATÉRU</t>
  </si>
  <si>
    <t>66821</t>
  </si>
  <si>
    <t>PERKUTÁNNÍ FIXACE K-DRÁTEM</t>
  </si>
  <si>
    <t>66823</t>
  </si>
  <si>
    <t>ODSTRANĚNÍ ZEVNÍHO FIXATÉRU</t>
  </si>
  <si>
    <t>66825</t>
  </si>
  <si>
    <t>UPRAVENÍ ZEVNÍHO FIXATÉRU</t>
  </si>
  <si>
    <t>66879</t>
  </si>
  <si>
    <t>OTEVŘENÁ SPONGIOPLASTIKA</t>
  </si>
  <si>
    <t>5F5</t>
  </si>
  <si>
    <t>55215</t>
  </si>
  <si>
    <t>MECHANICKÁ SRDEČNÍ PODPORA</t>
  </si>
  <si>
    <t>07562</t>
  </si>
  <si>
    <t>(DRG) PLÁNOVANÁ OPERACE KVCH</t>
  </si>
  <si>
    <t>07418</t>
  </si>
  <si>
    <t>(VZP) TROMBECTOMIE  A. FEMORALIS A JEJÍCH VĚTVÍ</t>
  </si>
  <si>
    <t>07554</t>
  </si>
  <si>
    <t>(DRG) OPERAČNÍ VÝKON S MIMOTĚLNÍM OBĚHEM, PERIFERN</t>
  </si>
  <si>
    <t>07258</t>
  </si>
  <si>
    <t>(DRG) ZAVEDENÍ ECMO, PERIFERNÍ KANYLACE</t>
  </si>
  <si>
    <t>07267</t>
  </si>
  <si>
    <t>(DRG) ODSTRANĚNÍ KRÁTKO AŽ STŘEDNĚDOBÉ PODPORY SRD</t>
  </si>
  <si>
    <t>5F6</t>
  </si>
  <si>
    <t>DEKOMPRESIVNÍ KRANIEKTOMIE</t>
  </si>
  <si>
    <t>56151</t>
  </si>
  <si>
    <t>TREPANACE PRO EXTRACEREBRÁLNÍ HEMATOM NEBO KRANIOT</t>
  </si>
  <si>
    <t>56177</t>
  </si>
  <si>
    <t>KRANIOTOMIE A RESEK., PŘ. LOBEKTOM.PRO TUMOR ČI ME</t>
  </si>
  <si>
    <t>56419</t>
  </si>
  <si>
    <t>POUŽITÍ OPERAČNÍHO MIKROSKOPU Á 15 MINUT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</si>
  <si>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</si>
  <si>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</si>
  <si>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</si>
  <si>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</si>
  <si>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66315</t>
  </si>
  <si>
    <t xml:space="preserve">INSTRUMENTACE C, T, L, S PÁTEŘE - PŘEDNÍ I ZADNÍ,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</si>
  <si>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</si>
  <si>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</si>
  <si>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</si>
  <si>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</si>
  <si>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</si>
  <si>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</si>
  <si>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66335</t>
  </si>
  <si>
    <t xml:space="preserve">OPERAČNÍ PŘÍSTUP NA PÁTEŘ - STANDARDNÍ - PŘEDNÍ - </t>
  </si>
  <si>
    <t>66337</t>
  </si>
  <si>
    <t xml:space="preserve">OPERAČNÍ PŘÍSTUP K PÁTEŘI - STANDARDNÍ - PŘEDNÍ - </t>
  </si>
  <si>
    <t>66339</t>
  </si>
  <si>
    <t>OPERAČNÍ PŘÍSTUP NA PÁTEŘ - STANDARDNÍ - ZADNÍ SKE</t>
  </si>
  <si>
    <t>6F1</t>
  </si>
  <si>
    <t>61121</t>
  </si>
  <si>
    <t>CÉVNÍ ANASTOMOSA MIKROCHIRURGICKOU TECHNIKOU</t>
  </si>
  <si>
    <t>61135</t>
  </si>
  <si>
    <t>AUTOTRANSPLANTACE KOŽNÍM ŠTĚPEM V PLNÉ TLOUŠTCE DO</t>
  </si>
  <si>
    <t>61147</t>
  </si>
  <si>
    <t>UZAVŘENÍ DEFEKTU KOŽNÍM LALOKEM MÍSTNÍM DO 10 CM^2</t>
  </si>
  <si>
    <t>61151</t>
  </si>
  <si>
    <t>UZAVŘENÍ DEFEKTU KOŽNÍM LALOKEM MÍSTNÍM NAD 20 CM^</t>
  </si>
  <si>
    <t>61153</t>
  </si>
  <si>
    <t xml:space="preserve">UZAVŘENÍ DEFEKTU NA KONČETINÁCH NEBO TRUPU KOŽNÍM </t>
  </si>
  <si>
    <t>62310</t>
  </si>
  <si>
    <t>NEKREKTOMIE DO 1% POVRCHU TĚLA</t>
  </si>
  <si>
    <t>62710</t>
  </si>
  <si>
    <t>SÍŤOVÁNÍ (MESHOVÁNÍ) ŠTĚPU DO ROZSAHU 5 % Z POVRCH</t>
  </si>
  <si>
    <t>6F5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</si>
  <si>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</si>
  <si>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</si>
  <si>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</si>
  <si>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</si>
  <si>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</si>
  <si>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</si>
  <si>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04860</t>
  </si>
  <si>
    <t>IMOBILIZACE ČELISTÍ</t>
  </si>
  <si>
    <t>61115</t>
  </si>
  <si>
    <t xml:space="preserve">REVIZE, EXCIZE A SUTURA PORANĚNÍ KŮŽE A PODKOŽÍ A </t>
  </si>
  <si>
    <t>65211</t>
  </si>
  <si>
    <t>OŠETŘENÍ ZLOMENINY ČELISTI DESTIČKOVOU ŠROUBOVANOU</t>
  </si>
  <si>
    <t>65215</t>
  </si>
  <si>
    <t>DENTÁLNÍ DRÁTĚNÁ DLAHA Z VOLNÉ RUKY - JEDNA ČELIST</t>
  </si>
  <si>
    <t>65216</t>
  </si>
  <si>
    <t>ODSTRANĚNÍ DENTÁLNÍ DRÁTĚNÉ DLAHY Z VOLNÉ RUKY - J</t>
  </si>
  <si>
    <t>65219</t>
  </si>
  <si>
    <t>KOMPLEXNÍ OŠETŘENÍ VĚTŠÍCH OBLIČEJOVÝCH DEFEKTŮ</t>
  </si>
  <si>
    <t>65935</t>
  </si>
  <si>
    <t xml:space="preserve">REPOZICE A FIXACE ZLOMENINY ZYGOMATIKOMAXILÁRNÍHO </t>
  </si>
  <si>
    <t>65936</t>
  </si>
  <si>
    <t xml:space="preserve">REPOZICE ZLOMENINY ZYGOMATIKOMAXILÁRNÍHO KOMPLEXU </t>
  </si>
  <si>
    <t>71653</t>
  </si>
  <si>
    <t>ZAVŘENÁ REPOZICE FRAKTURY KŮSTEK NOSNÍCH</t>
  </si>
  <si>
    <t>71749</t>
  </si>
  <si>
    <t>BLOKOVÁ DISEKCE KRČNÍCH UZLIN</t>
  </si>
  <si>
    <t>75381</t>
  </si>
  <si>
    <t>REKOSTRUKCE SPODINY OČNICE</t>
  </si>
  <si>
    <t>6F6</t>
  </si>
  <si>
    <t>66815</t>
  </si>
  <si>
    <t>AUTOGENNÍ ŠTĚP</t>
  </si>
  <si>
    <t>0050240</t>
  </si>
  <si>
    <t xml:space="preserve">DRÁT VODÍCÍ CHOICE PT EXCHANGE                    </t>
  </si>
  <si>
    <t>0050251</t>
  </si>
  <si>
    <t xml:space="preserve">SET AUTOTRANSFÚZNÍ-HADICE SACÍ 9108481            </t>
  </si>
  <si>
    <t>0050252</t>
  </si>
  <si>
    <t xml:space="preserve">SET AUTOTRANSFÚZNÍ-VAK REINFUZNÍ                  </t>
  </si>
  <si>
    <t>78816</t>
  </si>
  <si>
    <t>REKUPERACE KRVE</t>
  </si>
  <si>
    <t>7F1</t>
  </si>
  <si>
    <t>71011</t>
  </si>
  <si>
    <t>7T8</t>
  </si>
  <si>
    <t>0001619</t>
  </si>
  <si>
    <t xml:space="preserve">VANCOCIN CP 500 MG                                </t>
  </si>
  <si>
    <t>0003952</t>
  </si>
  <si>
    <t xml:space="preserve">AMIKIN 500 MG                                     </t>
  </si>
  <si>
    <t>0005113</t>
  </si>
  <si>
    <t xml:space="preserve">TARGOCID 400 MG                                   </t>
  </si>
  <si>
    <t>0006480</t>
  </si>
  <si>
    <t xml:space="preserve">OCPLEX                                            </t>
  </si>
  <si>
    <t>0008807</t>
  </si>
  <si>
    <t xml:space="preserve">DALACIN C                                         </t>
  </si>
  <si>
    <t>0011706</t>
  </si>
  <si>
    <t xml:space="preserve">BISEPTOL 480                                      </t>
  </si>
  <si>
    <t>0011785</t>
  </si>
  <si>
    <t xml:space="preserve">AMIKIN 1 G                                        </t>
  </si>
  <si>
    <t>0014570</t>
  </si>
  <si>
    <t xml:space="preserve">ABELCET                                           </t>
  </si>
  <si>
    <t>0014583</t>
  </si>
  <si>
    <t xml:space="preserve">TIENAM 500 MG/500 MG I.V.                         </t>
  </si>
  <si>
    <t>0015273</t>
  </si>
  <si>
    <t xml:space="preserve">SULPERAZON 2 G IM/IV                              </t>
  </si>
  <si>
    <t>0016547</t>
  </si>
  <si>
    <t xml:space="preserve">CYMEVENE                                          </t>
  </si>
  <si>
    <t>0016600</t>
  </si>
  <si>
    <t xml:space="preserve">UNASYN                                            </t>
  </si>
  <si>
    <t>0017041</t>
  </si>
  <si>
    <t xml:space="preserve">CEFOBID 1 G                                       </t>
  </si>
  <si>
    <t>0017810</t>
  </si>
  <si>
    <t xml:space="preserve">TAZOCIN 4,5 G                                     </t>
  </si>
  <si>
    <t>0020605</t>
  </si>
  <si>
    <t xml:space="preserve">COLOMYCIN INJEKCE 1000000 IU                      </t>
  </si>
  <si>
    <t>0020608</t>
  </si>
  <si>
    <t xml:space="preserve">COLOMYCIN INJEKCE 2000000 IU                      </t>
  </si>
  <si>
    <t>0025746</t>
  </si>
  <si>
    <t xml:space="preserve">INVANZ 1 G                                        </t>
  </si>
  <si>
    <t>0025901</t>
  </si>
  <si>
    <t xml:space="preserve">NOVOSEVEN 60 KIU (1,2 MG)                         </t>
  </si>
  <si>
    <t>0026042</t>
  </si>
  <si>
    <t xml:space="preserve">KIOVIG 100MG/ML                                   </t>
  </si>
  <si>
    <t>0026043</t>
  </si>
  <si>
    <t>0026127</t>
  </si>
  <si>
    <t xml:space="preserve">TYGACIL 50 MG                                     </t>
  </si>
  <si>
    <t>0026902</t>
  </si>
  <si>
    <t xml:space="preserve">VFEND 200 MG                                      </t>
  </si>
  <si>
    <t>0027429</t>
  </si>
  <si>
    <t xml:space="preserve">CANCIDAS 50 MG                                    </t>
  </si>
  <si>
    <t>0029191</t>
  </si>
  <si>
    <t xml:space="preserve">ECALTA 100 MG                                     </t>
  </si>
  <si>
    <t>0029194</t>
  </si>
  <si>
    <t xml:space="preserve">NEUROBLOC 5 000 IU/ML                             </t>
  </si>
  <si>
    <t>0029428</t>
  </si>
  <si>
    <t xml:space="preserve">MYCAMINE 100 MG                                   </t>
  </si>
  <si>
    <t>0031547</t>
  </si>
  <si>
    <t xml:space="preserve">SPORANOX I.V.                                     </t>
  </si>
  <si>
    <t>0042427</t>
  </si>
  <si>
    <t xml:space="preserve">VISIPAQUE 270 MG I/ML                             </t>
  </si>
  <si>
    <t>0045119</t>
  </si>
  <si>
    <t>0047064</t>
  </si>
  <si>
    <t xml:space="preserve">TAVANIC I.V.                                      </t>
  </si>
  <si>
    <t>0049193</t>
  </si>
  <si>
    <t xml:space="preserve">CEFTAX 1000                                       </t>
  </si>
  <si>
    <t>0053922</t>
  </si>
  <si>
    <t xml:space="preserve">CIPHIN PRO INFUSIONE 200 MG/100 ML                </t>
  </si>
  <si>
    <t>0058092</t>
  </si>
  <si>
    <t xml:space="preserve">CEFAZOLIN SANDOZ 1 G                              </t>
  </si>
  <si>
    <t>0058755</t>
  </si>
  <si>
    <t xml:space="preserve">CEFTRIAXON TORREX 1 G                             </t>
  </si>
  <si>
    <t>0059830</t>
  </si>
  <si>
    <t xml:space="preserve">CIPRINOL 200 MG/100 ML                            </t>
  </si>
  <si>
    <t xml:space="preserve">HAEMOCOMPLETTAN P                                 </t>
  </si>
  <si>
    <t>0064831</t>
  </si>
  <si>
    <t xml:space="preserve">AXETINE 1,5 G                                     </t>
  </si>
  <si>
    <t>0064946</t>
  </si>
  <si>
    <t xml:space="preserve">DIFLUCAN I.V.                                     </t>
  </si>
  <si>
    <t>0065980</t>
  </si>
  <si>
    <t xml:space="preserve">DOTAREM                                           </t>
  </si>
  <si>
    <t>0065989</t>
  </si>
  <si>
    <t xml:space="preserve">MYCOMAX INF                                       </t>
  </si>
  <si>
    <t>0066020</t>
  </si>
  <si>
    <t xml:space="preserve">AUGMENTIN 1,2 G                                   </t>
  </si>
  <si>
    <t>0066137</t>
  </si>
  <si>
    <t xml:space="preserve">OFLOXIN INF                                       </t>
  </si>
  <si>
    <t>0068998</t>
  </si>
  <si>
    <t xml:space="preserve">AMPICILIN 1,0 BIOTIKA                             </t>
  </si>
  <si>
    <t>0072972</t>
  </si>
  <si>
    <t xml:space="preserve">AMOKSIKLAV 1,2 G                                  </t>
  </si>
  <si>
    <t>0075634</t>
  </si>
  <si>
    <t xml:space="preserve">PROTHROMPLEX TOTAL NF                             </t>
  </si>
  <si>
    <t>0076353</t>
  </si>
  <si>
    <t xml:space="preserve">FORTUM 1 G                                        </t>
  </si>
  <si>
    <t>0076354</t>
  </si>
  <si>
    <t xml:space="preserve">FORTUM 2 G                                        </t>
  </si>
  <si>
    <t>0076360</t>
  </si>
  <si>
    <t xml:space="preserve">ZINACEF 1,5 G                                     </t>
  </si>
  <si>
    <t>0083050</t>
  </si>
  <si>
    <t xml:space="preserve">SEFOTAK 1 G                                       </t>
  </si>
  <si>
    <t>0083417</t>
  </si>
  <si>
    <t xml:space="preserve">MERONEM 1 G                                       </t>
  </si>
  <si>
    <t>0085515</t>
  </si>
  <si>
    <t xml:space="preserve">FLEBOGAMMA 5%                                     </t>
  </si>
  <si>
    <t>0085516</t>
  </si>
  <si>
    <t>0087199</t>
  </si>
  <si>
    <t xml:space="preserve">MAXIPIME 1 G                                      </t>
  </si>
  <si>
    <t>0087200</t>
  </si>
  <si>
    <t xml:space="preserve">MAXIPIME 2 G                                      </t>
  </si>
  <si>
    <t>0087226</t>
  </si>
  <si>
    <t xml:space="preserve">CUROSURF                                          </t>
  </si>
  <si>
    <t>0091148</t>
  </si>
  <si>
    <t xml:space="preserve">VULMIZOLIN 1,0                                    </t>
  </si>
  <si>
    <t>0092289</t>
  </si>
  <si>
    <t xml:space="preserve">EDICIN 0,5 G                                      </t>
  </si>
  <si>
    <t>0092290</t>
  </si>
  <si>
    <t xml:space="preserve">EDICIN 1 G                                        </t>
  </si>
  <si>
    <t>0092359</t>
  </si>
  <si>
    <t xml:space="preserve">PROSTAPHLIN 1000 MG                               </t>
  </si>
  <si>
    <t>0093173</t>
  </si>
  <si>
    <t xml:space="preserve">ANTITHROMBIN III IMMUNO                           </t>
  </si>
  <si>
    <t>0093260</t>
  </si>
  <si>
    <t xml:space="preserve">HERPESIN 250                                      </t>
  </si>
  <si>
    <t>0094155</t>
  </si>
  <si>
    <t xml:space="preserve">ABAKTAL 400 MG/5 ML                               </t>
  </si>
  <si>
    <t>0096413</t>
  </si>
  <si>
    <t xml:space="preserve">GENTAMICIN LEK 40 MG/2 ML                         </t>
  </si>
  <si>
    <t>0096414</t>
  </si>
  <si>
    <t xml:space="preserve">GENTAMICIN LEK 80 MG/2 ML                         </t>
  </si>
  <si>
    <t>0097000</t>
  </si>
  <si>
    <t xml:space="preserve">METRONIDAZOLE 0.5%-POLPHARMA                      </t>
  </si>
  <si>
    <t>0097687</t>
  </si>
  <si>
    <t>0097910</t>
  </si>
  <si>
    <t xml:space="preserve">HUMAN ALBUMIN GRIFOLS 20%                         </t>
  </si>
  <si>
    <t>0098212</t>
  </si>
  <si>
    <t>0104051</t>
  </si>
  <si>
    <t xml:space="preserve">HUMAN ALBUMIN 200 G/L BAXTER                      </t>
  </si>
  <si>
    <t>0119095</t>
  </si>
  <si>
    <t xml:space="preserve">FLEXBUMIN 200 G/L                                 </t>
  </si>
  <si>
    <t>0119620</t>
  </si>
  <si>
    <t xml:space="preserve">ANTITHROMBIN III GRIFOLS                          </t>
  </si>
  <si>
    <t>0130149</t>
  </si>
  <si>
    <t xml:space="preserve">AVELOX 400 MG/250 ML INFUZNÍ ROZTOK               </t>
  </si>
  <si>
    <t>0131654</t>
  </si>
  <si>
    <t xml:space="preserve">CEFTAZIDIM KABI 1 GM                              </t>
  </si>
  <si>
    <t>0131656</t>
  </si>
  <si>
    <t xml:space="preserve">CEFTAZIDIM KABI 2 GM                              </t>
  </si>
  <si>
    <t>0154000</t>
  </si>
  <si>
    <t xml:space="preserve">MENOINFEX 1 G                                     </t>
  </si>
  <si>
    <t>0164350</t>
  </si>
  <si>
    <t xml:space="preserve">TAZOCIN 4 G/0,5 G                                 </t>
  </si>
  <si>
    <t>0500720</t>
  </si>
  <si>
    <t>2</t>
  </si>
  <si>
    <t>0007901</t>
  </si>
  <si>
    <t xml:space="preserve">PLNÁ KREV                                         </t>
  </si>
  <si>
    <t>0007905</t>
  </si>
  <si>
    <t xml:space="preserve">ERYTROCYTY Z ODBĚRU PLNÉ KRVE                     </t>
  </si>
  <si>
    <t>0007909</t>
  </si>
  <si>
    <t xml:space="preserve">Erytrocyty resuspendované                         </t>
  </si>
  <si>
    <t>0007917</t>
  </si>
  <si>
    <t xml:space="preserve">ERYTROCYTY BEZ BUFFY COATU                        </t>
  </si>
  <si>
    <t>0007955</t>
  </si>
  <si>
    <t xml:space="preserve">ERYTROCYTY DELEUKOTIZOVANÉ                        </t>
  </si>
  <si>
    <t>0007957</t>
  </si>
  <si>
    <t>0007963</t>
  </si>
  <si>
    <t xml:space="preserve">ERYTROCYTY Z AFERÉZY                              </t>
  </si>
  <si>
    <t>0007964</t>
  </si>
  <si>
    <t xml:space="preserve">ERYTROCYTY Z AFERÉZY DELEUKOTIZOVANÉ              </t>
  </si>
  <si>
    <t>0107931</t>
  </si>
  <si>
    <t xml:space="preserve">TROMBOCYTY Z AFERÉZY                              </t>
  </si>
  <si>
    <t>0107936</t>
  </si>
  <si>
    <t xml:space="preserve">TROMBOCYTY Z BUFFY COATU SMĚSNÉ, DELEUKOTIZOVANÉ  </t>
  </si>
  <si>
    <t>0107959</t>
  </si>
  <si>
    <t xml:space="preserve">TROMBOCYTY Z AFERÉZY DELEUKOTIZOVANÉ              </t>
  </si>
  <si>
    <t>0207921</t>
  </si>
  <si>
    <t xml:space="preserve">PLAZMA ČERSTVÁ ZMRAZENÁ                           </t>
  </si>
  <si>
    <t>0407942</t>
  </si>
  <si>
    <t xml:space="preserve">PŘÍPLATEK ZA OZÁŘENÍ                              </t>
  </si>
  <si>
    <t>0107952</t>
  </si>
  <si>
    <t>0001018</t>
  </si>
  <si>
    <t xml:space="preserve">ŠROUB SAMOŘEZNÝ KORTIKÁLNÍ MALÝ FRAGMENTY OCEL    </t>
  </si>
  <si>
    <t>0001027</t>
  </si>
  <si>
    <t>0001052</t>
  </si>
  <si>
    <t xml:space="preserve">DLAHA LC-DCP ROVNÁ MALÉ FRAGMENT OCEL             </t>
  </si>
  <si>
    <t>0001154</t>
  </si>
  <si>
    <t xml:space="preserve">ŠROUB SAMOŘEZNÝ KORTIKÁLNÍ RUKA OCEL              </t>
  </si>
  <si>
    <t>0001588</t>
  </si>
  <si>
    <t xml:space="preserve">ŠROUB SAMOŘEZNÝ KORTIKÁLNÍ MALÝ FRAGMENTY TITAN   </t>
  </si>
  <si>
    <t>0001739</t>
  </si>
  <si>
    <t xml:space="preserve">DRÁT KIRSCHNERŮV OCEL                             </t>
  </si>
  <si>
    <t>0002264</t>
  </si>
  <si>
    <t xml:space="preserve">FIXÁTOR ZEVNÍ TRUBKOVÝ, SYNTHES                   </t>
  </si>
  <si>
    <t>0002370</t>
  </si>
  <si>
    <t>0002425</t>
  </si>
  <si>
    <t>0002584</t>
  </si>
  <si>
    <t xml:space="preserve">ŠROUB SAMOŘEZNÝ KORTIKÁLNÍ PÁNEV OCEL             </t>
  </si>
  <si>
    <t>0003008</t>
  </si>
  <si>
    <t>DLAHA ROVNÁ REKONSTRUKČNÍ PÁNEV MALÝ FRAGMENT OCEL</t>
  </si>
  <si>
    <t>0004070</t>
  </si>
  <si>
    <t xml:space="preserve">ŠROUB LCP A VA-LCP SAMOŘEZNÝ MALÝ FRAGMENT OCEL   </t>
  </si>
  <si>
    <t>0004073</t>
  </si>
  <si>
    <t>0004077</t>
  </si>
  <si>
    <t>0004080</t>
  </si>
  <si>
    <t>0004085</t>
  </si>
  <si>
    <t>0004614</t>
  </si>
  <si>
    <t xml:space="preserve">DLAHA LCP HUMERUS PROXIMÁLNÍ MALÝ FRAGMENT OCEL   </t>
  </si>
  <si>
    <t>0005606</t>
  </si>
  <si>
    <t>NÁVLEK NA OPMI, TYP 71                      306071</t>
  </si>
  <si>
    <t>0010484</t>
  </si>
  <si>
    <t xml:space="preserve">ČEP SAMOŘEZNÝ JISTÍCÍ OCEL                        </t>
  </si>
  <si>
    <t>0010767</t>
  </si>
  <si>
    <t>0012683</t>
  </si>
  <si>
    <t xml:space="preserve">IMPLANTÁT MAXILLOFACIÁLNÍ                         </t>
  </si>
  <si>
    <t>0012715</t>
  </si>
  <si>
    <t>0012996</t>
  </si>
  <si>
    <t>ZÁSOBNÍK DO LINEÁRNÍHO STAPLERU S BŘITEM TCR,TVR,T</t>
  </si>
  <si>
    <t>0012999</t>
  </si>
  <si>
    <t xml:space="preserve">STAPLER LINEÁRNÍ S BŘITEM TCT55 TLC55             </t>
  </si>
  <si>
    <t>0013004</t>
  </si>
  <si>
    <t xml:space="preserve">STAPLER LINEÁRNÍ TX 60B TX60G                     </t>
  </si>
  <si>
    <t>0013009</t>
  </si>
  <si>
    <t>ZÁSOBNÍK DO LINEÁRNÍHO STAPLERU S BŘITEM TCR75,TRT</t>
  </si>
  <si>
    <t>0013010</t>
  </si>
  <si>
    <t xml:space="preserve">STAPLER LINEÁRNÍ S BŘITEM TCT75,TLC75,TCD75       </t>
  </si>
  <si>
    <t>0017333</t>
  </si>
  <si>
    <t xml:space="preserve">DLAHA MALÝ FRAGMENT OCEL                          </t>
  </si>
  <si>
    <t>0017413</t>
  </si>
  <si>
    <t xml:space="preserve">ŠROUB SPONGIOZNÍ MALÝ FRAGMENT OCEL               </t>
  </si>
  <si>
    <t>0017419</t>
  </si>
  <si>
    <t xml:space="preserve">PODLOŽKA OCEL                                     </t>
  </si>
  <si>
    <t>0017422</t>
  </si>
  <si>
    <t xml:space="preserve">ŠROUB KORTIKÁLNÍ VELKÝ FRAGMENT OCEL              </t>
  </si>
  <si>
    <t>0017424</t>
  </si>
  <si>
    <t>0017486</t>
  </si>
  <si>
    <t xml:space="preserve">ŠROUB VELKÝ FRAGMENT MALEOLÁRNÍ OCEL              </t>
  </si>
  <si>
    <t>0017492</t>
  </si>
  <si>
    <t xml:space="preserve">ŠROUB KANYLOVANÝ MALÝ FRAGMENT OCEL               </t>
  </si>
  <si>
    <t>0017743</t>
  </si>
  <si>
    <t>0017745</t>
  </si>
  <si>
    <t>0017751</t>
  </si>
  <si>
    <t>0024855</t>
  </si>
  <si>
    <t xml:space="preserve">ZASLEPOVACÍ HLAVA FEMUR TITAN                     </t>
  </si>
  <si>
    <t>0024889</t>
  </si>
  <si>
    <t xml:space="preserve">HŘEB FEMUR TITAN                                  </t>
  </si>
  <si>
    <t>0024993</t>
  </si>
  <si>
    <t>KOTVIČKA TITANOVÁ GII SNAP-PAK PRO STABILIZACI RAM</t>
  </si>
  <si>
    <t>0026139</t>
  </si>
  <si>
    <t>KANYLA TRACHEOSTOMICKÁ VOCALAID S NÍZKOTLAKOU MANŽ</t>
  </si>
  <si>
    <t>0027766</t>
  </si>
  <si>
    <t xml:space="preserve">DLAHA LCP ROVNÁ VELKÝ FRAGMENT OCEL               </t>
  </si>
  <si>
    <t>0027807</t>
  </si>
  <si>
    <t xml:space="preserve">DLAHA ROVNÁ LCP REKONSTRUKČNÍ MALÝ FRAGMENT OCEL  </t>
  </si>
  <si>
    <t>0027811</t>
  </si>
  <si>
    <t xml:space="preserve">DLAHA ROVNÁ LCP REKONSTRUKČNÍ MALÝ FRAGMENT TITAN </t>
  </si>
  <si>
    <t>0027816</t>
  </si>
  <si>
    <t>0030400</t>
  </si>
  <si>
    <t xml:space="preserve">ŠROUB LCP SAMOŘEZNÝ VELKÝ FRAGMENT OCEL           </t>
  </si>
  <si>
    <t>0030409</t>
  </si>
  <si>
    <t>0030415</t>
  </si>
  <si>
    <t>0030418</t>
  </si>
  <si>
    <t>0030454</t>
  </si>
  <si>
    <t xml:space="preserve">ŠROUB LCP SAMOŘEZNÝ MALÝ FRAGMENT TITAN           </t>
  </si>
  <si>
    <t>0030458</t>
  </si>
  <si>
    <t>0030513</t>
  </si>
  <si>
    <t>ZÁSOBNÍK PRO LINEÁRNÍ STAPLER TA PREMIUM 30-V3 DLU</t>
  </si>
  <si>
    <t>0030518</t>
  </si>
  <si>
    <t>ZÁSOBNÍK PRO LINEÁRNÍ STAPLER TA PREMIUM 90-4.8 DL</t>
  </si>
  <si>
    <t>0030617</t>
  </si>
  <si>
    <t xml:space="preserve">STAPLER KOŽNÍ ROYAL - 35W                         </t>
  </si>
  <si>
    <t>0030648</t>
  </si>
  <si>
    <t xml:space="preserve">SÍŤKA SURGIPRO MESH                               </t>
  </si>
  <si>
    <t>0031337</t>
  </si>
  <si>
    <t>0031437</t>
  </si>
  <si>
    <t xml:space="preserve">DLAHA LCP A VA-LCP HUMERUS DISTÁLNÍ MALÝ FRAGMENT </t>
  </si>
  <si>
    <t>0031469</t>
  </si>
  <si>
    <t>DLAHA LCP TIBIE PROXIMÁLNÍ OCEL MALÝ FRAGMENT TITA</t>
  </si>
  <si>
    <t>0031487</t>
  </si>
  <si>
    <t xml:space="preserve">ŠROUB LCP SAMOŘEZNÝ MINI FRAGMENT TITAN           </t>
  </si>
  <si>
    <t>0031495</t>
  </si>
  <si>
    <t>DLAHA LCP FEMUR DISTÁLNÍ VELKÝ FRAGMENT OCEL TITAN</t>
  </si>
  <si>
    <t>0031933</t>
  </si>
  <si>
    <t xml:space="preserve">ZASLEPOVACÍ HLAVA TIBIE ÚHLOVĚ STABILNÍ TITAN     </t>
  </si>
  <si>
    <t>0031983</t>
  </si>
  <si>
    <t xml:space="preserve">ŠROUB STARDRIVE ZAJIŠŤOVACÍ TITAN                 </t>
  </si>
  <si>
    <t>0034884</t>
  </si>
  <si>
    <t>0035002</t>
  </si>
  <si>
    <t>ŠROUB STARDRIVE SAMOŘEZNÝ SPONGIOZNÍ ZAJIŠŤOVACÍ T</t>
  </si>
  <si>
    <t>0035016</t>
  </si>
  <si>
    <t xml:space="preserve">HŘEB TIBIE UHLOVĚ STABILNÍ TITAN                  </t>
  </si>
  <si>
    <t>0037138</t>
  </si>
  <si>
    <t xml:space="preserve">PROTÉZA GORE-TEX CÉVNÍ - PRUŽNÁ TENKOSTĚNNÁ       </t>
  </si>
  <si>
    <t>0037172</t>
  </si>
  <si>
    <t>PROTÉZA GORE-TEX CÉVNÍ - PRUŽNÁ TENK.S ODSTR.KROUŽ</t>
  </si>
  <si>
    <t>0037180</t>
  </si>
  <si>
    <t>0037484</t>
  </si>
  <si>
    <t>FIXÁTOR ZEVNÍ SVORKA HLEZNA KLOUBOVÁ      ORTHOFIX</t>
  </si>
  <si>
    <t>0043979</t>
  </si>
  <si>
    <t xml:space="preserve">ČIDLO PRO MĚŘENÍ NITROLEBNÍHO TLAKU NEUROVENT     </t>
  </si>
  <si>
    <t>0043984</t>
  </si>
  <si>
    <t>0046870</t>
  </si>
  <si>
    <t xml:space="preserve">PROTÉZA CÉVNÍ PŘÍMÁ,DÉLKA 25 CM,GELSOFT           </t>
  </si>
  <si>
    <t>0046873</t>
  </si>
  <si>
    <t xml:space="preserve">PROTÉZA CÉVNÍ BIFURKACE,DÉLKA 45CM,GELSOFT        </t>
  </si>
  <si>
    <t>0046892</t>
  </si>
  <si>
    <t xml:space="preserve">PROTÉZA CÉVNÍ GELSOFT PLUS DÉLKA 40 CM            </t>
  </si>
  <si>
    <t>0046894</t>
  </si>
  <si>
    <t xml:space="preserve">PROTÉZA CÉVNÍ GELSOFT PLUS DÉLKA 30/25 CM         </t>
  </si>
  <si>
    <t>0046896</t>
  </si>
  <si>
    <t xml:space="preserve">PROTÉZA CÉVNÍ GELSOFT PLUS DÉLKA 15 CM            </t>
  </si>
  <si>
    <t>0046898</t>
  </si>
  <si>
    <t xml:space="preserve">PROTÉZA CÉVNÍ BIF.GELSOFT PLUS DÉLKA 45CM         </t>
  </si>
  <si>
    <t>0048989</t>
  </si>
  <si>
    <t xml:space="preserve">ELEKTRODA KOAGULAČNÍ JEDNORÁZOVÁ GN211            </t>
  </si>
  <si>
    <t>0049488</t>
  </si>
  <si>
    <t>STAPLER LINEÁRNÍ -  ECHELON, ETS FLEX 45MM,60MM, D</t>
  </si>
  <si>
    <t>0049489</t>
  </si>
  <si>
    <t>ZÁSOBNÍK DO STAPLERU - ECHELON, ETS FLEX BÍLÝ,MODR</t>
  </si>
  <si>
    <t>0050306</t>
  </si>
  <si>
    <t xml:space="preserve">ČIDLO PRO MĚŘENÍ NITROLEBNÍHO TLAKU CODMAN        </t>
  </si>
  <si>
    <t>0053801</t>
  </si>
  <si>
    <t>ECMO - OXYGENÁTOR,PLS-SYSTÉM DLOUHODOBÉ ŽIVOTNÍ PO</t>
  </si>
  <si>
    <t>0054514</t>
  </si>
  <si>
    <t>SYSTÉM ZEVNÍ DRENÁŽNÍ A MONITOROVACÍ LIKVOROVÝ DOČ</t>
  </si>
  <si>
    <t>0056288</t>
  </si>
  <si>
    <t xml:space="preserve">KATETR BALONKOVÝ FOGARTY 120403F                  </t>
  </si>
  <si>
    <t>0056291</t>
  </si>
  <si>
    <t xml:space="preserve">KATETR BALONKOVÝ FOGARTY 120804F                  </t>
  </si>
  <si>
    <t>0056292</t>
  </si>
  <si>
    <t xml:space="preserve">KATETR BALONKOVÝ FOGARTY 120805F                  </t>
  </si>
  <si>
    <t>0056293</t>
  </si>
  <si>
    <t xml:space="preserve">KATETR BALONKOVÝ FOGARTY 120806F                  </t>
  </si>
  <si>
    <t>0056302</t>
  </si>
  <si>
    <t xml:space="preserve">KATETR BALONKOVÝ FOGARTY TRU-LUMEN 12TLW806F      </t>
  </si>
  <si>
    <t>0058388</t>
  </si>
  <si>
    <t xml:space="preserve">KLÍNOVITÁ RESEKCE PLIC DRG 90842                  </t>
  </si>
  <si>
    <t>0058390</t>
  </si>
  <si>
    <t xml:space="preserve">PLEUREKTOMIE ABRAZE DRG 90844                     </t>
  </si>
  <si>
    <t xml:space="preserve">VODIČ DRÁTĚNÝ ROADRUNNER                          </t>
  </si>
  <si>
    <t>0058922</t>
  </si>
  <si>
    <t xml:space="preserve">SADA PRO BILIÁRNÍ DRENÁŽ                          </t>
  </si>
  <si>
    <t>0059024</t>
  </si>
  <si>
    <t xml:space="preserve">STENT GRAFT VASKULÁRNÍ ELLA                       </t>
  </si>
  <si>
    <t>0059542</t>
  </si>
  <si>
    <t>OBĚH MIMOTĚLNÍ - OXYGENÁTOR SADA - KANYLA FEMOR.AR</t>
  </si>
  <si>
    <t>0059543</t>
  </si>
  <si>
    <t xml:space="preserve">OXYGENÁTOR-SADA:KANYLA FEMOR.ARTER./VENÓZNÍ RMI   </t>
  </si>
  <si>
    <t>0066963</t>
  </si>
  <si>
    <t>IMPLANTÁT SPINÁLNÍ SYSTÉM USS UNIVERZÁLNÍ HRUDNÍ B</t>
  </si>
  <si>
    <t>0066965</t>
  </si>
  <si>
    <t>0067006</t>
  </si>
  <si>
    <t xml:space="preserve">IMPLANTÁT SPINÁLNÍ SYSTÉM DENS ACCESS             </t>
  </si>
  <si>
    <t>0067020</t>
  </si>
  <si>
    <t xml:space="preserve">IMPLANTÁT SPINÁLNÍ SYSTÉM CERVIFIX                </t>
  </si>
  <si>
    <t>0067160</t>
  </si>
  <si>
    <t xml:space="preserve">IMPLANTÁT ORBITÁLNÍ PDS ZX3,ZX4,ZX7 VSTŘEBATELNÝ  </t>
  </si>
  <si>
    <t>0067415</t>
  </si>
  <si>
    <t xml:space="preserve">IMPLANTÁT SPINÁLNÍ SYSTÉM CASPAR                  </t>
  </si>
  <si>
    <t>0067537</t>
  </si>
  <si>
    <t>IMPLANTÁT SPINÁLNÍ SYSTÉM CASPAR,KRČNÍ,PŘEDNÍ PŘÍS</t>
  </si>
  <si>
    <t>0067891</t>
  </si>
  <si>
    <t>IMPLANTÁT SPINÁL.NÁHRADA MEZIOBRATLOVÁ FUSION    K</t>
  </si>
  <si>
    <t>0068052</t>
  </si>
  <si>
    <t>IMPLANTÁT SPINÁLNÍ SYSTÉM FIXAČNÍ CONTROL CABLE  1</t>
  </si>
  <si>
    <t>0068128</t>
  </si>
  <si>
    <t>IMPLANTÁT SPINÁL.SYSTÉM USS UNIVERZÁLNÍ   HRUDNÍ B</t>
  </si>
  <si>
    <t>0069195</t>
  </si>
  <si>
    <t>IMPLANTÁT KOSTNÍ UMĚLÁ NÁHRADA ŠTĚPU CONDUIT VSTŘE</t>
  </si>
  <si>
    <t>0069283</t>
  </si>
  <si>
    <t xml:space="preserve">IMPLANTÁT SPINÁLNÍ SYSTÉM AXON                    </t>
  </si>
  <si>
    <t>0069284</t>
  </si>
  <si>
    <t>0069290</t>
  </si>
  <si>
    <t xml:space="preserve">PIN VSTŘEBATELNÝ OTPS                             </t>
  </si>
  <si>
    <t>0069500</t>
  </si>
  <si>
    <t xml:space="preserve">KANYLA TRACHEOSTOMICKÁ  S NÍZKOTLAKOU  MANŽETOU   </t>
  </si>
  <si>
    <t>0070875</t>
  </si>
  <si>
    <t xml:space="preserve">ČEP SAMOŘEZNÝ JISTÍCÍ TITAN                       </t>
  </si>
  <si>
    <t>0070900</t>
  </si>
  <si>
    <t xml:space="preserve">HŘEB HUMERUS TITAN                                </t>
  </si>
  <si>
    <t>0070920</t>
  </si>
  <si>
    <t xml:space="preserve">ZASLEPOVACÍ HLAVA HUMERUS PRODLUŽOVACÍ TITAN      </t>
  </si>
  <si>
    <t>0070958</t>
  </si>
  <si>
    <t xml:space="preserve">ŠROUB NOSNÝ FEMUR PROXIMÁLNÍ OCEL                 </t>
  </si>
  <si>
    <t>0070964</t>
  </si>
  <si>
    <t xml:space="preserve">ŠROUB SAMOŘEZNÝ ANTIROTAČNÍ FEMUR PROXIMÁLNÍ OCEL </t>
  </si>
  <si>
    <t>0071595</t>
  </si>
  <si>
    <t xml:space="preserve">FIXÁTOR HYBRIDNÍ KRUHOVÝ                          </t>
  </si>
  <si>
    <t>0071601</t>
  </si>
  <si>
    <t>0071602</t>
  </si>
  <si>
    <t>0071605</t>
  </si>
  <si>
    <t>0072621</t>
  </si>
  <si>
    <t xml:space="preserve">ŠROUB KOSTNĺ                                      </t>
  </si>
  <si>
    <t>0073487</t>
  </si>
  <si>
    <t xml:space="preserve">HŘEB FEMUR PROXIMÁLNÍ DLOUHÝ OCEL                 </t>
  </si>
  <si>
    <t>0073615</t>
  </si>
  <si>
    <t>DLAHA ADAPTAČNÍ  MINI FRAGMENT MINI FRAGMENT TITAN</t>
  </si>
  <si>
    <t>0073660</t>
  </si>
  <si>
    <t>0073679</t>
  </si>
  <si>
    <t>0073963</t>
  </si>
  <si>
    <t>0077539</t>
  </si>
  <si>
    <t xml:space="preserve">ŠROUB KOSTNÍ                                      </t>
  </si>
  <si>
    <t>0077759</t>
  </si>
  <si>
    <t>HŘEB HUMERÁLNÍ PROXIMÁLNÍ NITRODŘEŇOVÝ TITANOVÝ TA</t>
  </si>
  <si>
    <t>0077761</t>
  </si>
  <si>
    <t xml:space="preserve">ŠROUB ZAJIŠŤOVACÍ  TITANOVÝ TARGON PH/H           </t>
  </si>
  <si>
    <t>0077762</t>
  </si>
  <si>
    <t>0081997</t>
  </si>
  <si>
    <t xml:space="preserve">V.A.C. ATS SBĚRNÁ NÁDOBA S GELEM                  </t>
  </si>
  <si>
    <t>0081999</t>
  </si>
  <si>
    <t xml:space="preserve">V.A.C.GRANUFOAM(PU PĚNA) VELIKOST S               </t>
  </si>
  <si>
    <t>0082000</t>
  </si>
  <si>
    <t xml:space="preserve">V.A.C.GRANUFOAM(PU PĚNA) VELIKOST M               </t>
  </si>
  <si>
    <t>0082001</t>
  </si>
  <si>
    <t xml:space="preserve">V.A.C.GRANUFOAM(PU PĚNA) VELIKOST L               </t>
  </si>
  <si>
    <t>0082002</t>
  </si>
  <si>
    <t xml:space="preserve">V.A.C.GRANUFOAM(PU PĚNA) VELIKOST XL              </t>
  </si>
  <si>
    <t>0082509</t>
  </si>
  <si>
    <t xml:space="preserve">DLAHA FIXAČNÍ - RUKA,PŘEDLOKTÍ - SÁDRA            </t>
  </si>
  <si>
    <t>0082513</t>
  </si>
  <si>
    <t xml:space="preserve">DLAHA FIXAČNÍ CELÉ HORNÍ KONČETINY - SÁDRA        </t>
  </si>
  <si>
    <t>0082517</t>
  </si>
  <si>
    <t xml:space="preserve">DLAHA FIXAČNÍ - NOHA,BÉREC - SÁDRA                </t>
  </si>
  <si>
    <t>0082521</t>
  </si>
  <si>
    <t xml:space="preserve">DLAHA FIXAČNÍ CELÉ DOLNÍ KONČETINY - SÁDRA        </t>
  </si>
  <si>
    <t>0083068</t>
  </si>
  <si>
    <t xml:space="preserve">DLAHA STERNÁLNÍ TITAN                             </t>
  </si>
  <si>
    <t>0083071</t>
  </si>
  <si>
    <t xml:space="preserve">DLAHA STERNÁLNÍ STERILNÍ TITAN                    </t>
  </si>
  <si>
    <t>0083205</t>
  </si>
  <si>
    <t xml:space="preserve">DLAHA LCP PÁNEV SYMFÝZA OCEL                      </t>
  </si>
  <si>
    <t>0083212</t>
  </si>
  <si>
    <t>DLAHA LCP NIZKOPROFILOVÁ  REKONSTRUKČNÍ PÁNEV OCEL</t>
  </si>
  <si>
    <t>0083217</t>
  </si>
  <si>
    <t>0083233</t>
  </si>
  <si>
    <t>DLAHA LCP TIBIE DISTÁLNÍ MEDIÁLNÍ MALÝ FRAGMENT OC</t>
  </si>
  <si>
    <t>0083292</t>
  </si>
  <si>
    <t xml:space="preserve">ŠROUB LCP PERIPROTETICKÝ OCEL                     </t>
  </si>
  <si>
    <t>0092260</t>
  </si>
  <si>
    <t>SYSTÉM MONITOROVACÍ INTRAKRANIÁLNÍ TKÁŇOVÁ O2 INTE</t>
  </si>
  <si>
    <t>0096269</t>
  </si>
  <si>
    <t xml:space="preserve">IMPLANTÁT SPINÁLNÍ OC-FUSION FUZE.OKCIPIT/OBRATEL </t>
  </si>
  <si>
    <t>0096271</t>
  </si>
  <si>
    <t>0096272</t>
  </si>
  <si>
    <t>0097029</t>
  </si>
  <si>
    <t xml:space="preserve">DLAHA LCP METAFYZÁRNÍ MALÝ FRAGMENT OCEL TITAN    </t>
  </si>
  <si>
    <t>0097790</t>
  </si>
  <si>
    <t xml:space="preserve">DLAHA LCP HUMERUS DISTÁLNÍ MALÝ FRAGMENT TITAN    </t>
  </si>
  <si>
    <t>0097804</t>
  </si>
  <si>
    <t>0099076</t>
  </si>
  <si>
    <t xml:space="preserve">HŘEB FEMORÁLNÍ PROXIMÁLNÍ, TI                     </t>
  </si>
  <si>
    <t>0099081</t>
  </si>
  <si>
    <t xml:space="preserve">ŠROUB KOTVÍCÍ, TI                                 </t>
  </si>
  <si>
    <t>0099483</t>
  </si>
  <si>
    <t xml:space="preserve">ŠROUB KONDYLÁRNÍ PR. 5MM, TI                      </t>
  </si>
  <si>
    <t>0099752</t>
  </si>
  <si>
    <t xml:space="preserve">ŠROUB SAMOŘEZNÝ STERNÁLNÍ TITAN                   </t>
  </si>
  <si>
    <t>0099753</t>
  </si>
  <si>
    <t>0099754</t>
  </si>
  <si>
    <t>0099756</t>
  </si>
  <si>
    <t xml:space="preserve">HŘEB KANYLOVANÝ FEMUR LATERÁLNÍ TITAN             </t>
  </si>
  <si>
    <t>0099862</t>
  </si>
  <si>
    <t>0099934</t>
  </si>
  <si>
    <t xml:space="preserve">ŠROUB SAMOVRTNÝ KANYLOVANÝ VELKÝ FRAGMENT TITAN   </t>
  </si>
  <si>
    <t>0105308</t>
  </si>
  <si>
    <t xml:space="preserve">DLAHA FIBULÁRNÍ, ÚHL.STAB.,TI                     </t>
  </si>
  <si>
    <t>0105325</t>
  </si>
  <si>
    <t xml:space="preserve">ŠROUB KORTIKÁLNÍ, HS3.0, SAMOŘEZNÝ, ÚHL.STAB.,TI  </t>
  </si>
  <si>
    <t>0105904</t>
  </si>
  <si>
    <t xml:space="preserve">ŠROUB LCP VARIABILNÍ ÚHEL TITAN                   </t>
  </si>
  <si>
    <t>0107118</t>
  </si>
  <si>
    <t>DLAHA LCP S/BEZ VARIABILNÍM ÚHLEM KLÍČNÍ KOST MALÝ</t>
  </si>
  <si>
    <t>0107502</t>
  </si>
  <si>
    <t xml:space="preserve">DLAHA LCP RADIUS DISTÁLNÍ TITAN                   </t>
  </si>
  <si>
    <t>0108123</t>
  </si>
  <si>
    <t xml:space="preserve">DLAHA ŽEBRA TITAN                                 </t>
  </si>
  <si>
    <t>0108124</t>
  </si>
  <si>
    <t>0108126</t>
  </si>
  <si>
    <t xml:space="preserve">ŠROUB SAMOŘEZNÝ ŽEBRA TITAN                       </t>
  </si>
  <si>
    <t>0108768</t>
  </si>
  <si>
    <t xml:space="preserve">ŠROUB SAMOVRTNÝ STERNÁLNÍ TITAN                   </t>
  </si>
  <si>
    <t>0110101</t>
  </si>
  <si>
    <t xml:space="preserve">HŘEB KLAVIKULÁRNÍ, STATICKÝ                       </t>
  </si>
  <si>
    <t>0151021</t>
  </si>
  <si>
    <t>0163200</t>
  </si>
  <si>
    <t xml:space="preserve">IMPLANTÁT KRANIOFACIÁLNÍ LA FÓRTE SYSTÉM          </t>
  </si>
  <si>
    <t>0163240</t>
  </si>
  <si>
    <t>0163241</t>
  </si>
  <si>
    <t xml:space="preserve">IMPLANTÁT MAXILLOFACIÁLNÍ STŘEDNÍ OBLIČEJOVÁ ETÁŽ </t>
  </si>
  <si>
    <t>0163243</t>
  </si>
  <si>
    <t>0163244</t>
  </si>
  <si>
    <t>0163249</t>
  </si>
  <si>
    <t>0163251</t>
  </si>
  <si>
    <t>0163255</t>
  </si>
  <si>
    <t>0163258</t>
  </si>
  <si>
    <t>0163261</t>
  </si>
  <si>
    <t>0163264</t>
  </si>
  <si>
    <t>0163266</t>
  </si>
  <si>
    <t>0163267</t>
  </si>
  <si>
    <t>0163268</t>
  </si>
  <si>
    <t>0192353</t>
  </si>
  <si>
    <t xml:space="preserve">TERMOPLAST O-TYP RDG107-2022N                     </t>
  </si>
  <si>
    <t>0163207</t>
  </si>
  <si>
    <t>0058930</t>
  </si>
  <si>
    <t xml:space="preserve">SADA ZAVÁDĚCÍ - POSI-STICK BEZ VODIČE             </t>
  </si>
  <si>
    <t>0052691</t>
  </si>
  <si>
    <t xml:space="preserve">VODIČ HYDROFILNÍ ROADRUNNER RFPC,RLPC,RPC         </t>
  </si>
  <si>
    <t>00651</t>
  </si>
  <si>
    <t>OD TYPU 51 - PRO NEMOCNICE TYPU 3, (KATEGORIE 6) -</t>
  </si>
  <si>
    <t>00652</t>
  </si>
  <si>
    <t>OD TYPU 52 - PRO NEMOCNICE TYPU 3, (KATEGORIE 6) -</t>
  </si>
  <si>
    <t>00653</t>
  </si>
  <si>
    <t>OD TYPU 53 - PRO NEMOCNICE TYPU 3, (KATEGORIE 6) -</t>
  </si>
  <si>
    <t>00655</t>
  </si>
  <si>
    <t>OD TYPU 55 - PRO NEMOCNICE TYPU 3, (KATEGORIE 6) -</t>
  </si>
  <si>
    <t>00657</t>
  </si>
  <si>
    <t>OD TYPU 57 - PRO NEMOCNICE TYPU 3, (KATEGORIE 6) -</t>
  </si>
  <si>
    <t>00658</t>
  </si>
  <si>
    <t>OD TYPU 58 - PRO NEMOCNICE TYPU 3, (KATEGORIE 6) -</t>
  </si>
  <si>
    <t>51127</t>
  </si>
  <si>
    <t>HEMITYROIDEKTOMIE (TOTÁLNÍ LOBEKTOMIE ŠTÍTNÉ ŽLÁZY</t>
  </si>
  <si>
    <t>51361</t>
  </si>
  <si>
    <t>KOLEKTOMIE SUBTOTÁLNÍ S ILEOSTOMIÍ A UZÁVĚREM REKT</t>
  </si>
  <si>
    <t>51369</t>
  </si>
  <si>
    <t>APENDEKTOMIE PŘI PERFORAČNÍ APENDICITIDĚ S PERITON</t>
  </si>
  <si>
    <t>51385</t>
  </si>
  <si>
    <t>RESEKCE ŽALUDKU S ANASTOMÓZOU</t>
  </si>
  <si>
    <t>53451</t>
  </si>
  <si>
    <t>OTEVŘENÁ REPOZICE ZLOMENINY NEBO LUXACE JEDNOHO ME</t>
  </si>
  <si>
    <t>53453</t>
  </si>
  <si>
    <t>OTEVŘENÁ REPOZICE ZLOMENINY NEBO LUXACE VÍCE METAT</t>
  </si>
  <si>
    <t>53481</t>
  </si>
  <si>
    <t xml:space="preserve">ZLOMENINA  ACETABULA - JEDNOHO PILÍŘE EVENT. JEHO </t>
  </si>
  <si>
    <t>56163</t>
  </si>
  <si>
    <t>ZEVNÍ KOMOROVÁ DRENÁŽ NEBO ZAVEDENÍ ČIDLA NA MĚŘEN</t>
  </si>
  <si>
    <t>56324</t>
  </si>
  <si>
    <t>DEKOMPRESE OSTATNÍCH VELKÝCH A STŘEDNÍCH NERVŮ</t>
  </si>
  <si>
    <t>61119</t>
  </si>
  <si>
    <t>SUTURA PERIFERNÍHO NERVU MIKROCHIRURGICKOU TECHNIK</t>
  </si>
  <si>
    <t>62330</t>
  </si>
  <si>
    <t>NEKREKTOMIE 5 - 10 % POVRCHU TĚLA - TANGENCIÁLNÍ N</t>
  </si>
  <si>
    <t>66327</t>
  </si>
  <si>
    <t>RESEKCE OBRATLE - ZADNÍ - LAMINEKTOMIE INKOMPLETNÍ</t>
  </si>
  <si>
    <t>66331</t>
  </si>
  <si>
    <t>FŮZE PÁTEŘE - STANDARDNÍ ZADNÍ - 1 SEGMENT</t>
  </si>
  <si>
    <t>66341</t>
  </si>
  <si>
    <t>OPERAČNÍ PŘÍSTUP K PÁTEŘI - STANDARDNÍ - ZADNÍ TZV</t>
  </si>
  <si>
    <t>66465</t>
  </si>
  <si>
    <t>REPARACE ŠLACHY M. BICEPS BRACHII</t>
  </si>
  <si>
    <t>66627</t>
  </si>
  <si>
    <t>DEKOMPRESE - PÁNEV, KYČEL</t>
  </si>
  <si>
    <t>66827</t>
  </si>
  <si>
    <t>ZAVEDENÍ EXTENZE - SKELETÁLNÍ TRAKCE</t>
  </si>
  <si>
    <t>76343</t>
  </si>
  <si>
    <t>RESEKCE, SUTURA URETERU JEDNOSTRANNÁ</t>
  </si>
  <si>
    <t>78021</t>
  </si>
  <si>
    <t>KOMPLEXNÍ VYŠETŘENÍ ANESTEZIOLOGEM</t>
  </si>
  <si>
    <t>78813</t>
  </si>
  <si>
    <t>CVVH - KONTINUÁLNÍ VENOVENÓZNÍ HEMOFILTRACE</t>
  </si>
  <si>
    <t>78880</t>
  </si>
  <si>
    <t xml:space="preserve">PÉČE O DÁRCE ORGÁNU, SPOLUPRÁCE S TRANSPLANTAČNÍM </t>
  </si>
  <si>
    <t>00880</t>
  </si>
  <si>
    <t>ROZLIŠENÍ VYKÁZANÉ HOSPITALIZACE JAKO: = NOVÁ HOSP</t>
  </si>
  <si>
    <t>00881</t>
  </si>
  <si>
    <t>ROZLIŠENÍ VYKÁZANÉ HOSPITALIZACE JAKO: = POKRAČOVÁ</t>
  </si>
  <si>
    <t>90903</t>
  </si>
  <si>
    <t xml:space="preserve">(DRG) DOBA TRVÁNÍ UMĚLÉ PLICNÍ VENTILACE VÍCE NEŽ </t>
  </si>
  <si>
    <t>90901</t>
  </si>
  <si>
    <t>(DRG) DOBA TRVÁNÍ UMĚLÉ PLICNÍ VENTILACE DO 24 HOD</t>
  </si>
  <si>
    <t>90902</t>
  </si>
  <si>
    <t>99980</t>
  </si>
  <si>
    <t>(VZP) PACIENT S DIAGNOSTIKOVANÝM POLYTRAUMATEM S I</t>
  </si>
  <si>
    <t>99981</t>
  </si>
  <si>
    <t xml:space="preserve">(VZP) PACIENT HOSPITALIZOVANÝ V LŮŽKOVÉM ZAŘÍZENÍ </t>
  </si>
  <si>
    <t>90904</t>
  </si>
  <si>
    <t>90905</t>
  </si>
  <si>
    <t>99999</t>
  </si>
  <si>
    <t>Nespecifikovany vykon</t>
  </si>
  <si>
    <t>90906</t>
  </si>
  <si>
    <t>809</t>
  </si>
  <si>
    <t>08</t>
  </si>
  <si>
    <t>78232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</si>
  <si>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</si>
  <si>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</si>
  <si>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</si>
  <si>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</si>
  <si>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</si>
  <si>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</si>
  <si>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</si>
  <si>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</si>
  <si>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</si>
  <si>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</si>
  <si>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</si>
  <si>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</si>
  <si>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</si>
  <si>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29</t>
  </si>
  <si>
    <t>30</t>
  </si>
  <si>
    <t>31</t>
  </si>
  <si>
    <t>32</t>
  </si>
  <si>
    <t>50</t>
  </si>
  <si>
    <t>78810</t>
  </si>
  <si>
    <t>ZAVEDENÁ HYPOTENZE</t>
  </si>
  <si>
    <t>78812</t>
  </si>
  <si>
    <t>ISOVOLEMICKÁ HEMODILUCE</t>
  </si>
  <si>
    <t>59</t>
  </si>
  <si>
    <t>00043</t>
  </si>
  <si>
    <t>A</t>
  </si>
  <si>
    <t xml:space="preserve">DLOUHODOBÁ MECHANICKÁ VENTILACE &gt; 240 HODIN (11-21 DNÍ) S MCC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</si>
  <si>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</si>
  <si>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</si>
  <si>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</si>
  <si>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EKONOMICKY NÁROČNÝM VÝKONEM               </t>
  </si>
  <si>
    <t>00110</t>
  </si>
  <si>
    <t xml:space="preserve">DLOUHODOBÁ MECHANICKÁ VENTILACE &gt; 504 HODIN (22-42 DNÍ)                                             </t>
  </si>
  <si>
    <t>00122</t>
  </si>
  <si>
    <t xml:space="preserve">DLOUHODOBÁ MECHANICKÁ VENTILACE &gt; 240 HODIN (11-21 DNÍ) S EKONOMICKY NÁROČNÝM VÝKONEM S CC          </t>
  </si>
  <si>
    <t>00123</t>
  </si>
  <si>
    <t xml:space="preserve">DLOUHODOBÁ MECHANICKÁ VENTILACE &gt; 240 HODIN (11-21 DNÍ) S EKONOMICKY NÁROČNÝM VÝKONEM S MCC         </t>
  </si>
  <si>
    <t>00132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</si>
  <si>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</si>
  <si>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</si>
  <si>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</si>
  <si>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00183</t>
  </si>
  <si>
    <t xml:space="preserve">IMPLANTACE NEUROSTIMULÁTORU S MCC                                                                   </t>
  </si>
  <si>
    <t>01013</t>
  </si>
  <si>
    <t xml:space="preserve">KRANIOTOMIE S MCC                                                                                   </t>
  </si>
  <si>
    <t>01033</t>
  </si>
  <si>
    <t xml:space="preserve">VÝKONY NA EXTRAKRANIÁLNÍCH CÉVÁCH S MCC                                                             </t>
  </si>
  <si>
    <t>01313</t>
  </si>
  <si>
    <t xml:space="preserve">MALIGNÍ ONEMOCNĚNÍ. NĚKTERÉ INFEKCE A DEGENERATIVNÍ PORUCHY NERVOVÉHO SYSTÉMU S MCC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</si>
  <si>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</si>
  <si>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</si>
  <si>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</si>
  <si>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</si>
  <si>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01343</t>
  </si>
  <si>
    <t xml:space="preserve">CÉVNÍ MOZKOVÁ PŘÍHODA S INFARKTEM S MCC                                                             </t>
  </si>
  <si>
    <t>01353</t>
  </si>
  <si>
    <t xml:space="preserve">NESPECIFICKÁ CÉVNÍ MOZKOVÁ PŘÍHODA A PRECEREBRÁLNÍ OKLUZE BEZ INFARKTU S MCC                        </t>
  </si>
  <si>
    <t>01383</t>
  </si>
  <si>
    <t xml:space="preserve">BAKTERIÁLNÍ A TUBERKULÓZNÍ INFEKCE NERVOVÉHO SYSTÉMU S MCC                                          </t>
  </si>
  <si>
    <t>01411</t>
  </si>
  <si>
    <t xml:space="preserve">NETRAUMATICKÁ PORUCHA VĚDOMÍ A KÓMA BEZ CC                                                          </t>
  </si>
  <si>
    <t>01413</t>
  </si>
  <si>
    <t xml:space="preserve">NETRAUMATICKÁ PORUCHA VĚDOMÍ A KÓMA S MCC                                                           </t>
  </si>
  <si>
    <t>01423</t>
  </si>
  <si>
    <t xml:space="preserve">EPILEPTICKÝ ZÁCHVAT S MCC                                                                           </t>
  </si>
  <si>
    <t>01443</t>
  </si>
  <si>
    <t xml:space="preserve">KRANIÁLNÍ A INTRAKRANIÁLNÍ PORANĚNÍ S MCC                                                           </t>
  </si>
  <si>
    <t>03023</t>
  </si>
  <si>
    <t xml:space="preserve">JINÉ VELKÉ VÝKONY NA HLAVĚ A KRKU S MCC                                                             </t>
  </si>
  <si>
    <t>03033</t>
  </si>
  <si>
    <t xml:space="preserve">VÝKONY NA OBLIČEJOVÝCH KOSTECH. KROMĚ VELKÝCH VÝKONŮ NA HLAVĚ A KRKU S MCC                          </t>
  </si>
  <si>
    <t>03303</t>
  </si>
  <si>
    <t xml:space="preserve">MALIGNÍ ONEMOCNĚNÍ UCHA. NOSU. ÚST A HRDLA S MCC                                                    </t>
  </si>
  <si>
    <t>03333</t>
  </si>
  <si>
    <t xml:space="preserve">EPIGLOTITIS. OTITIS MEDIA. INFEKCE HORNÍCH CEST DÝCHACÍCH. LARYNGOTRACHEITIS S MCC                  </t>
  </si>
  <si>
    <t>04013</t>
  </si>
  <si>
    <t xml:space="preserve">VELKÉ HRUDNÍ VÝKONY S MCC                                                                           </t>
  </si>
  <si>
    <t>04031</t>
  </si>
  <si>
    <t xml:space="preserve">JINÉ VÝKONY PŘI PORUCHÁCH A ONEMOCNĚNÍCH DÝCHACÍHO SYSTÉMU BEZ CC                                   </t>
  </si>
  <si>
    <t>04033</t>
  </si>
  <si>
    <t xml:space="preserve">JINÉ VÝKONY PŘI PORUCHÁCH A ONEMOCNĚNÍCH DÝCHACÍHO SYSTÉMU S MCC                                    </t>
  </si>
  <si>
    <t>04310</t>
  </si>
  <si>
    <t xml:space="preserve">RESPIRAČNÍ SELHÁNÍ 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</si>
  <si>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</si>
  <si>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</si>
  <si>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04343</t>
  </si>
  <si>
    <t xml:space="preserve">MALIGNÍ ONEMOCNĚNÍ DÝCHACÍHO SYSTÉMU S MCC                                                          </t>
  </si>
  <si>
    <t>04353</t>
  </si>
  <si>
    <t xml:space="preserve">INFEKCE A ZÁNĚTY DÝCHACÍHO SYSTÉMU S MCC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</si>
  <si>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</si>
  <si>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</si>
  <si>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</si>
  <si>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</si>
  <si>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04372</t>
  </si>
  <si>
    <t xml:space="preserve">CHRONICKÁ OBSTRUKTIVNÍ PLICNÍ NEMOC S CC                                                            </t>
  </si>
  <si>
    <t>04413</t>
  </si>
  <si>
    <t xml:space="preserve">PŘÍZNAKY. SYMPTOMY A JINÉ DIAGNÓZY DÝCHACÍHO SYSTÉMU S MCC                                          </t>
  </si>
  <si>
    <t>05000</t>
  </si>
  <si>
    <t xml:space="preserve">ÚMRTÍ DO 5 DNÍ OD PŘÍJMU PŘI HLAVNÍ DIAGNÓZE OBĚHOVÉHO SYSTÉMU                                      </t>
  </si>
  <si>
    <t>05093</t>
  </si>
  <si>
    <t xml:space="preserve">VELKÉ ABDOMINÁLNÍ VASKULÁRNÍ VÝKONY S MCC                                                           </t>
  </si>
  <si>
    <t>05103</t>
  </si>
  <si>
    <t xml:space="preserve">JINÉ PERKUTÁNNÍ KARDIOVASKULÁRNÍ VÝKONY PŘI AKUTNÍM INFARKTU MYOKARDU S MCC                         </t>
  </si>
  <si>
    <t>05133</t>
  </si>
  <si>
    <t xml:space="preserve">JINÉ PERKUTÁNNÍ KARDIOVASKULÁRNÍ VÝKONY BEZ AKUTNÍHO INFARKTU MYOKARDU S MCC                        </t>
  </si>
  <si>
    <t>05143</t>
  </si>
  <si>
    <t xml:space="preserve">JINÉ VASKULÁRNÍ VÝKONY S MCC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</si>
  <si>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</si>
  <si>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</si>
  <si>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</si>
  <si>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</si>
  <si>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05372</t>
  </si>
  <si>
    <t xml:space="preserve">NEOBJASNĚNÁ SRDEČNÍ ZÁSTAVA S CC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</si>
  <si>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</si>
  <si>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</si>
  <si>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05383</t>
  </si>
  <si>
    <t xml:space="preserve">PERIFERNÍ A JINÉ VASKULÁRNÍ PORUCHY S MCC                                                           </t>
  </si>
  <si>
    <t>05393</t>
  </si>
  <si>
    <t xml:space="preserve">ATEROSKLERÓZA S MCC                                                                                 </t>
  </si>
  <si>
    <t>05423</t>
  </si>
  <si>
    <t xml:space="preserve">SRDEČNÍ ARYTMIE A PORUCHY VEDENÍ S MCC                                                              </t>
  </si>
  <si>
    <t>06013</t>
  </si>
  <si>
    <t xml:space="preserve">VELKÉ VÝKONY NA TLUSTÉM A TENKÉM STŘEVU S MCC                                                       </t>
  </si>
  <si>
    <t>06023</t>
  </si>
  <si>
    <t xml:space="preserve">VELKÉ VÝKONY NA ŽALUDKU. JÍCNU A DVANÁCTNÍKU S MCC                                                  </t>
  </si>
  <si>
    <t>06073</t>
  </si>
  <si>
    <t xml:space="preserve">MENŠÍ VÝKONY NA ŽALUDKU. JÍCNU A DVANÁCTNÍKU S MCC                                                  </t>
  </si>
  <si>
    <t>06103</t>
  </si>
  <si>
    <t xml:space="preserve">JINÉ VÝKONY PŘI PORUCHÁCH A ONEMOCNĚNÍCH TRÁVICÍHO SYSTÉMU S MCC                                    </t>
  </si>
  <si>
    <t>07013</t>
  </si>
  <si>
    <t xml:space="preserve">VÝKONY NA PANKREATU. JÁTRECH A SPOJKY S MCC                                                         </t>
  </si>
  <si>
    <t>07053</t>
  </si>
  <si>
    <t xml:space="preserve">JINÉ VÝKONY PŘI PORUCHÁCH A ONEMOCNĚNÍCH HEPATOBILIÁRNÍHO SYSTÉMU A PANKREATU S MCC                 </t>
  </si>
  <si>
    <t>07303</t>
  </si>
  <si>
    <t xml:space="preserve">CIRHÓZA A ALKOHOLICKÁ HEPATITIDA S MCC                                                              </t>
  </si>
  <si>
    <t>07321</t>
  </si>
  <si>
    <t xml:space="preserve">PORUCHY PANKREATU. KROMĚ MALIGNÍHO ONEMOCNĚNÍ BEZ CC                                                </t>
  </si>
  <si>
    <t>07323</t>
  </si>
  <si>
    <t xml:space="preserve">PORUCHY PANKREATU. KROMĚ MALIGNÍHO ONEMOCNĚNÍ S MCC                                                 </t>
  </si>
  <si>
    <t>07333</t>
  </si>
  <si>
    <t xml:space="preserve">PORUCHY JATER. KROMĚ MALIGNÍ CIRHÓZY A ALKOHOLICKÉ HEPATITIDY S MCC                                 </t>
  </si>
  <si>
    <t>07343</t>
  </si>
  <si>
    <t xml:space="preserve">JINÉ PORUCHY ŽLUČOVÝCH CEST S MCC                                                                   </t>
  </si>
  <si>
    <t>08043</t>
  </si>
  <si>
    <t xml:space="preserve">VELKÉ VÝKONY REPLANTACE DOLNÍCH KONČETIN A JEJICH KLOUBŮ S MCC                                      </t>
  </si>
  <si>
    <t>08083</t>
  </si>
  <si>
    <t xml:space="preserve">VÝKONY NA KYČLÍCH A STEHENNÍ KOSTI. KROMĚ REPLANTACE VELKÝCH KLOUBŮ S MCC                           </t>
  </si>
  <si>
    <t>08093</t>
  </si>
  <si>
    <t>C</t>
  </si>
  <si>
    <t>TRANSPLANTACE KŮŽE NEBO TKÁNĚ PRO PORUCHY MUSKULOSKELETÁLNÍHO SYSTÉMU NEBO POJIVOVÉ TKÁNĚ KROMĚ RUKY</t>
  </si>
  <si>
    <t>08333</t>
  </si>
  <si>
    <t xml:space="preserve">MALIGNÍ ONEMOCNĚNÍ MUSKULOSKELETÁLNÍHO SYSTÉMU A POJIVOVÉ TKÁNĚ. PATOLOGICKÉ ZLOMENINY S MCC        </t>
  </si>
  <si>
    <t>10053</t>
  </si>
  <si>
    <t xml:space="preserve">VÝKONY NA ŠTÍTNÉ A PŘÍŠTITNÉ ŽLÁZE. THYROGLOSSÁLNÍ VÝKONY S MCC                                     </t>
  </si>
  <si>
    <t>10303</t>
  </si>
  <si>
    <t xml:space="preserve">DIABETES. NUTRIČNÍ A JINÉ METABOLICKÉ PORUCHY S MCC                                                 </t>
  </si>
  <si>
    <t>11023</t>
  </si>
  <si>
    <t xml:space="preserve">VELKÉ VÝKONY NA MOČOVÉM MĚCHÝŘI S MCC                                                               </t>
  </si>
  <si>
    <t>11042</t>
  </si>
  <si>
    <t xml:space="preserve">DIALÝZA A ELIMINAČNÍ METODY S CC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</si>
  <si>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</si>
  <si>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</si>
  <si>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11083</t>
  </si>
  <si>
    <t xml:space="preserve">JINÉ VÝKONY PŘI PORUCHÁCH A ONEMOCNĚNÍCH LEDVIN A MOČOVÝCH CEST S MCC                               </t>
  </si>
  <si>
    <t>16313</t>
  </si>
  <si>
    <t>B</t>
  </si>
  <si>
    <t xml:space="preserve">PORUCHY SRÁŽLIVOSTI S MCC                                                                           </t>
  </si>
  <si>
    <t>16343</t>
  </si>
  <si>
    <t xml:space="preserve">JINÉ PORUCHY KRVE A KRVETVORNÝCH ORGÁNŮ S MCC                                                       </t>
  </si>
  <si>
    <t>17303</t>
  </si>
  <si>
    <t xml:space="preserve">AKUTNÍ LEUKÉMIE S MCC                                                                               </t>
  </si>
  <si>
    <t>17313</t>
  </si>
  <si>
    <t xml:space="preserve">LYMFOM A NEAKUTNÍ LEUKÉMIE S MCC                                                                    </t>
  </si>
  <si>
    <t>18013</t>
  </si>
  <si>
    <t xml:space="preserve">VÝKONY PRO INFEKČNÍ A PARAZITÁRNÍ NEMOCI S MCC                                                      </t>
  </si>
  <si>
    <t>18303</t>
  </si>
  <si>
    <t xml:space="preserve">SEPTIKÉMIE S MCC                                                                                    </t>
  </si>
  <si>
    <t>20331</t>
  </si>
  <si>
    <t xml:space="preserve">ŠKODLIVÉ UŽÍVÁNÍ A ZÁVISLOST NA ALKOHOLU BEZ CC                                                     </t>
  </si>
  <si>
    <t>20333</t>
  </si>
  <si>
    <t xml:space="preserve">ŠKODLIVÉ UŽÍVÁNÍ A ZÁVISLOST NA ALKOHOLU S MCC                                                      </t>
  </si>
  <si>
    <t>20341</t>
  </si>
  <si>
    <t xml:space="preserve">ŠKODLIVÉ UŽÍVÁNÍ A ZÁVISLOST NA JINÝCH DROGÁCH BEZ CC                                               </t>
  </si>
  <si>
    <t>20343</t>
  </si>
  <si>
    <t xml:space="preserve">ŠKODLIVÉ UŽÍVÁNÍ A ZÁVISLOST NA JINÝCH DROGÁCH S MCC                                                </t>
  </si>
  <si>
    <t>21303</t>
  </si>
  <si>
    <t xml:space="preserve">PORANĚNÍ NA NESPECIFIKOVANÉM MÍSTĚ NEBO NA VÍCE MÍSTECH S MCC                                       </t>
  </si>
  <si>
    <t>21313</t>
  </si>
  <si>
    <t xml:space="preserve">ALERGICKÉ REAKCE S MCC                                                                              </t>
  </si>
  <si>
    <t>21323</t>
  </si>
  <si>
    <t xml:space="preserve">OTRAVA A TOXICKÉ ÚČINKY LÉKŮ (DROG) S MCC                                                           </t>
  </si>
  <si>
    <t>23323</t>
  </si>
  <si>
    <t xml:space="preserve">JINÉ FAKTORY OVLIVŇUJÍCÍ ZDRAVOTNÍ STAV S MCC                                                       </t>
  </si>
  <si>
    <t>25023</t>
  </si>
  <si>
    <t xml:space="preserve">JINÉ VÝKONY PŘI MNOHOČETNÉM ZÁVAŽNÉM TRAUMATU S MCC                                                 </t>
  </si>
  <si>
    <t>25053</t>
  </si>
  <si>
    <t>DLOUHODOBÁ MECHANICKÁ VENTILACE PŘI POLYTRAUMATU &gt; 240 HODIN (11-21 DNÍ) S EKONOMICKY NÁROČNÝM VÝKON</t>
  </si>
  <si>
    <t>25063</t>
  </si>
  <si>
    <t xml:space="preserve">DLOUHODOBÁ MECHANICKÁ VENTILACE PŘI POLYTRAUMATU S KRANIOTOMIÍ &gt; 96 HODIN S MCC                     </t>
  </si>
  <si>
    <t>25073</t>
  </si>
  <si>
    <t>DLOUHODOBÁ MECHANICKÁ VENTILACE PŘI POLYTRAUMATU &gt; 96 HODIN (5-10 DNÍ) S EKONOMICKY NÁROČNÝM VÝKONEM</t>
  </si>
  <si>
    <t>25302</t>
  </si>
  <si>
    <t xml:space="preserve">DIAGNÓZY TÝKAJÍCÍ SE HLAVY. HRUDNÍKU A DOLNÍCH KONČETIN PŘI MNOHOČETNÉM ZÁVAŽNÉM TRAUMATU S CC      </t>
  </si>
  <si>
    <t>25303</t>
  </si>
  <si>
    <t xml:space="preserve">DIAGNÓZY TÝKAJÍCÍ SE HLAVY. HRUDNÍKU A DOLNÍCH KONČETIN PŘI MNOHOČETNÉM ZÁVAŽNÉM TRAUMATU S MCC     </t>
  </si>
  <si>
    <t>25363</t>
  </si>
  <si>
    <t xml:space="preserve">DLOUHODOBÁ MECHANICKÁ VENTILACE PŘI POLYTRAUMATU &gt; 96 HODIN (5-10 DNÍ) S MCC                        </t>
  </si>
  <si>
    <t>25370</t>
  </si>
  <si>
    <t xml:space="preserve">ÚMRTÍ DO 5 DNÍ OD PŘÍJMU PŘI POLYTRAUMATU                                                           </t>
  </si>
  <si>
    <t>88871</t>
  </si>
  <si>
    <t xml:space="preserve">ROZSÁHLÉ VÝKONY. KTERÉ SE NETÝKAJÍ HLAVNÍ DIAGNÓZY BEZ CC                                           </t>
  </si>
  <si>
    <t>88873</t>
  </si>
  <si>
    <t xml:space="preserve">ROZSÁHLÉ VÝKONY. KTERÉ SE NETÝKAJÍ HLAVNÍ DIAGNÓZY S MCC                                            </t>
  </si>
  <si>
    <t>88893</t>
  </si>
  <si>
    <t xml:space="preserve">VÝKONY OMEZENÉHO ROZSAHU. KTERÉ SE NETÝKAJÍ HLAVNÍ DIAGNÓZY S MCC                                   </t>
  </si>
  <si>
    <t>22 - KLINIKA NUKLEÁRNÍ MEDICÍNY</t>
  </si>
  <si>
    <t>33 - ODDĚLENÍ KLINICKÉ BIOCHEMIE</t>
  </si>
  <si>
    <t>34 - KLINIKA RADIOLOGICKÁ</t>
  </si>
  <si>
    <t>35 - TRANSFÚZNÍ ODDĚLENÍ</t>
  </si>
  <si>
    <t>37 - ÚSTAV PATOLOGIE</t>
  </si>
  <si>
    <t>40 - ÚSTAV MIKROBIOLOGIE</t>
  </si>
  <si>
    <t>41 - ÚSTAV IMUNOLOGIE</t>
  </si>
  <si>
    <t>107</t>
  </si>
  <si>
    <t>89198</t>
  </si>
  <si>
    <t>SKIASKOPIE</t>
  </si>
  <si>
    <t>816</t>
  </si>
  <si>
    <t>94115</t>
  </si>
  <si>
    <t>IN SITU HYBRIDIZACE LIDSKÉ DNA SE ZNAČENOU SONDOU</t>
  </si>
  <si>
    <t>94119</t>
  </si>
  <si>
    <t>IZOLACE A UCHOVÁNÍ LIDSKÉ DNA (RNA)</t>
  </si>
  <si>
    <t>94123</t>
  </si>
  <si>
    <t>PCR ANALÝZA LIDSKÉ DNA</t>
  </si>
  <si>
    <t>94189</t>
  </si>
  <si>
    <t>HYBRIDIZACE DNA SE ZNAČENOU SONDOU</t>
  </si>
  <si>
    <t>94195</t>
  </si>
  <si>
    <t>SYNTÉZA cDNA REVERZNÍ TRANSKRIPCÍ</t>
  </si>
  <si>
    <t>94199</t>
  </si>
  <si>
    <t>AMPLIFIKACE METODOU PCR</t>
  </si>
  <si>
    <t>94200</t>
  </si>
  <si>
    <t xml:space="preserve">(VZP) KVANTITATIVNÍ PCR (qPCR) V REÁLNÉM ČASE PRO </t>
  </si>
  <si>
    <t>706</t>
  </si>
  <si>
    <t>89143</t>
  </si>
  <si>
    <t>RTG BŘICHA</t>
  </si>
  <si>
    <t>89173</t>
  </si>
  <si>
    <t>ANTEGRÁDNÍ PYELOGRAFIE JEDNOSTRANNÁ</t>
  </si>
  <si>
    <t>205</t>
  </si>
  <si>
    <t>87413</t>
  </si>
  <si>
    <t>CYTOLOGICKÉ OTISKY A STĚRY -  ZA 1-3 PREPARÁTY</t>
  </si>
  <si>
    <t>87415</t>
  </si>
  <si>
    <t>CYTOLOGICKÉ OTISKY A STĚRY -  ZA 4-10 PREPARÁTŮ</t>
  </si>
  <si>
    <t>87419</t>
  </si>
  <si>
    <t>CYTOLOGICKÉ NÁTĚRY SEDIMENTU CENTRIFUGOVANÉ TEKUTI</t>
  </si>
  <si>
    <t>87421</t>
  </si>
  <si>
    <t>87433</t>
  </si>
  <si>
    <t>STANDARDNÍ CYTOLOGICKÉ BARVENÍ,  ZA 1-3 PREPARÁTY</t>
  </si>
  <si>
    <t>87435</t>
  </si>
  <si>
    <t>STANDARDNÍ CYTOLOGICKÉ BARVENÍ,  ZA 4-10  PREPARÁT</t>
  </si>
  <si>
    <t>87439</t>
  </si>
  <si>
    <t>SPECIÁLNÍ CYTOLOGICKÉ BARVENÍ - 1-3  PREPARÁTY,  J</t>
  </si>
  <si>
    <t>87447</t>
  </si>
  <si>
    <t>CYTOLOGICKÉ PREPARÁTY ZHOTOVENÉ CYTOCENTRIFUGOU</t>
  </si>
  <si>
    <t>87449</t>
  </si>
  <si>
    <t xml:space="preserve">SCREENINGOVÉ ODEČÍTÁNÍ CYTOLOGICKÝCH NÁLEZŮ (ZA 1 </t>
  </si>
  <si>
    <t>87525</t>
  </si>
  <si>
    <t>STANOVENÍ CYTOLOGICKÉ DIAGNÓZY III. STUPNĚ OBTÍŽNO</t>
  </si>
  <si>
    <t>89201</t>
  </si>
  <si>
    <t>SKIASKOPIE NA OPERAČNÍM ČI ZÁKROKOVÉM SÁLE MOBILNÍ</t>
  </si>
  <si>
    <t>22</t>
  </si>
  <si>
    <t>407</t>
  </si>
  <si>
    <t>0093626</t>
  </si>
  <si>
    <t xml:space="preserve">ULTRAVIST 370                                     </t>
  </si>
  <si>
    <t>0002025</t>
  </si>
  <si>
    <t xml:space="preserve">99MTC-HM PAO INJ.                                 </t>
  </si>
  <si>
    <t>0002087</t>
  </si>
  <si>
    <t xml:space="preserve">18F-FDG                                           </t>
  </si>
  <si>
    <t>0002089</t>
  </si>
  <si>
    <t xml:space="preserve">99MTC-BICISÁT INJ.                                </t>
  </si>
  <si>
    <t>47251</t>
  </si>
  <si>
    <t>SCINTIGRAFIE MOZKU STATICKÁ</t>
  </si>
  <si>
    <t>47255</t>
  </si>
  <si>
    <t xml:space="preserve">TOMOGRAFICKÁ SCINTIGRAFIE PERFÚSE MOZKU PO PODÁNÍ 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</si>
  <si>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</si>
  <si>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</si>
  <si>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</si>
  <si>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</si>
  <si>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</si>
  <si>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</si>
  <si>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94127</t>
  </si>
  <si>
    <t>ELEKTROFORÉZA NUKLEOVÝCH KYSELIN V POLYAKRYLAMIDU</t>
  </si>
  <si>
    <t>94145</t>
  </si>
  <si>
    <t>RUTINNÍ VYŠETŘENÍ KOSTNÍ DŘENĚ PŘÍMÉ A S KULTIVACÍ</t>
  </si>
  <si>
    <t>94181</t>
  </si>
  <si>
    <t>ZHOTOVENÍ KARYOTYPU Z JEDNÉ MITÓZY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</si>
  <si>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</si>
  <si>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</si>
  <si>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</si>
  <si>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</si>
  <si>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</si>
  <si>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91439</t>
  </si>
  <si>
    <t>IMUNOFENOTYPIZACE BUNĚČNÝCH SUBPOPULACÍ DLE POVRCH</t>
  </si>
  <si>
    <t>96145</t>
  </si>
  <si>
    <t>DAPTT - SCREENING LA</t>
  </si>
  <si>
    <t>96157</t>
  </si>
  <si>
    <t>STANOVENÍ HEPARINOVÝCH JEDNOTEK ANTI XA</t>
  </si>
  <si>
    <t>96167</t>
  </si>
  <si>
    <t>KREVNÍ OBRAZ S PĚTI POPULAČNÍM DIFERENCIÁLNÍM POČT</t>
  </si>
  <si>
    <t>96185</t>
  </si>
  <si>
    <t>FAKTOR II. - STANOVENÍ AKTIVITY</t>
  </si>
  <si>
    <t>96187</t>
  </si>
  <si>
    <t>FAKTOR V - STANOVENÍ AKTIVITY</t>
  </si>
  <si>
    <t>96189</t>
  </si>
  <si>
    <t>FAKTOR VII - STANOVENÍ AKTIVITY</t>
  </si>
  <si>
    <t>96191</t>
  </si>
  <si>
    <t>FAKTOR VIII - STANOVENÍ AKTIVITY</t>
  </si>
  <si>
    <t>96193</t>
  </si>
  <si>
    <t>FAKTOR IX - STANOVENÍ AKTIVITY</t>
  </si>
  <si>
    <t>96195</t>
  </si>
  <si>
    <t>FAKTOR X - STANOVENÍ AKTIVITY</t>
  </si>
  <si>
    <t>96197</t>
  </si>
  <si>
    <t>FAKTOR XI - STANOVENÍ AKTIVITY</t>
  </si>
  <si>
    <t>96239</t>
  </si>
  <si>
    <t>DESTIČKOVÝ NEUTRALIZAČNÍ TEST (PNP)</t>
  </si>
  <si>
    <t>96247</t>
  </si>
  <si>
    <t>AGREGACE TROMBOCYTŮ INDUKOVANÁ BĚŽNÝMI INDUKTORY -</t>
  </si>
  <si>
    <t>96249</t>
  </si>
  <si>
    <t>AGREGACE TROMBOCYTŮ INDUKOVANÁ OSTATNÍMI INDUKTORY</t>
  </si>
  <si>
    <t>96315</t>
  </si>
  <si>
    <t>ANALÝZA KREVNÍHO NÁTĚRU PANOPTICKY OBARVENÉHO. IND</t>
  </si>
  <si>
    <t>96321</t>
  </si>
  <si>
    <t>POČET TROMBOCYTŮ MIKROSKOPICKY</t>
  </si>
  <si>
    <t>96325</t>
  </si>
  <si>
    <t>FIBRINOGEN (SÉRIE)</t>
  </si>
  <si>
    <t>96515</t>
  </si>
  <si>
    <t>FIBRIN DEGRADAČNÍ PRODUKTY KVANTITATIVNĚ</t>
  </si>
  <si>
    <t>96613</t>
  </si>
  <si>
    <t>VYŠETŘENÍ NÁTĚRU NA SCHIZOCYTY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</si>
  <si>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</si>
  <si>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</si>
  <si>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</si>
  <si>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</si>
  <si>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</si>
  <si>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</si>
  <si>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96813</t>
  </si>
  <si>
    <t>ANTITROMBIN III, CHROMOGENNÍ METODOU (SÉRIE)</t>
  </si>
  <si>
    <t>96839</t>
  </si>
  <si>
    <t>FAKTOR XII - STANOVENÍ AKTIVITY</t>
  </si>
  <si>
    <t>96847</t>
  </si>
  <si>
    <t>FIBRIN/FIBRINOGEN DEGRADAČNÍ PRODUKTY SEMIKVANTITA</t>
  </si>
  <si>
    <t>96857</t>
  </si>
  <si>
    <t>STANOVENÍ POČTU RETIKULOCYTŮ NA AUTOMATICKÉM ANALY</t>
  </si>
  <si>
    <t>96863</t>
  </si>
  <si>
    <t>STANOVENÍ POČTU ERYTROBLASTŮ NA AUTOMATICKÉM ANALY</t>
  </si>
  <si>
    <t>33</t>
  </si>
  <si>
    <t>801</t>
  </si>
  <si>
    <t>81111</t>
  </si>
  <si>
    <t>A L T  STATIM</t>
  </si>
  <si>
    <t>81113</t>
  </si>
  <si>
    <t>A S T  STATIM</t>
  </si>
  <si>
    <t>81115</t>
  </si>
  <si>
    <t>ALBUMIN SÉRUM (STATIM)</t>
  </si>
  <si>
    <t>81117</t>
  </si>
  <si>
    <t>AMYLASA (SÉRUM, MOČ) STATIM</t>
  </si>
  <si>
    <t>81119</t>
  </si>
  <si>
    <t>AMONIAK STATIM</t>
  </si>
  <si>
    <t>81121</t>
  </si>
  <si>
    <t>BILIRUBIN CELKOVÝ STATIM</t>
  </si>
  <si>
    <t>81123</t>
  </si>
  <si>
    <t>BILIRUBIN KONJUGOVANÝ STATIM</t>
  </si>
  <si>
    <t>81125</t>
  </si>
  <si>
    <t>BÍLKOVINY CELKOVÉ (SÉRUM) STATIM</t>
  </si>
  <si>
    <t>81129</t>
  </si>
  <si>
    <t>BÍLKOVINA KVANTITATIVNĚ (MOČ, VÝPOTEK, CSF) STATIM</t>
  </si>
  <si>
    <t>81135</t>
  </si>
  <si>
    <t>SODÍK STATIM</t>
  </si>
  <si>
    <t>81137</t>
  </si>
  <si>
    <t>UREA STATIM</t>
  </si>
  <si>
    <t>81139</t>
  </si>
  <si>
    <t>VÁPNÍK CELKOVÝ STATIM</t>
  </si>
  <si>
    <t>81141</t>
  </si>
  <si>
    <t>VÁPNÍK IONIZOVANÝ STATIM</t>
  </si>
  <si>
    <t>81143</t>
  </si>
  <si>
    <t>LAKTÁTDEHYDROGENÁZA STATIM</t>
  </si>
  <si>
    <t>81145</t>
  </si>
  <si>
    <t>DRASLÍK STATIM</t>
  </si>
  <si>
    <t>81147</t>
  </si>
  <si>
    <t>FOSFATÁZA ALKALICKÁ STATIM</t>
  </si>
  <si>
    <t>81149</t>
  </si>
  <si>
    <t>FOSFOR ANORGANICKÝ STATIM</t>
  </si>
  <si>
    <t>81153</t>
  </si>
  <si>
    <t>GAMA-GLUTAMYLTRANSFERÁZA (GMT) STATIM</t>
  </si>
  <si>
    <t>81155</t>
  </si>
  <si>
    <t>GLUKÓZA KVANTITATIVNÍ STANOVENÍ STATIM</t>
  </si>
  <si>
    <t>81157</t>
  </si>
  <si>
    <t>CHLORIDY STATIM</t>
  </si>
  <si>
    <t>81159</t>
  </si>
  <si>
    <t>CHOLINESTERÁZA STATIM</t>
  </si>
  <si>
    <t>81161</t>
  </si>
  <si>
    <t>AMYLÁZA PANKREATICKÁ STATIM</t>
  </si>
  <si>
    <t>81165</t>
  </si>
  <si>
    <t>KREATINKINÁZA (CK) STATIM</t>
  </si>
  <si>
    <t>81167</t>
  </si>
  <si>
    <t>KREATINKINÁZA IZOENZYMY (CK-MB) STATIM</t>
  </si>
  <si>
    <t>81169</t>
  </si>
  <si>
    <t>KREATININ STATIM</t>
  </si>
  <si>
    <t>81171</t>
  </si>
  <si>
    <t>KYSELINA MLÉČNÁ (LAKTÁT) STATIM</t>
  </si>
  <si>
    <t>81173</t>
  </si>
  <si>
    <t>LIPÁZA STATIM</t>
  </si>
  <si>
    <t>81227</t>
  </si>
  <si>
    <t>PROSTATICKÝ SPECIFICKÝ ANTIGEN (PSA) - VOLNÝ</t>
  </si>
  <si>
    <t>81231</t>
  </si>
  <si>
    <t>METHEMOGLOBIN - KVANTITATIVNÍ STANOVENÍ</t>
  </si>
  <si>
    <t>81233</t>
  </si>
  <si>
    <t>KARBONYLHEMOGLOBIN KVANTITATIVNĚ</t>
  </si>
  <si>
    <t>81235</t>
  </si>
  <si>
    <t>TUMORMARKERY CA 19-9, CA 15-3, CA 72-4, CA 125</t>
  </si>
  <si>
    <t>81237</t>
  </si>
  <si>
    <t>TROPONIN - T NEBO I ELISA</t>
  </si>
  <si>
    <t>81249</t>
  </si>
  <si>
    <t>CEA (MEIA)</t>
  </si>
  <si>
    <t>81313</t>
  </si>
  <si>
    <t>VYŠETŘENÍ MOZKOMÍŠNÍHO MOKU</t>
  </si>
  <si>
    <t>81315</t>
  </si>
  <si>
    <t>REGISTRAČNÍ SPEKTROFOTOMETRIE NATIVNÍHO MOZKOMÍŠNÍ</t>
  </si>
  <si>
    <t>81329</t>
  </si>
  <si>
    <t>ALBUMIN (SÉRUM)</t>
  </si>
  <si>
    <t>81331</t>
  </si>
  <si>
    <t>ALBUMIN V MOZKOMÍŠNÍM MOKU</t>
  </si>
  <si>
    <t>81341</t>
  </si>
  <si>
    <t>AMONIAK</t>
  </si>
  <si>
    <t>81345</t>
  </si>
  <si>
    <t>AMYLÁZA</t>
  </si>
  <si>
    <t>81355</t>
  </si>
  <si>
    <t>APOLIPOPROTEINY AI NEBO B</t>
  </si>
  <si>
    <t>81363</t>
  </si>
  <si>
    <t>BILIRUBIN KONJUGOVANÝ</t>
  </si>
  <si>
    <t>81369</t>
  </si>
  <si>
    <t>BÍLKOVINA KVANTITATIVNĚ (MOČ, MOZKOM. MOK, VÝPOTEK</t>
  </si>
  <si>
    <t>81383</t>
  </si>
  <si>
    <t>LAKTÁTDEHYDROGENÁZA (L D)</t>
  </si>
  <si>
    <t>81395</t>
  </si>
  <si>
    <t>ELEKTROFORÉZA PROTEINŮ (MOČ, MOZKOMÍŠNÍ MOK)</t>
  </si>
  <si>
    <t>81397</t>
  </si>
  <si>
    <t>ELEKTROFORÉZA PROTEINŮ (SÉRUM)</t>
  </si>
  <si>
    <t>81423</t>
  </si>
  <si>
    <t>FOSFATÁZA ALKALICKÁ IZOENZYMY</t>
  </si>
  <si>
    <t>81427</t>
  </si>
  <si>
    <t>FOSFOR ANORGANICKÝ</t>
  </si>
  <si>
    <t>81451</t>
  </si>
  <si>
    <t>HEMOGLOBIN VOLNÝ V PLAZMĚ</t>
  </si>
  <si>
    <t>HOŘČÍK</t>
  </si>
  <si>
    <t>81473</t>
  </si>
  <si>
    <t>CHOLESTEROL HDL</t>
  </si>
  <si>
    <t>81475</t>
  </si>
  <si>
    <t>CHOLINESTERÁZA</t>
  </si>
  <si>
    <t>81481</t>
  </si>
  <si>
    <t>AMYLÁZA PANKREATICKÁ</t>
  </si>
  <si>
    <t>81495</t>
  </si>
  <si>
    <t>KREATINKINÁZA (CK)</t>
  </si>
  <si>
    <t>81497</t>
  </si>
  <si>
    <t>KREATINKINÁZA IZOENZYM CK-MB</t>
  </si>
  <si>
    <t>81521</t>
  </si>
  <si>
    <t>LAKTÁT (KYSELINA MLÉČNÁ)</t>
  </si>
  <si>
    <t>81527</t>
  </si>
  <si>
    <t>CHOLESTEROL LDL</t>
  </si>
  <si>
    <t>81533</t>
  </si>
  <si>
    <t>LIPÁZA</t>
  </si>
  <si>
    <t>81563</t>
  </si>
  <si>
    <t>OSMOLALITA (SÉRUM, MOČ)</t>
  </si>
  <si>
    <t>81573</t>
  </si>
  <si>
    <t>PANDYHO ZKOUŠKA</t>
  </si>
  <si>
    <t>81585</t>
  </si>
  <si>
    <t>ACIDOBAZICKÁ ROVNOVÁHA</t>
  </si>
  <si>
    <t>81625</t>
  </si>
  <si>
    <t>VÁPNÍK CELKOVÝ</t>
  </si>
  <si>
    <t>81629</t>
  </si>
  <si>
    <t>VAZEBNÁ KAPACITA ŽELEZA</t>
  </si>
  <si>
    <t>81641</t>
  </si>
  <si>
    <t>ŽELEZO CELKOVÉ</t>
  </si>
  <si>
    <t>81665</t>
  </si>
  <si>
    <t>VYŠ. DPM - AKTIVITA LYZOSOMÁLNÍCH ENZYMŮ S NERADIO</t>
  </si>
  <si>
    <t>81675</t>
  </si>
  <si>
    <t>MIKROALBUMINURIE</t>
  </si>
  <si>
    <t>81681</t>
  </si>
  <si>
    <t>25-HYDROXYVITAMIN D (25 OHD)</t>
  </si>
  <si>
    <t>81703</t>
  </si>
  <si>
    <t>CYSTATIN C</t>
  </si>
  <si>
    <t>81717</t>
  </si>
  <si>
    <t>STANOVENÍ KONCENTRACE PROTEINU S-100B (S-100BB, S-</t>
  </si>
  <si>
    <t>81731</t>
  </si>
  <si>
    <t>STANOVENÍ NATRIURETICKÝCH PEPTIDŮ V SÉRU A V PLAZM</t>
  </si>
  <si>
    <t>91129</t>
  </si>
  <si>
    <t>STANOVENÍ IgG</t>
  </si>
  <si>
    <t>91131</t>
  </si>
  <si>
    <t>STANOVENÍ IgA</t>
  </si>
  <si>
    <t>91133</t>
  </si>
  <si>
    <t>STANOVENÍ IgM</t>
  </si>
  <si>
    <t>91137</t>
  </si>
  <si>
    <t>STANOVENÍ TRANSFERINU</t>
  </si>
  <si>
    <t>91141</t>
  </si>
  <si>
    <t>STANOVENÍ CERULOPLASMINU</t>
  </si>
  <si>
    <t>91143</t>
  </si>
  <si>
    <t>STANOVENÍ PREALBUMINU</t>
  </si>
  <si>
    <t>91145</t>
  </si>
  <si>
    <t>STANOVENÍ HAPTOGLOBINU</t>
  </si>
  <si>
    <t>91153</t>
  </si>
  <si>
    <t>STANOVENÍ  C - REAKTIVNÍHO PROTEINU</t>
  </si>
  <si>
    <t>91171</t>
  </si>
  <si>
    <t>STANOVENÍ IgG ELISA</t>
  </si>
  <si>
    <t>91173</t>
  </si>
  <si>
    <t>STANOVENÍ IgA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</si>
  <si>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</si>
  <si>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</si>
  <si>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</si>
  <si>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</si>
  <si>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</si>
  <si>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</si>
  <si>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</si>
  <si>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</si>
  <si>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93135</t>
  </si>
  <si>
    <t>MYOGLOBIN V SÉRII</t>
  </si>
  <si>
    <t>93137</t>
  </si>
  <si>
    <t>PROGESTERON</t>
  </si>
  <si>
    <t>93139</t>
  </si>
  <si>
    <t>ADRENOKORTIKOTROPIN (ACTH)</t>
  </si>
  <si>
    <t>93149</t>
  </si>
  <si>
    <t>ESTRADIOL</t>
  </si>
  <si>
    <t>93151</t>
  </si>
  <si>
    <t>FERRITIN</t>
  </si>
  <si>
    <t>93159</t>
  </si>
  <si>
    <t>CHORIOGONADOTROPIN (HCG)</t>
  </si>
  <si>
    <t>93167</t>
  </si>
  <si>
    <t>NEURON - SPECIFICKÁ ENOLÁZA (NSE)</t>
  </si>
  <si>
    <t>93171</t>
  </si>
  <si>
    <t>PARATHORMON</t>
  </si>
  <si>
    <t>93185</t>
  </si>
  <si>
    <t>TRIJODTYRONIN CELKOVÝ (TT3)</t>
  </si>
  <si>
    <t>93187</t>
  </si>
  <si>
    <t>TYROXIN CELKOVÝ (TT4)</t>
  </si>
  <si>
    <t>93189</t>
  </si>
  <si>
    <t>TYROXIN VOLNÝ (FT4)</t>
  </si>
  <si>
    <t>93195</t>
  </si>
  <si>
    <t>TYREOTROPIN (TSH)</t>
  </si>
  <si>
    <t>93199</t>
  </si>
  <si>
    <t>TYREOGLOBULIN (TG)</t>
  </si>
  <si>
    <t>93215</t>
  </si>
  <si>
    <t>ALFA - 1 - FETOPROTEIN (AFP)</t>
  </si>
  <si>
    <t>93217</t>
  </si>
  <si>
    <t>AUTOPROTILÁTKY PROTI MIKROSOMÁLNÍMU ANTIGENU</t>
  </si>
  <si>
    <t>93223</t>
  </si>
  <si>
    <t>NÁDOROVÉ ANTIGENY CA - TYPU</t>
  </si>
  <si>
    <t>93225</t>
  </si>
  <si>
    <t>PROSTATICKÝ SPECIFICKÝ ANTIGEN (PSA)</t>
  </si>
  <si>
    <t>93227</t>
  </si>
  <si>
    <t>ANTIGEN SQUAMÓZNÍCH NÁDOROVÝCH BUNĚK (SCC)</t>
  </si>
  <si>
    <t>93231</t>
  </si>
  <si>
    <t>TYREOGLOBULIN AUTOPROTILÁTKY</t>
  </si>
  <si>
    <t>93235</t>
  </si>
  <si>
    <t>AUTOPROTILÁTKY PROTI RECEPTORŮM (hTSH)</t>
  </si>
  <si>
    <t>93245</t>
  </si>
  <si>
    <t>TRIJODTYRONIN VOLNÝ (FT3)</t>
  </si>
  <si>
    <t>93263</t>
  </si>
  <si>
    <t>KARBOHYDRÁT-DEFICIENTNÍ TRANSFERIN (CDT)</t>
  </si>
  <si>
    <t>93265</t>
  </si>
  <si>
    <t>CYFRA 21-1 (NÁDOROVÝ ANTIGEN, CYTOKERATIN FRAGMENT</t>
  </si>
  <si>
    <t>813</t>
  </si>
  <si>
    <t>91197</t>
  </si>
  <si>
    <t>STANOVENÍ CYTOKINU ELISA</t>
  </si>
  <si>
    <t>91275</t>
  </si>
  <si>
    <t>STANOVENÍ ANTI KARDIOLIPIN Ab IgG a IgM ELISA</t>
  </si>
  <si>
    <t>34</t>
  </si>
  <si>
    <t>0001733</t>
  </si>
  <si>
    <t xml:space="preserve">XENETIX 300                                       </t>
  </si>
  <si>
    <t>0003132</t>
  </si>
  <si>
    <t xml:space="preserve">GADOVIST 1,0 MMOL/ML                              </t>
  </si>
  <si>
    <t>0003134</t>
  </si>
  <si>
    <t>0022075</t>
  </si>
  <si>
    <t xml:space="preserve">IOMERON 400                                       </t>
  </si>
  <si>
    <t>0022077</t>
  </si>
  <si>
    <t>0042411</t>
  </si>
  <si>
    <t>0042433</t>
  </si>
  <si>
    <t xml:space="preserve">VISIPAQUE 320 MG I/ML                             </t>
  </si>
  <si>
    <t>0042443</t>
  </si>
  <si>
    <t>0045123</t>
  </si>
  <si>
    <t>0045124</t>
  </si>
  <si>
    <t>0059496</t>
  </si>
  <si>
    <t xml:space="preserve">TELEBRIX GASTRO                                   </t>
  </si>
  <si>
    <t>0065978</t>
  </si>
  <si>
    <t>0077015</t>
  </si>
  <si>
    <t xml:space="preserve">ULTRAVIST 240                                     </t>
  </si>
  <si>
    <t>0077016</t>
  </si>
  <si>
    <t xml:space="preserve">ULTRAVIST 300                                     </t>
  </si>
  <si>
    <t>0077017</t>
  </si>
  <si>
    <t>0077018</t>
  </si>
  <si>
    <t>0077019</t>
  </si>
  <si>
    <t>0077024</t>
  </si>
  <si>
    <t>0095607</t>
  </si>
  <si>
    <t xml:space="preserve">MICROPAQUE                                        </t>
  </si>
  <si>
    <t>0045120</t>
  </si>
  <si>
    <t>0034038</t>
  </si>
  <si>
    <t xml:space="preserve">JEHLA BIOPTICKÁ ASPIRAČNÍ, CHIBA,ECHOTIP          </t>
  </si>
  <si>
    <t>0038462</t>
  </si>
  <si>
    <t xml:space="preserve">DRÁT VODÍCÍ GUIDE WIRE M                          </t>
  </si>
  <si>
    <t>0038482</t>
  </si>
  <si>
    <t>0038483</t>
  </si>
  <si>
    <t>0038498</t>
  </si>
  <si>
    <t xml:space="preserve">KATETR ANGIOGRAFICKÝ GLIDECATH                    </t>
  </si>
  <si>
    <t>0038503</t>
  </si>
  <si>
    <t xml:space="preserve">SOUPRAVA ZAVÁDĚCÍ INTRODUCER                      </t>
  </si>
  <si>
    <t>0038505</t>
  </si>
  <si>
    <t>0046543</t>
  </si>
  <si>
    <t xml:space="preserve">KATETR NEUROINTERVENČNÍ                           </t>
  </si>
  <si>
    <t>0047341</t>
  </si>
  <si>
    <t xml:space="preserve">KATETR BALÓNKOVÝ STENTGRAFTOVÝ RELIANT            </t>
  </si>
  <si>
    <t>0047748</t>
  </si>
  <si>
    <t xml:space="preserve">SADA EMBOLIZAČNÍ - KABEL PROPOJOVACÍ              </t>
  </si>
  <si>
    <t>0048264</t>
  </si>
  <si>
    <t xml:space="preserve">DRÁT NEUROINTERVENČNÍ                             </t>
  </si>
  <si>
    <t>0048523</t>
  </si>
  <si>
    <t xml:space="preserve">VODIČ INTERVENČNÍ SELECTIVA DO 145CM              </t>
  </si>
  <si>
    <t>0048668</t>
  </si>
  <si>
    <t xml:space="preserve">DRÁT VODÍCÍ NITINOL                               </t>
  </si>
  <si>
    <t>0049439</t>
  </si>
  <si>
    <t xml:space="preserve">STENTGRAFT ZENITH TX2 ZTEG-2P                     </t>
  </si>
  <si>
    <t>0049907</t>
  </si>
  <si>
    <t xml:space="preserve">STENT PERIFERNĺ - VASCULÁRNÍ HERCULINK ELITE      </t>
  </si>
  <si>
    <t>0052140</t>
  </si>
  <si>
    <t xml:space="preserve">KATETR DILATAČNÍ PTA WANDA, SMASH                 </t>
  </si>
  <si>
    <t>0052704</t>
  </si>
  <si>
    <t xml:space="preserve">KATETR DRENÁŽNÍ                                   </t>
  </si>
  <si>
    <t>0053358</t>
  </si>
  <si>
    <t xml:space="preserve">KATETR ANGIOGRAFICKÝ SLIP-CATH HYDROFILNÍ         </t>
  </si>
  <si>
    <t>0053563</t>
  </si>
  <si>
    <t xml:space="preserve">KATETR DIAGNOSTICKÝ TEMPO4F,5F                    </t>
  </si>
  <si>
    <t>0053905</t>
  </si>
  <si>
    <t xml:space="preserve">KATETR DILATAČNÍ XXL                 14-5XX       </t>
  </si>
  <si>
    <t>0053936</t>
  </si>
  <si>
    <t xml:space="preserve">SYSTÉM ZAVÁDĚCÍ ACCUSTICK II 20-705               </t>
  </si>
  <si>
    <t>0054351</t>
  </si>
  <si>
    <t>KATETR ANGIOPL.SLALOM,AVIATOR+,SLEEK,SAVVY(LONG),P</t>
  </si>
  <si>
    <t>0054472</t>
  </si>
  <si>
    <t xml:space="preserve">KATETR BALÓNKOVÝ OKLUZNÍ PRO ZENITH               </t>
  </si>
  <si>
    <t>0056361</t>
  </si>
  <si>
    <t xml:space="preserve">ZAVADĚČ FLEXOR BALKIN RADIOOPÁKNÍ ZNAČKA          </t>
  </si>
  <si>
    <t>0056362</t>
  </si>
  <si>
    <t xml:space="preserve">ZAVADĚČ FLEXOR CHECK-FLO II RADIOOP.ZNAČKA        </t>
  </si>
  <si>
    <t>0056365</t>
  </si>
  <si>
    <t xml:space="preserve">ZAVADĚČ MIKROPUNKČNÍ, NITINOLOVÝ VODIČ            </t>
  </si>
  <si>
    <t>0057769</t>
  </si>
  <si>
    <t xml:space="preserve">DILATÁTOR COPE-SADDEKNI SFA ACCESS                </t>
  </si>
  <si>
    <t>0057775</t>
  </si>
  <si>
    <t xml:space="preserve">KATETR MICROFERRET                                </t>
  </si>
  <si>
    <t>0057823</t>
  </si>
  <si>
    <t>KATETR ANGIOGRAFICKÝ TORCON,PRŮMĚR 4.1 AŽ 7 FRENCH</t>
  </si>
  <si>
    <t>0057824</t>
  </si>
  <si>
    <t>0057827</t>
  </si>
  <si>
    <t xml:space="preserve">KATETR ANGIOGRAFICKÝ VYSOKOTLAKÝ, PRŮMĚR 4 A 5 FR </t>
  </si>
  <si>
    <t>0057832</t>
  </si>
  <si>
    <t xml:space="preserve">KATETR ANGIOGRAFICKÝ TFE,PRŮMĚR 3 AŽ 7 FRENCH     </t>
  </si>
  <si>
    <t>0057844</t>
  </si>
  <si>
    <t xml:space="preserve">TĚLÍSKO EMBOLIZAČNÍ TORNADO                       </t>
  </si>
  <si>
    <t>0057846</t>
  </si>
  <si>
    <t xml:space="preserve">TĚLÍSKO EMBOLIZAČNÍ HILAL                         </t>
  </si>
  <si>
    <t>0057999</t>
  </si>
  <si>
    <t xml:space="preserve">SPIRÁLA GDC                                       </t>
  </si>
  <si>
    <t>0058000</t>
  </si>
  <si>
    <t xml:space="preserve">DRÁT VODÍCÍ JINDO PRO PTA           503451-503657 </t>
  </si>
  <si>
    <t>0058013</t>
  </si>
  <si>
    <t>0058462</t>
  </si>
  <si>
    <t xml:space="preserve">VODIČ DRÁTĚNÝ LUNDERQUIST EXTRA STIFF, ZAHNUTÝ    </t>
  </si>
  <si>
    <t>0058751</t>
  </si>
  <si>
    <t xml:space="preserve">KATETR BALÓNKOVÝ OKLUZNÍ PRO ZENITH AAA           </t>
  </si>
  <si>
    <t>0059345</t>
  </si>
  <si>
    <t xml:space="preserve">INDEFLÁTOR 622510                                 </t>
  </si>
  <si>
    <t>0059795</t>
  </si>
  <si>
    <t xml:space="preserve">DRÁT VODÍCÍ ANGIODYN J3 FC-FS 150-0,35            </t>
  </si>
  <si>
    <t>0059797</t>
  </si>
  <si>
    <t xml:space="preserve">DRÁT VODÍCÍ ANGIODYN J3 MC-FS 200-0,35            </t>
  </si>
  <si>
    <t>0059982</t>
  </si>
  <si>
    <t xml:space="preserve">DRÁT ZAVÁDĚCÍ MIRAGE 103-0608-200                 </t>
  </si>
  <si>
    <t>0092108</t>
  </si>
  <si>
    <t xml:space="preserve">STENTGRAFT AORTÁLNÍ HRUDNÍ VALIANT 10CM           </t>
  </si>
  <si>
    <t>0092125</t>
  </si>
  <si>
    <t xml:space="preserve">MIKROKATETR PROGREAT PC2411-2813, PP27111-27131   </t>
  </si>
  <si>
    <t>0092128</t>
  </si>
  <si>
    <t xml:space="preserve">ZAVADĚČ DESTINATION RSR01 - 16                    </t>
  </si>
  <si>
    <t>0092559</t>
  </si>
  <si>
    <t>SADA AG - SYSTÉM PRO UZAVÍRÁNÍ CÉV - FEMORÁLNÍ - S</t>
  </si>
  <si>
    <t>0092932</t>
  </si>
  <si>
    <t xml:space="preserve">SADA DRENÁŽNÍ                                     </t>
  </si>
  <si>
    <t>0141644</t>
  </si>
  <si>
    <t>STENT INTRAKRANIÁLNÍ SOLITAIRE AB,SAMOEXPANDIBILNÍ</t>
  </si>
  <si>
    <t>0141907</t>
  </si>
  <si>
    <t>STENT JÍC.BILIÁRNÍ,KOLOREK.DUODEN.TRACH.BRONCH.SX-</t>
  </si>
  <si>
    <t>0151349</t>
  </si>
  <si>
    <t>KATETR PODPŮR.PRO MIKROKAT - SYSTÉM MERCI - MULTIF</t>
  </si>
  <si>
    <t>0151381</t>
  </si>
  <si>
    <t xml:space="preserve">PTCA PŘÍSLUŠENSTVÍ PITION TRI-ADAPTER             </t>
  </si>
  <si>
    <t>0192088</t>
  </si>
  <si>
    <t xml:space="preserve">STENTGRAFT AORTÁLNÍ ZENITH LP,RAMENO              </t>
  </si>
  <si>
    <t>0192089</t>
  </si>
  <si>
    <t xml:space="preserve">STENTGRAFT AORTÁLNÍ ZENITH LP,TĚLO                </t>
  </si>
  <si>
    <t>0193339</t>
  </si>
  <si>
    <t xml:space="preserve">STENTGRAFT AORTÁLNÍ ZENITH-NOHA SPIRÁLNÍ          </t>
  </si>
  <si>
    <t>0049860</t>
  </si>
  <si>
    <t>STENT INTRAKRANIÁLNÍ GATEWAY,BALONEXPANDIBILNÍ,NIT</t>
  </si>
  <si>
    <t>0038425</t>
  </si>
  <si>
    <t xml:space="preserve">STENT PERIFERNÍ BILIÁRNÍ ZIMMON,PLAST             </t>
  </si>
  <si>
    <t>0056017</t>
  </si>
  <si>
    <t>SET PRO ENTEROKLÝZU - SONDA DUODENÁLNÍ GUERBET 816</t>
  </si>
  <si>
    <t>89111</t>
  </si>
  <si>
    <t>RTG PRSTŮ A ZÁPRSTNÍCH KŮSTEK RUKY NEBO NOHY</t>
  </si>
  <si>
    <t>89115</t>
  </si>
  <si>
    <t>RTG LEBKY, PŘEHLEDNÉ SNÍMKY</t>
  </si>
  <si>
    <t>89117</t>
  </si>
  <si>
    <t>RTG KRKU A KRČNÍ PÁTEŘE</t>
  </si>
  <si>
    <t>89119</t>
  </si>
  <si>
    <t>RTG HRUDNÍ NEBO BEDERNÍ PÁTEŘE</t>
  </si>
  <si>
    <t>89121</t>
  </si>
  <si>
    <t>RTG KŘÍŽOVÉ KOSTI A SI KLOUBŮ</t>
  </si>
  <si>
    <t>89123</t>
  </si>
  <si>
    <t>RTG PÁNVE NEBO KYČELNÍHO KLOUBU</t>
  </si>
  <si>
    <t>89125</t>
  </si>
  <si>
    <t>RTG RAMENNÍHO KLOUBU</t>
  </si>
  <si>
    <t>89127</t>
  </si>
  <si>
    <t>RTG KOSTÍ A KLOUBŮ KONČETIN</t>
  </si>
  <si>
    <t>89129</t>
  </si>
  <si>
    <t>RTG ŽEBER A STERNA</t>
  </si>
  <si>
    <t>89131</t>
  </si>
  <si>
    <t>RTG HRUDNÍKU</t>
  </si>
  <si>
    <t>89145</t>
  </si>
  <si>
    <t>RTG JÍCNU</t>
  </si>
  <si>
    <t>89147</t>
  </si>
  <si>
    <t>RTG ŽALUDKU A DUODENA</t>
  </si>
  <si>
    <t>89151</t>
  </si>
  <si>
    <t>PASÁŽ TRÁVICÍ TRUBICÍ</t>
  </si>
  <si>
    <t>89161</t>
  </si>
  <si>
    <t>CHOLANGIOGRAFIE PEROPERAČNÍ NEBO T-DRÉNEM</t>
  </si>
  <si>
    <t>89313</t>
  </si>
  <si>
    <t xml:space="preserve">PERKUTÁNNÍ PUNKCE NEBO BIOPSIE ŘÍZENÁ RDG METODOU </t>
  </si>
  <si>
    <t>89317</t>
  </si>
  <si>
    <t>SELEKTIVNÍ TROMBOLÝZA</t>
  </si>
  <si>
    <t>89323</t>
  </si>
  <si>
    <t>TERAPEUTICKÁ EMBOLIZACE V CÉVNÍM ŘEČIŠTI</t>
  </si>
  <si>
    <t>89325</t>
  </si>
  <si>
    <t>PERKUTÁNNÍ DRENÁŽ ABSCESU, CYSTY EV. JINÉ DUTINY R</t>
  </si>
  <si>
    <t>89327</t>
  </si>
  <si>
    <t>KONTROLNÍ NÁSTŘIK DRENÁŽNÍHO KATÉTRU</t>
  </si>
  <si>
    <t>89331</t>
  </si>
  <si>
    <t>ZAVEDENÍ STENTU DO TEPENNÉHO ČI ŽILNÍHO ŘEČIŠTĚ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</si>
  <si>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</si>
  <si>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</si>
  <si>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</si>
  <si>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</si>
  <si>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</si>
  <si>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</si>
  <si>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89411</t>
  </si>
  <si>
    <t>PŘEHLEDNÁ  ČI SELEKTIVNÍ ANGIOGRAFIE</t>
  </si>
  <si>
    <t>89415</t>
  </si>
  <si>
    <t xml:space="preserve">PŘEHLEDNÁ ČI SELEKTIVNÍ ANGIOGRAFIE NAVAZUJÍCÍ NA </t>
  </si>
  <si>
    <t>89417</t>
  </si>
  <si>
    <t>89419</t>
  </si>
  <si>
    <t>PUNKČNÍ ANGIOGRAFIE</t>
  </si>
  <si>
    <t>89423</t>
  </si>
  <si>
    <t>PERKUTÁNNÍ TRANSLUMINÁLNÍ ANGIOPLASTIKA</t>
  </si>
  <si>
    <t>89445</t>
  </si>
  <si>
    <t>ŽÍLY HORNÍ KONČETINY - FLEBOGRAFIE PERIFERNÍ, CELÝ</t>
  </si>
  <si>
    <t>89453</t>
  </si>
  <si>
    <t>PERKUTÁNNÍ TRANSHEPATÁLNÍ CHOLANGIOGRAFIE</t>
  </si>
  <si>
    <t>89611</t>
  </si>
  <si>
    <t>CT VYŠETŘENÍ HLAVY NEBO TĚLA NATIVNÍ A KONTRASTNÍ</t>
  </si>
  <si>
    <t>89613</t>
  </si>
  <si>
    <t>CT VYŠETŘENÍ BEZ POUŽITÍ KONTRASTNÍ LÁTKY DO 30 SK</t>
  </si>
  <si>
    <t>89615</t>
  </si>
  <si>
    <t>CT VYŠETŘENÍ S VĚTŠÍM POČTEM SKENŮ (NAD 30), BEZ P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</si>
  <si>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</si>
  <si>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</si>
  <si>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</si>
  <si>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</si>
  <si>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</si>
  <si>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</si>
  <si>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89715</t>
  </si>
  <si>
    <t>MR ZOBRAZENÍ KRKU, HRUDNÍKU, BŘICHA, PÁNVE (VČETNĚ</t>
  </si>
  <si>
    <t>89717</t>
  </si>
  <si>
    <t>MR ZOBRAZENÍ SRDCE</t>
  </si>
  <si>
    <t>89723</t>
  </si>
  <si>
    <t>MR ANGIOGRAFIE</t>
  </si>
  <si>
    <t>89725</t>
  </si>
  <si>
    <t>OPAKOVANÉ ČI DOPLŇUJÍCÍ VYŠETŘENÍ MR</t>
  </si>
  <si>
    <t>35</t>
  </si>
  <si>
    <t>222</t>
  </si>
  <si>
    <t>22111</t>
  </si>
  <si>
    <t>VYŠETŘENÍ KREVNÍ SKUPINY ABO RH (D) - STATIM</t>
  </si>
  <si>
    <t>22112</t>
  </si>
  <si>
    <t>VYŠETŘENÍ KREVNÍ SKUPINY ABO, RH (D) V SÉRII</t>
  </si>
  <si>
    <t>22117</t>
  </si>
  <si>
    <t>VYŠETŘENÍ KOMPATIBILITY TRANSFÚZNÍHO PŘÍPRAVKU OBS</t>
  </si>
  <si>
    <t>22119</t>
  </si>
  <si>
    <t>22129</t>
  </si>
  <si>
    <t xml:space="preserve">VYŠETŘENÍ JEDNOHO ERYTROCYTÁRNÍHO ANTIGENU (KROMĚ </t>
  </si>
  <si>
    <t>22131</t>
  </si>
  <si>
    <t>VYŠETŘENÍ CHLADOVÝCH AGLUTININŮ</t>
  </si>
  <si>
    <t>22133</t>
  </si>
  <si>
    <t>PŘÍMÝ ANTIGLOBULINOVÝ TEST</t>
  </si>
  <si>
    <t>UPŘESNĚNÍ TYPU SENZIBILIZACE ERYTROCYTŮ</t>
  </si>
  <si>
    <t>22135</t>
  </si>
  <si>
    <t>PŘÍMÝ ANTIGLOBULINOVÝ TEST - KVANTITATIVNÍ VYŠETŘE</t>
  </si>
  <si>
    <t>22212</t>
  </si>
  <si>
    <t>SCREENING ANTIERYTROCYTÁRNÍCH PROTILÁTEK - STATIM,</t>
  </si>
  <si>
    <t>22214</t>
  </si>
  <si>
    <t>SCREENING ANTIERYTROCYTÁRNÍCH PROTILÁTEK - V SÉRII</t>
  </si>
  <si>
    <t>22219</t>
  </si>
  <si>
    <t>22221</t>
  </si>
  <si>
    <t>DOPLNĚNÍ SCREENINGU ANTIERYTROCYTÁRNÍCH PROTILÁTEK</t>
  </si>
  <si>
    <t>22223</t>
  </si>
  <si>
    <t>22317</t>
  </si>
  <si>
    <t>ELUCE ANTIERYTROCYTÁRNÍCH PROTILÁTEK - POUŽITÍ KOM</t>
  </si>
  <si>
    <t>22325</t>
  </si>
  <si>
    <t>ABSORPCE PROTILÁTEK PROTI ERYTROCYTUM PŘI URČOVÁNÍ</t>
  </si>
  <si>
    <t>22347</t>
  </si>
  <si>
    <t>IDENTIFIKACE ANTIERYTROCYTÁRNÍCH PROTILÁTEK - SLOU</t>
  </si>
  <si>
    <t>22355</t>
  </si>
  <si>
    <t>KONZULTACE ODBORNÉHO TRANSFÚZIOLOGA - IMUNOHEMATOL</t>
  </si>
  <si>
    <t>22357</t>
  </si>
  <si>
    <t>KONZULTACE DISKREPANTNÍHO A DIAGNOSTICKY OBTÍŽNÉHO</t>
  </si>
  <si>
    <t>82077</t>
  </si>
  <si>
    <t>STANOVENÍ PROTILÁTEK PROTI ANTIGENŮM VIRŮ HEPATITI</t>
  </si>
  <si>
    <t>82079</t>
  </si>
  <si>
    <t>STANOVENÍ PROTILÁTEK PROTI ANTIGENŮM VIRŮ (MIMO VI</t>
  </si>
  <si>
    <t>37</t>
  </si>
  <si>
    <t>807</t>
  </si>
  <si>
    <t>87011</t>
  </si>
  <si>
    <t>KONZULTACE NÁLEZU PATOLOGEM CÍLENÁ NA ŽÁDOST OŠETŘ</t>
  </si>
  <si>
    <t>87127</t>
  </si>
  <si>
    <t>JEDNODUCHÝ BIOPTICKÝ VZOREK: MAKROSKOPICKÉ POSOUZE</t>
  </si>
  <si>
    <t>87129</t>
  </si>
  <si>
    <t>VÍCEČETNÉ MALÉ BIOPTICKÉ VZORKY: MAKROSKOPICKÉ POS</t>
  </si>
  <si>
    <t>87131</t>
  </si>
  <si>
    <t>BIOPTICKÝ MATERIÁL S ČÁSTEČNÉ NEBO RADIKÁLNÍ EKTOM</t>
  </si>
  <si>
    <t>87133</t>
  </si>
  <si>
    <t>BIOPTICKÝ MATERIÁL ZÍSKANÝ KOMPLEXNÍ EKTOMIÍ: MAKR</t>
  </si>
  <si>
    <t>87135</t>
  </si>
  <si>
    <t>VYŠETŘENÍ MORFOMETRICKÉ - ZA KAŽDÝ PARAMETR</t>
  </si>
  <si>
    <t>87211</t>
  </si>
  <si>
    <t>ZMRAZOVACÍ HISTOLOGICKÉ  VYŠETŘENÍ PITEVNÍHO MATER</t>
  </si>
  <si>
    <t>87213</t>
  </si>
  <si>
    <t>PEROPERAČNÍ BIOPSIE (TECHNICKÁ KOMPONENTA ZA KAŽDÝ</t>
  </si>
  <si>
    <t>87215</t>
  </si>
  <si>
    <t>DALŠÍ BLOK SE STANDARTNÍM PREPARÁTEM (OD 3. BIOPTI</t>
  </si>
  <si>
    <t>87217</t>
  </si>
  <si>
    <t>PROKRAJOVÁNÍ BLOKU (POLOSÉRIOVÉ ŘEZY) S 1-3 PREPAR</t>
  </si>
  <si>
    <t>87219</t>
  </si>
  <si>
    <t>ODVÁPNĚNÍ, ZMĚKČOVÁNÍ MATERIÁLU (ZA KAŽDÉ ZAPOČATÉ</t>
  </si>
  <si>
    <t>87221</t>
  </si>
  <si>
    <t>ODBĚR PRO SPECIELNÍ VYŠETŘENÍ : RECEPTORY, HISTOCH</t>
  </si>
  <si>
    <t>87223</t>
  </si>
  <si>
    <t>SPECIELNÍ BARVENÍ JEDNODUCHÉ (KAŽDÝ PREPARÁT Z PAR</t>
  </si>
  <si>
    <t>87225</t>
  </si>
  <si>
    <t>SPECIELNI BARVENÍ SLOŽITÉ (ZA KAŽDÝ PREPARÁT ZE ZM</t>
  </si>
  <si>
    <t>87227</t>
  </si>
  <si>
    <t>ENZYMOVÁ HISTOCHEMIE I. (ZA KAŽDÝ MARKER Z 1 BLOKU</t>
  </si>
  <si>
    <t>87231</t>
  </si>
  <si>
    <t>IMUNOHISTOCHEMIE (ZA KAŽDÝ MARKER Z 1 BLOKU)</t>
  </si>
  <si>
    <t>87235</t>
  </si>
  <si>
    <t>VYŠETŘENÍ PREPARÁTU SPECIELNĚ BARVENÉHO NA MIKROOR</t>
  </si>
  <si>
    <t>87411</t>
  </si>
  <si>
    <t>PEROPERAČNÍ CYTOLOGIE (TECHNICKÁ KOMPONENTA ZA KAŽ</t>
  </si>
  <si>
    <t>87431</t>
  </si>
  <si>
    <t>PREPARÁTY METODOU CYTOBLOKU - ZA KAŽDÝ PREPARÁT</t>
  </si>
  <si>
    <t>87511</t>
  </si>
  <si>
    <t>STANOVENÍ BIOPTICKÉ DIAGNÓZY I. STUPNĚ OBTÍŽNOSTI</t>
  </si>
  <si>
    <t>87513</t>
  </si>
  <si>
    <t>STANOVENÍ CYTOLOGICKÉ DIAGNÓZY I. STUPNĚ OBTÍŽNOST</t>
  </si>
  <si>
    <t>87517</t>
  </si>
  <si>
    <t>STANOVENÍ BIOPTICKÉ DIAGNÓZY II. STUPNĚ OBTÍŽNOSTI</t>
  </si>
  <si>
    <t>87519</t>
  </si>
  <si>
    <t>STANOVENÍ CYTOLOGICKÉ DIAGNÓZY II. STUPNĚ OBTÍŽNOS</t>
  </si>
  <si>
    <t>87523</t>
  </si>
  <si>
    <t>STANOVENÍ BIOPTICKÉ DIAGNÓZY III. STUPNĚ OBTÍŽNOST</t>
  </si>
  <si>
    <t>87611</t>
  </si>
  <si>
    <t>TECHNICKÁ KOMPONENTA MIKROSKOPICKÉHO VYŠETŘENÍ PIT</t>
  </si>
  <si>
    <t>87613</t>
  </si>
  <si>
    <t>TECHNICKO ADMINISTRATIVNÍ KOMPONENTA BIOPSIE (STAN</t>
  </si>
  <si>
    <t>87617</t>
  </si>
  <si>
    <t xml:space="preserve">STANOVENÍ DIAGNÓZY IV. STUPNĚ OBTÍŽNOSTI Z JINÉHO </t>
  </si>
  <si>
    <t>40</t>
  </si>
  <si>
    <t>82001</t>
  </si>
  <si>
    <t>KONSULTACE K MIKROBIOLOGICKÉMU, PARAZITOLOGICKÉMU,</t>
  </si>
  <si>
    <t>82003</t>
  </si>
  <si>
    <t>TELEFONICKÁ KONZULTACE K MIKROBIOLOGICKÉMU, PARAZI</t>
  </si>
  <si>
    <t>82025</t>
  </si>
  <si>
    <t>KULTIVAČNÍ VYŠETŘENÍ NA GO</t>
  </si>
  <si>
    <t>82033</t>
  </si>
  <si>
    <t>KONTROLA STERILITY KLINICKÉHO VZORKU</t>
  </si>
  <si>
    <t>82041</t>
  </si>
  <si>
    <t>PRŮKAZ DNA MIKROORGANISMU V KLINICKÉM MATERIÁLU HY</t>
  </si>
  <si>
    <t>82053</t>
  </si>
  <si>
    <t>MIKROSKOPICKÉ VYŠETŘENÍ NATIVNÍHO PREPARÁTU</t>
  </si>
  <si>
    <t>82057</t>
  </si>
  <si>
    <t>IDENTIFIKACE KMENE ORIENTAČNÍ JEDNODUCHÝM TESTEM</t>
  </si>
  <si>
    <t>82061</t>
  </si>
  <si>
    <t>IDENTIFIKACE ANAEROBNÍHO KMENE PODROBNÁ</t>
  </si>
  <si>
    <t>82063</t>
  </si>
  <si>
    <t>STANOVENÍ CITLIVOSTI NA ATB KVALITATIVNÍ METODOU</t>
  </si>
  <si>
    <t>82065</t>
  </si>
  <si>
    <t>STANOVENÍ CITLIVOSTI NA ATB KVANTITATIVNÍ METODOU</t>
  </si>
  <si>
    <t>82069</t>
  </si>
  <si>
    <t>STANOVENÍ PRODUKCE BETA-LAKTAMÁZY</t>
  </si>
  <si>
    <t>82083</t>
  </si>
  <si>
    <t>PRŮKAZ BAKTERIÁLNÍHO TOXINU BIOLOGICKÝM POKUSEM NA</t>
  </si>
  <si>
    <t>82087</t>
  </si>
  <si>
    <t>STANOVENÍ PROTILÁTEK AGLUTINACÍ</t>
  </si>
  <si>
    <t>82093</t>
  </si>
  <si>
    <t>STANOVENÍ PROTILÁTEK METODOU KONSUMPCE KOMPLEMENTU</t>
  </si>
  <si>
    <t>82097</t>
  </si>
  <si>
    <t>STANOVENÍ PROTILÁTEK PROTI EBV (ELISA)</t>
  </si>
  <si>
    <t>82111</t>
  </si>
  <si>
    <t>PRŮKAZ PROTILÁTEK NEPŘÍMOU HEMAGLUTINACÍ NA NOSIČÍ</t>
  </si>
  <si>
    <t>82115</t>
  </si>
  <si>
    <t>PRŮKAZ VIROVÉHO ANTIGENU V BIOLOGICKÉM MATERIÁLU N</t>
  </si>
  <si>
    <t>82117</t>
  </si>
  <si>
    <t>PRŮKAZ ANTIGENU VIRU (MIMO VIRY HEPATITID), BAKTER</t>
  </si>
  <si>
    <t>82123</t>
  </si>
  <si>
    <t>PRŮKAZ  BAKTERIÁLNÍHO, VIROVÉHO, PARAZITÁRNÍHO EV.</t>
  </si>
  <si>
    <t>82131</t>
  </si>
  <si>
    <t>IDENTIFIKACE BAKTERIÁLNÍHO KMENE V KULTUŘE (POMNOŽ</t>
  </si>
  <si>
    <t>82135</t>
  </si>
  <si>
    <t>KONFIRMAČNÍ TEST PRŮKAZU ANTIGENŮ</t>
  </si>
  <si>
    <t>82149</t>
  </si>
  <si>
    <t>SEROTYPIZACE STŘEVNÍCH A JINÝCH PATOGENŮ</t>
  </si>
  <si>
    <t>82211</t>
  </si>
  <si>
    <t>KULTIVAČNÍ VYŠETŘENÍ NA MYKOBAKTERIA</t>
  </si>
  <si>
    <t>82221</t>
  </si>
  <si>
    <t>PRIMÁRNÍ ISOLACE MYKOBAKTERIÍ RYCHLOU KULTIVAČNÍ M</t>
  </si>
  <si>
    <t>91399</t>
  </si>
  <si>
    <t>CHARAKTERISTIKA ANTIGENŮ A PROTILÁTEK ELEKTROFORÉZ</t>
  </si>
  <si>
    <t>91483</t>
  </si>
  <si>
    <t>STANOVENÍ ANTIGENU HELICOBACTER PYLORI VE STOLICI</t>
  </si>
  <si>
    <t>41</t>
  </si>
  <si>
    <t>22217</t>
  </si>
  <si>
    <t xml:space="preserve">SCREENINGOVÉ VYŠETŘENÍ TROMBOCYTÁRNÍCH PROTILÁTEK </t>
  </si>
  <si>
    <t>22321</t>
  </si>
  <si>
    <t>URČENÍ SPECIFITY TROMBOCYTÁRNÍ PROTILÁTKY</t>
  </si>
  <si>
    <t>86113</t>
  </si>
  <si>
    <t>STATIM CROSS - MATCH NEPŘÍBUZNÝCH DÁRCŮ JEDNODUCHÝ</t>
  </si>
  <si>
    <t>86121</t>
  </si>
  <si>
    <t>CROSS - MATCH NEPŘÍBUZNÝCH DÁRCŮ JEDNODUCHÝ SKUPIN</t>
  </si>
  <si>
    <t>86125</t>
  </si>
  <si>
    <t>STATIM - CROSS MATCH NEPŘÍBUZNÝCH DÁRCŮ JEDNODUCHÝ</t>
  </si>
  <si>
    <t>86213</t>
  </si>
  <si>
    <t>URČOVÁNÍ HLA ANTIGENŮ I. TŘÍDY - KOMBINOVANÝ SET</t>
  </si>
  <si>
    <t>86413</t>
  </si>
  <si>
    <t>SCREENING PROTILÁTEK NA PANELU 30TI DÁRCŮ</t>
  </si>
  <si>
    <t>91111</t>
  </si>
  <si>
    <t>STANOVENÍ IgG1 RID</t>
  </si>
  <si>
    <t>91113</t>
  </si>
  <si>
    <t>STANOVENÍ IgG2 RID</t>
  </si>
  <si>
    <t>91115</t>
  </si>
  <si>
    <t>STANOVENÍ IgG3 RID</t>
  </si>
  <si>
    <t>91116</t>
  </si>
  <si>
    <t>STANOVENÍ IgG4 RID</t>
  </si>
  <si>
    <t>91159</t>
  </si>
  <si>
    <t>STANOVENÍ C3 SLOŽKY KOMPLEMENTU</t>
  </si>
  <si>
    <t>91161</t>
  </si>
  <si>
    <t>STANOVENÍ C4 SLOŽKY KOMPLEMENTU</t>
  </si>
  <si>
    <t>91189</t>
  </si>
  <si>
    <t>STANOVENÍ IgE</t>
  </si>
  <si>
    <t>91253</t>
  </si>
  <si>
    <t>STANOVENÍ ANTI ds-DNA Ab ELISA</t>
  </si>
  <si>
    <t>91259</t>
  </si>
  <si>
    <t>STANOVENÍ ANTI NUKLEOHISTON Ab ELISA</t>
  </si>
  <si>
    <t>91261</t>
  </si>
  <si>
    <t>STANOVENÍ ANTI ENA Ab ELISA</t>
  </si>
  <si>
    <t>91277</t>
  </si>
  <si>
    <t>STANOVENÍ p-ANCA ELISA</t>
  </si>
  <si>
    <t>91279</t>
  </si>
  <si>
    <t>STANOVENÍ c-ANCA ELISA</t>
  </si>
  <si>
    <t>91285</t>
  </si>
  <si>
    <t>STANOVENÍ REVMATOIDNÍHO FAKTORU IgM ELISA</t>
  </si>
  <si>
    <t>91287</t>
  </si>
  <si>
    <t>STANOVENÍ REVMATOIDNÍHO FAKTORU IgG ELISA</t>
  </si>
  <si>
    <t>91289</t>
  </si>
  <si>
    <t>STANOVENÍ REVMATOIDNÍHO FAKTORU IgA ELISA</t>
  </si>
  <si>
    <t>91317</t>
  </si>
  <si>
    <t>PRŮKAZ ANTINUKLEÁRNÍCH PROTILÁTEK - JINÉ SUBSTRÁTY</t>
  </si>
  <si>
    <t>91323</t>
  </si>
  <si>
    <t>PRŮKAZ ANCA IF</t>
  </si>
  <si>
    <t>91355</t>
  </si>
  <si>
    <t>STANOVENÍ CIK METODOU PEG-IKEM</t>
  </si>
  <si>
    <t>91449</t>
  </si>
  <si>
    <t>STANOVENÍ FAGOCYTÁRNÍ AKTIVITY LEUKOCYTŮ INGESCÍ P</t>
  </si>
  <si>
    <t>91451</t>
  </si>
  <si>
    <t>STANOVENÍ OPSONOFAGOCYTÁRNÍHO INDEXU INGESCÍ MIKRO</t>
  </si>
  <si>
    <t>91489</t>
  </si>
  <si>
    <t>IMUNOANALYTICKÉ STANOVENÍ AUTOPROTILÁTEK PROTI LKM</t>
  </si>
  <si>
    <t>91493</t>
  </si>
  <si>
    <t>IMUNOANALYTICKÉ STANOVENÍ AUTOPROTILÁTEK PROTI SPE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</si>
  <si>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</si>
  <si>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</si>
  <si>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</si>
  <si>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</si>
  <si>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</si>
  <si>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</si>
  <si>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94191</t>
  </si>
  <si>
    <t>FOTOGRAFIE GELU</t>
  </si>
  <si>
    <t>94193</t>
  </si>
  <si>
    <t>ELEKTROFORÉZA NUKLEOVÝCH KYSELIN</t>
  </si>
  <si>
    <t>86123</t>
  </si>
  <si>
    <t xml:space="preserve">TISS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</si>
</sst>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%"/>
    <numFmt numFmtId="175" formatCode="#,##0.000"/>
  </numFmts>
  <fonts count="9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sz val="10"/>
      <color indexed="8"/>
      <name val="Calibri"/>
      <family val="2"/>
      <charset val="238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u/>
      <sz val="11"/>
      <color indexed="8"/>
      <name val="Calibri"/>
      <family val="2"/>
    </font>
    <font>
      <u/>
      <sz val="11"/>
      <color indexed="30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30"/>
      <name val="Calibri"/>
      <family val="2"/>
      <charset val="238"/>
    </font>
    <font>
      <sz val="10"/>
      <color indexed="30"/>
      <name val="Calibri"/>
      <family val="2"/>
      <charset val="238"/>
    </font>
    <font>
      <b/>
      <sz val="8"/>
      <name val="Arial CE"/>
      <charset val="238"/>
    </font>
    <font>
      <b/>
      <sz val="12"/>
      <name val="Calibri"/>
      <family val="2"/>
      <charset val="238"/>
    </font>
    <font>
      <b/>
      <sz val="11"/>
      <name val="Arial"/>
      <family val="2"/>
      <charset val="238"/>
    </font>
    <font>
      <b/>
      <i/>
      <sz val="10"/>
      <name val="Calibri"/>
      <family val="2"/>
      <charset val="238"/>
    </font>
    <font>
      <i/>
      <sz val="10"/>
      <name val="Calibri"/>
      <family val="2"/>
      <charset val="238"/>
    </font>
    <font>
      <sz val="10"/>
      <color indexed="12"/>
      <name val="Calibri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2"/>
      <name val="Arial CE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10"/>
      <name val="Calibri"/>
      <family val="2"/>
    </font>
    <font>
      <sz val="10"/>
      <color indexed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10"/>
      <name val="Calibri"/>
      <family val="2"/>
    </font>
    <font>
      <b/>
      <sz val="10"/>
      <color indexed="30"/>
      <name val="Calibri"/>
      <family val="2"/>
    </font>
    <font>
      <sz val="10"/>
      <color indexed="30"/>
      <name val="Calibri"/>
      <family val="2"/>
    </font>
    <font>
      <b/>
      <i/>
      <sz val="10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  <fill>
      <patternFill patternType="solid">
        <fgColor indexed="43"/>
        <bgColor indexed="64"/>
      </patternFill>
    </fill>
  </fills>
  <borders count="11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8">
    <xf numFmtId="0" fontId="0" fillId="0" borderId="0"/>
    <xf numFmtId="0" fontId="47" fillId="0" borderId="0" applyNumberFormat="0" applyFill="0" applyBorder="0" applyAlignment="0" applyProtection="0"/>
    <xf numFmtId="164" fontId="40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44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28" fillId="0" borderId="0"/>
    <xf numFmtId="0" fontId="29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30" fillId="0" borderId="0"/>
    <xf numFmtId="0" fontId="28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8" fillId="0" borderId="0"/>
    <xf numFmtId="0" fontId="42" fillId="0" borderId="0"/>
    <xf numFmtId="0" fontId="43" fillId="0" borderId="0"/>
    <xf numFmtId="0" fontId="48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4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4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912">
    <xf numFmtId="0" fontId="0" fillId="0" borderId="0" xfId="0"/>
    <xf numFmtId="0" fontId="49" fillId="2" borderId="22" xfId="81" applyFont="1" applyFill="1" applyBorder="1"/>
    <xf numFmtId="0" fontId="50" fillId="2" borderId="23" xfId="81" applyFont="1" applyFill="1" applyBorder="1"/>
    <xf numFmtId="3" fontId="50" fillId="2" borderId="24" xfId="81" applyNumberFormat="1" applyFont="1" applyFill="1" applyBorder="1"/>
    <xf numFmtId="10" fontId="50" fillId="2" borderId="25" xfId="81" applyNumberFormat="1" applyFont="1" applyFill="1" applyBorder="1"/>
    <xf numFmtId="0" fontId="50" fillId="4" borderId="23" xfId="81" applyFont="1" applyFill="1" applyBorder="1"/>
    <xf numFmtId="3" fontId="51" fillId="0" borderId="10" xfId="26" applyNumberFormat="1" applyFont="1" applyFill="1" applyBorder="1" applyAlignment="1">
      <alignment horizontal="center"/>
    </xf>
    <xf numFmtId="3" fontId="51" fillId="0" borderId="12" xfId="26" applyNumberFormat="1" applyFont="1" applyFill="1" applyBorder="1" applyAlignment="1">
      <alignment horizontal="center"/>
    </xf>
    <xf numFmtId="3" fontId="51" fillId="0" borderId="29" xfId="26" applyNumberFormat="1" applyFont="1" applyFill="1" applyBorder="1" applyAlignment="1">
      <alignment horizontal="center"/>
    </xf>
    <xf numFmtId="3" fontId="51" fillId="0" borderId="30" xfId="26" applyNumberFormat="1" applyFont="1" applyFill="1" applyBorder="1" applyAlignment="1">
      <alignment horizontal="center"/>
    </xf>
    <xf numFmtId="3" fontId="50" fillId="4" borderId="24" xfId="81" applyNumberFormat="1" applyFont="1" applyFill="1" applyBorder="1"/>
    <xf numFmtId="10" fontId="50" fillId="4" borderId="25" xfId="81" applyNumberFormat="1" applyFont="1" applyFill="1" applyBorder="1"/>
    <xf numFmtId="172" fontId="50" fillId="3" borderId="24" xfId="81" applyNumberFormat="1" applyFont="1" applyFill="1" applyBorder="1"/>
    <xf numFmtId="10" fontId="50" fillId="3" borderId="25" xfId="81" applyNumberFormat="1" applyFont="1" applyFill="1" applyBorder="1" applyAlignment="1"/>
    <xf numFmtId="0" fontId="51" fillId="5" borderId="0" xfId="74" applyFont="1" applyFill="1"/>
    <xf numFmtId="0" fontId="57" fillId="5" borderId="0" xfId="74" applyFont="1" applyFill="1"/>
    <xf numFmtId="3" fontId="49" fillId="5" borderId="29" xfId="81" applyNumberFormat="1" applyFont="1" applyFill="1" applyBorder="1"/>
    <xf numFmtId="10" fontId="49" fillId="5" borderId="30" xfId="81" applyNumberFormat="1" applyFont="1" applyFill="1" applyBorder="1"/>
    <xf numFmtId="3" fontId="49" fillId="5" borderId="10" xfId="81" applyNumberFormat="1" applyFont="1" applyFill="1" applyBorder="1"/>
    <xf numFmtId="10" fontId="49" fillId="5" borderId="12" xfId="81" applyNumberFormat="1" applyFont="1" applyFill="1" applyBorder="1"/>
    <xf numFmtId="3" fontId="49" fillId="5" borderId="14" xfId="81" applyNumberFormat="1" applyFont="1" applyFill="1" applyBorder="1"/>
    <xf numFmtId="10" fontId="49" fillId="5" borderId="16" xfId="81" applyNumberFormat="1" applyFont="1" applyFill="1" applyBorder="1"/>
    <xf numFmtId="0" fontId="49" fillId="5" borderId="0" xfId="81" applyFont="1" applyFill="1"/>
    <xf numFmtId="10" fontId="49" fillId="5" borderId="0" xfId="81" applyNumberFormat="1" applyFont="1" applyFill="1"/>
    <xf numFmtId="0" fontId="62" fillId="2" borderId="38" xfId="0" applyFont="1" applyFill="1" applyBorder="1" applyAlignment="1">
      <alignment vertical="top"/>
    </xf>
    <xf numFmtId="0" fontId="62" fillId="2" borderId="39" xfId="0" applyFont="1" applyFill="1" applyBorder="1" applyAlignment="1">
      <alignment vertical="top"/>
    </xf>
    <xf numFmtId="0" fontId="59" fillId="2" borderId="39" xfId="0" applyFont="1" applyFill="1" applyBorder="1" applyAlignment="1">
      <alignment vertical="top"/>
    </xf>
    <xf numFmtId="0" fontId="63" fillId="2" borderId="39" xfId="0" applyFont="1" applyFill="1" applyBorder="1" applyAlignment="1">
      <alignment vertical="top"/>
    </xf>
    <xf numFmtId="0" fontId="61" fillId="2" borderId="39" xfId="0" applyFont="1" applyFill="1" applyBorder="1" applyAlignment="1">
      <alignment vertical="top"/>
    </xf>
    <xf numFmtId="0" fontId="59" fillId="2" borderId="40" xfId="0" applyFont="1" applyFill="1" applyBorder="1" applyAlignment="1">
      <alignment vertical="top"/>
    </xf>
    <xf numFmtId="0" fontId="62" fillId="2" borderId="10" xfId="0" applyFont="1" applyFill="1" applyBorder="1" applyAlignment="1">
      <alignment horizontal="center" vertical="center"/>
    </xf>
    <xf numFmtId="0" fontId="62" fillId="2" borderId="26" xfId="0" applyFont="1" applyFill="1" applyBorder="1" applyAlignment="1">
      <alignment horizontal="center" vertical="center"/>
    </xf>
    <xf numFmtId="0" fontId="62" fillId="2" borderId="28" xfId="0" applyFont="1" applyFill="1" applyBorder="1" applyAlignment="1">
      <alignment horizontal="center" vertical="center"/>
    </xf>
    <xf numFmtId="0" fontId="62" fillId="2" borderId="27" xfId="0" applyFont="1" applyFill="1" applyBorder="1" applyAlignment="1">
      <alignment horizontal="center" vertical="center"/>
    </xf>
    <xf numFmtId="0" fontId="63" fillId="2" borderId="26" xfId="0" applyFont="1" applyFill="1" applyBorder="1" applyAlignment="1">
      <alignment horizontal="center" vertical="center" wrapText="1"/>
    </xf>
    <xf numFmtId="0" fontId="63" fillId="2" borderId="28" xfId="0" applyFont="1" applyFill="1" applyBorder="1" applyAlignment="1">
      <alignment horizontal="center" vertical="center" wrapText="1"/>
    </xf>
    <xf numFmtId="0" fontId="61" fillId="2" borderId="28" xfId="0" applyFont="1" applyFill="1" applyBorder="1" applyAlignment="1">
      <alignment horizontal="center" vertical="center" wrapText="1"/>
    </xf>
    <xf numFmtId="3" fontId="49" fillId="5" borderId="5" xfId="81" applyNumberFormat="1" applyFont="1" applyFill="1" applyBorder="1"/>
    <xf numFmtId="3" fontId="49" fillId="5" borderId="34" xfId="81" applyNumberFormat="1" applyFont="1" applyFill="1" applyBorder="1"/>
    <xf numFmtId="3" fontId="49" fillId="5" borderId="30" xfId="81" applyNumberFormat="1" applyFont="1" applyFill="1" applyBorder="1"/>
    <xf numFmtId="3" fontId="49" fillId="5" borderId="11" xfId="81" applyNumberFormat="1" applyFont="1" applyFill="1" applyBorder="1"/>
    <xf numFmtId="3" fontId="49" fillId="5" borderId="12" xfId="81" applyNumberFormat="1" applyFont="1" applyFill="1" applyBorder="1"/>
    <xf numFmtId="3" fontId="49" fillId="5" borderId="15" xfId="81" applyNumberFormat="1" applyFont="1" applyFill="1" applyBorder="1"/>
    <xf numFmtId="3" fontId="49" fillId="5" borderId="16" xfId="81" applyNumberFormat="1" applyFont="1" applyFill="1" applyBorder="1"/>
    <xf numFmtId="3" fontId="50" fillId="2" borderId="32" xfId="81" applyNumberFormat="1" applyFont="1" applyFill="1" applyBorder="1"/>
    <xf numFmtId="3" fontId="50" fillId="2" borderId="25" xfId="81" applyNumberFormat="1" applyFont="1" applyFill="1" applyBorder="1"/>
    <xf numFmtId="3" fontId="50" fillId="4" borderId="32" xfId="81" applyNumberFormat="1" applyFont="1" applyFill="1" applyBorder="1"/>
    <xf numFmtId="3" fontId="50" fillId="4" borderId="25" xfId="81" applyNumberFormat="1" applyFont="1" applyFill="1" applyBorder="1"/>
    <xf numFmtId="172" fontId="50" fillId="3" borderId="32" xfId="81" applyNumberFormat="1" applyFont="1" applyFill="1" applyBorder="1"/>
    <xf numFmtId="172" fontId="50" fillId="3" borderId="25" xfId="81" applyNumberFormat="1" applyFont="1" applyFill="1" applyBorder="1"/>
    <xf numFmtId="0" fontId="56" fillId="2" borderId="28" xfId="74" applyFont="1" applyFill="1" applyBorder="1" applyAlignment="1">
      <alignment horizontal="center"/>
    </xf>
    <xf numFmtId="0" fontId="56" fillId="2" borderId="27" xfId="74" applyFont="1" applyFill="1" applyBorder="1" applyAlignment="1">
      <alignment horizontal="center"/>
    </xf>
    <xf numFmtId="0" fontId="56" fillId="2" borderId="29" xfId="81" applyFont="1" applyFill="1" applyBorder="1" applyAlignment="1">
      <alignment horizontal="center"/>
    </xf>
    <xf numFmtId="0" fontId="56" fillId="2" borderId="30" xfId="81" applyFont="1" applyFill="1" applyBorder="1" applyAlignment="1">
      <alignment horizontal="center"/>
    </xf>
    <xf numFmtId="0" fontId="64" fillId="0" borderId="2" xfId="0" applyFont="1" applyFill="1" applyBorder="1"/>
    <xf numFmtId="0" fontId="64" fillId="0" borderId="3" xfId="0" applyFont="1" applyFill="1" applyBorder="1"/>
    <xf numFmtId="3" fontId="50" fillId="0" borderId="32" xfId="78" applyNumberFormat="1" applyFont="1" applyFill="1" applyBorder="1" applyAlignment="1">
      <alignment horizontal="right"/>
    </xf>
    <xf numFmtId="9" fontId="50" fillId="0" borderId="32" xfId="78" applyNumberFormat="1" applyFont="1" applyFill="1" applyBorder="1" applyAlignment="1">
      <alignment horizontal="right"/>
    </xf>
    <xf numFmtId="3" fontId="50" fillId="0" borderId="25" xfId="78" applyNumberFormat="1" applyFont="1" applyFill="1" applyBorder="1" applyAlignment="1">
      <alignment horizontal="right"/>
    </xf>
    <xf numFmtId="0" fontId="56" fillId="2" borderId="26" xfId="81" applyFont="1" applyFill="1" applyBorder="1" applyAlignment="1">
      <alignment horizont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/>
    <xf numFmtId="0" fontId="57" fillId="0" borderId="0" xfId="0" applyFont="1" applyFill="1"/>
    <xf numFmtId="0" fontId="57" fillId="0" borderId="49" xfId="0" applyFont="1" applyFill="1" applyBorder="1" applyAlignment="1"/>
    <xf numFmtId="0" fontId="66" fillId="0" borderId="0" xfId="0" applyFont="1" applyFill="1" applyBorder="1" applyAlignment="1"/>
    <xf numFmtId="0" fontId="57" fillId="0" borderId="58" xfId="0" applyFont="1" applyFill="1" applyBorder="1"/>
    <xf numFmtId="0" fontId="0" fillId="0" borderId="0" xfId="0" applyFill="1"/>
    <xf numFmtId="0" fontId="0" fillId="0" borderId="58" xfId="0" applyFill="1" applyBorder="1" applyAlignment="1"/>
    <xf numFmtId="0" fontId="9" fillId="0" borderId="0" xfId="81" applyFill="1"/>
    <xf numFmtId="0" fontId="10" fillId="0" borderId="49" xfId="81" applyFont="1" applyFill="1" applyBorder="1" applyAlignment="1"/>
    <xf numFmtId="3" fontId="58" fillId="0" borderId="8" xfId="0" applyNumberFormat="1" applyFont="1" applyFill="1" applyBorder="1" applyAlignment="1">
      <alignment horizontal="right" vertical="top"/>
    </xf>
    <xf numFmtId="3" fontId="58" fillId="0" borderId="6" xfId="0" applyNumberFormat="1" applyFont="1" applyFill="1" applyBorder="1" applyAlignment="1">
      <alignment horizontal="right" vertical="top"/>
    </xf>
    <xf numFmtId="3" fontId="59" fillId="0" borderId="6" xfId="0" applyNumberFormat="1" applyFont="1" applyFill="1" applyBorder="1" applyAlignment="1">
      <alignment horizontal="right" vertical="top"/>
    </xf>
    <xf numFmtId="3" fontId="58" fillId="0" borderId="13" xfId="0" applyNumberFormat="1" applyFont="1" applyFill="1" applyBorder="1" applyAlignment="1">
      <alignment horizontal="right" vertical="top"/>
    </xf>
    <xf numFmtId="3" fontId="58" fillId="0" borderId="11" xfId="0" applyNumberFormat="1" applyFont="1" applyFill="1" applyBorder="1" applyAlignment="1">
      <alignment horizontal="right" vertical="top"/>
    </xf>
    <xf numFmtId="3" fontId="59" fillId="0" borderId="11" xfId="0" applyNumberFormat="1" applyFont="1" applyFill="1" applyBorder="1" applyAlignment="1">
      <alignment horizontal="right" vertical="top"/>
    </xf>
    <xf numFmtId="3" fontId="60" fillId="0" borderId="13" xfId="0" applyNumberFormat="1" applyFont="1" applyFill="1" applyBorder="1" applyAlignment="1">
      <alignment horizontal="right" vertical="top"/>
    </xf>
    <xf numFmtId="3" fontId="60" fillId="0" borderId="11" xfId="0" applyNumberFormat="1" applyFont="1" applyFill="1" applyBorder="1" applyAlignment="1">
      <alignment horizontal="right" vertical="top"/>
    </xf>
    <xf numFmtId="3" fontId="61" fillId="0" borderId="11" xfId="0" applyNumberFormat="1" applyFont="1" applyFill="1" applyBorder="1" applyAlignment="1">
      <alignment horizontal="right" vertical="top"/>
    </xf>
    <xf numFmtId="3" fontId="58" fillId="0" borderId="37" xfId="0" applyNumberFormat="1" applyFont="1" applyFill="1" applyBorder="1" applyAlignment="1">
      <alignment horizontal="right" vertical="top"/>
    </xf>
    <xf numFmtId="3" fontId="58" fillId="0" borderId="28" xfId="0" applyNumberFormat="1" applyFont="1" applyFill="1" applyBorder="1" applyAlignment="1">
      <alignment horizontal="right" vertical="top"/>
    </xf>
    <xf numFmtId="3" fontId="59" fillId="0" borderId="28" xfId="0" applyNumberFormat="1" applyFont="1" applyFill="1" applyBorder="1" applyAlignment="1">
      <alignment horizontal="right" vertical="top"/>
    </xf>
    <xf numFmtId="0" fontId="8" fillId="0" borderId="0" xfId="82" applyFont="1" applyFill="1"/>
    <xf numFmtId="0" fontId="12" fillId="0" borderId="49" xfId="82" applyFont="1" applyFill="1" applyBorder="1" applyAlignment="1"/>
    <xf numFmtId="0" fontId="1" fillId="0" borderId="0" xfId="78" applyFill="1"/>
    <xf numFmtId="0" fontId="51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8" fillId="0" borderId="0" xfId="78" applyNumberFormat="1" applyFont="1" applyFill="1" applyAlignment="1">
      <alignment horizontal="left"/>
    </xf>
    <xf numFmtId="9" fontId="8" fillId="0" borderId="0" xfId="78" applyNumberFormat="1" applyFont="1" applyFill="1"/>
    <xf numFmtId="3" fontId="8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3" fillId="0" borderId="0" xfId="79" applyFont="1" applyFill="1" applyBorder="1" applyAlignment="1">
      <alignment horizontal="left"/>
    </xf>
    <xf numFmtId="3" fontId="3" fillId="0" borderId="47" xfId="79" applyNumberFormat="1" applyFont="1" applyFill="1" applyBorder="1"/>
    <xf numFmtId="9" fontId="3" fillId="0" borderId="47" xfId="79" applyNumberFormat="1" applyFont="1" applyFill="1" applyBorder="1"/>
    <xf numFmtId="9" fontId="3" fillId="0" borderId="48" xfId="79" applyNumberFormat="1" applyFont="1" applyFill="1" applyBorder="1"/>
    <xf numFmtId="0" fontId="3" fillId="0" borderId="42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3" xfId="79" applyFont="1" applyFill="1" applyBorder="1"/>
    <xf numFmtId="0" fontId="3" fillId="0" borderId="44" xfId="79" applyFont="1" applyFill="1" applyBorder="1"/>
    <xf numFmtId="0" fontId="0" fillId="0" borderId="0" xfId="0" applyFill="1" applyAlignment="1">
      <alignment horizontal="right"/>
    </xf>
    <xf numFmtId="166" fontId="0" fillId="0" borderId="0" xfId="0" applyNumberFormat="1" applyFill="1"/>
    <xf numFmtId="0" fontId="4" fillId="0" borderId="0" xfId="26" applyFill="1"/>
    <xf numFmtId="3" fontId="20" fillId="0" borderId="49" xfId="26" applyNumberFormat="1" applyFont="1" applyFill="1" applyBorder="1" applyAlignment="1"/>
    <xf numFmtId="0" fontId="22" fillId="0" borderId="0" xfId="26" applyFont="1" applyFill="1" applyAlignment="1">
      <alignment vertical="center"/>
    </xf>
    <xf numFmtId="0" fontId="4" fillId="0" borderId="0" xfId="26" applyFont="1" applyFill="1"/>
    <xf numFmtId="0" fontId="26" fillId="0" borderId="0" xfId="26" applyFont="1" applyFill="1"/>
    <xf numFmtId="0" fontId="27" fillId="0" borderId="0" xfId="26" applyFont="1" applyFill="1"/>
    <xf numFmtId="167" fontId="4" fillId="0" borderId="0" xfId="26" applyNumberFormat="1" applyFill="1"/>
    <xf numFmtId="168" fontId="4" fillId="0" borderId="0" xfId="26" applyNumberFormat="1" applyFill="1"/>
    <xf numFmtId="0" fontId="13" fillId="0" borderId="0" xfId="63" applyFill="1"/>
    <xf numFmtId="0" fontId="8" fillId="0" borderId="58" xfId="65" applyFont="1" applyFill="1" applyBorder="1" applyAlignment="1"/>
    <xf numFmtId="0" fontId="8" fillId="0" borderId="0" xfId="65" applyFont="1" applyFill="1"/>
    <xf numFmtId="0" fontId="8" fillId="0" borderId="0" xfId="65" applyFont="1" applyFill="1" applyAlignment="1">
      <alignment horizontal="left"/>
    </xf>
    <xf numFmtId="0" fontId="8" fillId="0" borderId="0" xfId="65" applyFont="1" applyFill="1" applyAlignment="1">
      <alignment horizontal="right"/>
    </xf>
    <xf numFmtId="167" fontId="11" fillId="0" borderId="0" xfId="65" applyNumberFormat="1" applyFont="1" applyFill="1" applyAlignment="1">
      <alignment horizontal="center"/>
    </xf>
    <xf numFmtId="0" fontId="11" fillId="0" borderId="0" xfId="65" applyFont="1" applyFill="1" applyAlignment="1">
      <alignment horizontal="center"/>
    </xf>
    <xf numFmtId="0" fontId="8" fillId="0" borderId="0" xfId="65" applyFont="1" applyFill="1" applyAlignment="1">
      <alignment horizontal="center"/>
    </xf>
    <xf numFmtId="1" fontId="11" fillId="0" borderId="0" xfId="65" applyNumberFormat="1" applyFont="1" applyFill="1"/>
    <xf numFmtId="1" fontId="16" fillId="0" borderId="0" xfId="65" applyNumberFormat="1" applyFont="1" applyFill="1"/>
    <xf numFmtId="167" fontId="16" fillId="0" borderId="0" xfId="65" applyNumberFormat="1" applyFont="1" applyFill="1"/>
    <xf numFmtId="0" fontId="17" fillId="0" borderId="0" xfId="65" applyFont="1" applyFill="1"/>
    <xf numFmtId="1" fontId="18" fillId="0" borderId="0" xfId="65" applyNumberFormat="1" applyFont="1" applyFill="1" applyBorder="1"/>
    <xf numFmtId="167" fontId="18" fillId="0" borderId="0" xfId="65" applyNumberFormat="1" applyFont="1" applyFill="1" applyBorder="1"/>
    <xf numFmtId="0" fontId="19" fillId="0" borderId="0" xfId="65" applyFont="1" applyFill="1"/>
    <xf numFmtId="167" fontId="11" fillId="0" borderId="0" xfId="65" applyNumberFormat="1" applyFont="1" applyFill="1"/>
    <xf numFmtId="0" fontId="68" fillId="0" borderId="58" xfId="0" applyFont="1" applyFill="1" applyBorder="1" applyAlignment="1"/>
    <xf numFmtId="165" fontId="3" fillId="0" borderId="84" xfId="53" applyNumberFormat="1" applyFont="1" applyFill="1" applyBorder="1"/>
    <xf numFmtId="9" fontId="3" fillId="0" borderId="84" xfId="53" applyNumberFormat="1" applyFont="1" applyFill="1" applyBorder="1"/>
    <xf numFmtId="3" fontId="31" fillId="0" borderId="0" xfId="76" applyNumberFormat="1" applyFont="1" applyFill="1" applyBorder="1"/>
    <xf numFmtId="3" fontId="4" fillId="0" borderId="0" xfId="76" applyNumberFormat="1" applyFill="1"/>
    <xf numFmtId="0" fontId="2" fillId="0" borderId="58" xfId="26" applyFont="1" applyFill="1" applyBorder="1" applyAlignment="1"/>
    <xf numFmtId="3" fontId="52" fillId="0" borderId="0" xfId="26" applyNumberFormat="1" applyFont="1" applyFill="1" applyBorder="1"/>
    <xf numFmtId="9" fontId="31" fillId="0" borderId="0" xfId="76" applyNumberFormat="1" applyFont="1" applyFill="1" applyBorder="1" applyAlignment="1">
      <alignment horizontal="right"/>
    </xf>
    <xf numFmtId="9" fontId="31" fillId="0" borderId="0" xfId="76" applyNumberFormat="1" applyFont="1" applyFill="1" applyBorder="1"/>
    <xf numFmtId="9" fontId="4" fillId="0" borderId="0" xfId="76" applyNumberFormat="1" applyFill="1" applyAlignment="1">
      <alignment horizontal="right"/>
    </xf>
    <xf numFmtId="9" fontId="4" fillId="0" borderId="0" xfId="76" applyNumberFormat="1" applyFill="1"/>
    <xf numFmtId="0" fontId="51" fillId="0" borderId="0" xfId="26" applyFont="1" applyFill="1"/>
    <xf numFmtId="0" fontId="51" fillId="0" borderId="58" xfId="26" applyFont="1" applyFill="1" applyBorder="1" applyAlignment="1"/>
    <xf numFmtId="3" fontId="53" fillId="0" borderId="0" xfId="26" applyNumberFormat="1" applyFont="1" applyFill="1" applyBorder="1" applyAlignment="1">
      <alignment horizontal="center" vertical="center"/>
    </xf>
    <xf numFmtId="0" fontId="54" fillId="0" borderId="0" xfId="26" applyFont="1" applyFill="1" applyBorder="1" applyAlignment="1">
      <alignment horizontal="right"/>
    </xf>
    <xf numFmtId="171" fontId="51" fillId="0" borderId="29" xfId="26" applyNumberFormat="1" applyFont="1" applyFill="1" applyBorder="1"/>
    <xf numFmtId="9" fontId="51" fillId="0" borderId="30" xfId="26" applyNumberFormat="1" applyFont="1" applyFill="1" applyBorder="1"/>
    <xf numFmtId="171" fontId="51" fillId="0" borderId="55" xfId="26" applyNumberFormat="1" applyFont="1" applyFill="1" applyBorder="1"/>
    <xf numFmtId="9" fontId="54" fillId="0" borderId="0" xfId="26" applyNumberFormat="1" applyFont="1" applyFill="1" applyBorder="1" applyAlignment="1">
      <alignment horizontal="right"/>
    </xf>
    <xf numFmtId="171" fontId="51" fillId="0" borderId="10" xfId="26" applyNumberFormat="1" applyFont="1" applyFill="1" applyBorder="1"/>
    <xf numFmtId="9" fontId="51" fillId="0" borderId="12" xfId="26" applyNumberFormat="1" applyFont="1" applyFill="1" applyBorder="1"/>
    <xf numFmtId="171" fontId="51" fillId="0" borderId="41" xfId="26" applyNumberFormat="1" applyFont="1" applyFill="1" applyBorder="1"/>
    <xf numFmtId="3" fontId="55" fillId="0" borderId="0" xfId="26" applyNumberFormat="1" applyFont="1" applyFill="1" applyBorder="1"/>
    <xf numFmtId="171" fontId="51" fillId="0" borderId="26" xfId="26" applyNumberFormat="1" applyFont="1" applyFill="1" applyBorder="1"/>
    <xf numFmtId="9" fontId="51" fillId="0" borderId="27" xfId="26" applyNumberFormat="1" applyFont="1" applyFill="1" applyBorder="1"/>
    <xf numFmtId="171" fontId="51" fillId="0" borderId="57" xfId="26" applyNumberFormat="1" applyFont="1" applyFill="1" applyBorder="1"/>
    <xf numFmtId="0" fontId="5" fillId="0" borderId="0" xfId="26" applyFont="1" applyFill="1"/>
    <xf numFmtId="0" fontId="21" fillId="0" borderId="49" xfId="26" applyFont="1" applyFill="1" applyBorder="1" applyAlignment="1">
      <alignment vertical="center"/>
    </xf>
    <xf numFmtId="169" fontId="21" fillId="0" borderId="49" xfId="26" applyNumberFormat="1" applyFont="1" applyFill="1" applyBorder="1" applyAlignment="1">
      <alignment vertical="center"/>
    </xf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2" fillId="0" borderId="0" xfId="26" applyFont="1" applyFill="1"/>
    <xf numFmtId="3" fontId="32" fillId="0" borderId="0" xfId="26" applyNumberFormat="1" applyFont="1" applyFill="1"/>
    <xf numFmtId="0" fontId="0" fillId="0" borderId="0" xfId="0" applyFill="1" applyBorder="1" applyAlignment="1"/>
    <xf numFmtId="0" fontId="0" fillId="0" borderId="0" xfId="0" applyFont="1" applyFill="1"/>
    <xf numFmtId="0" fontId="68" fillId="0" borderId="0" xfId="0" applyFont="1" applyFill="1" applyBorder="1" applyAlignment="1"/>
    <xf numFmtId="3" fontId="0" fillId="0" borderId="0" xfId="0" applyNumberFormat="1" applyFill="1" applyBorder="1" applyAlignment="1"/>
    <xf numFmtId="0" fontId="57" fillId="0" borderId="35" xfId="0" applyFont="1" applyFill="1" applyBorder="1" applyAlignment="1"/>
    <xf numFmtId="0" fontId="57" fillId="0" borderId="36" xfId="0" applyFont="1" applyFill="1" applyBorder="1" applyAlignment="1"/>
    <xf numFmtId="0" fontId="57" fillId="0" borderId="76" xfId="0" applyFont="1" applyFill="1" applyBorder="1" applyAlignment="1"/>
    <xf numFmtId="0" fontId="50" fillId="2" borderId="31" xfId="78" applyFont="1" applyFill="1" applyBorder="1" applyAlignment="1">
      <alignment horizontal="right"/>
    </xf>
    <xf numFmtId="3" fontId="50" fillId="2" borderId="75" xfId="78" applyNumberFormat="1" applyFont="1" applyFill="1" applyBorder="1"/>
    <xf numFmtId="0" fontId="3" fillId="2" borderId="24" xfId="79" applyFont="1" applyFill="1" applyBorder="1" applyAlignment="1">
      <alignment horizontal="left"/>
    </xf>
    <xf numFmtId="0" fontId="3" fillId="2" borderId="32" xfId="79" applyFont="1" applyFill="1" applyBorder="1" applyAlignment="1">
      <alignment horizontal="left"/>
    </xf>
    <xf numFmtId="0" fontId="3" fillId="2" borderId="28" xfId="80" applyFont="1" applyFill="1" applyBorder="1"/>
    <xf numFmtId="0" fontId="3" fillId="2" borderId="27" xfId="80" applyFont="1" applyFill="1" applyBorder="1"/>
    <xf numFmtId="0" fontId="3" fillId="2" borderId="46" xfId="79" applyFont="1" applyFill="1" applyBorder="1"/>
    <xf numFmtId="0" fontId="3" fillId="2" borderId="45" xfId="79" applyFont="1" applyFill="1" applyBorder="1"/>
    <xf numFmtId="0" fontId="3" fillId="5" borderId="5" xfId="26" applyFont="1" applyFill="1" applyBorder="1"/>
    <xf numFmtId="0" fontId="5" fillId="5" borderId="6" xfId="26" applyFont="1" applyFill="1" applyBorder="1"/>
    <xf numFmtId="0" fontId="23" fillId="5" borderId="6" xfId="26" applyFont="1" applyFill="1" applyBorder="1"/>
    <xf numFmtId="0" fontId="3" fillId="5" borderId="10" xfId="26" applyFont="1" applyFill="1" applyBorder="1"/>
    <xf numFmtId="0" fontId="5" fillId="5" borderId="11" xfId="26" applyFont="1" applyFill="1" applyBorder="1"/>
    <xf numFmtId="0" fontId="23" fillId="5" borderId="11" xfId="26" applyFont="1" applyFill="1" applyBorder="1"/>
    <xf numFmtId="0" fontId="16" fillId="5" borderId="10" xfId="26" applyFont="1" applyFill="1" applyBorder="1"/>
    <xf numFmtId="0" fontId="5" fillId="5" borderId="0" xfId="26" applyFont="1" applyFill="1" applyBorder="1"/>
    <xf numFmtId="0" fontId="17" fillId="5" borderId="11" xfId="26" applyFont="1" applyFill="1" applyBorder="1"/>
    <xf numFmtId="0" fontId="25" fillId="5" borderId="11" xfId="26" applyFont="1" applyFill="1" applyBorder="1"/>
    <xf numFmtId="0" fontId="3" fillId="5" borderId="26" xfId="26" applyFont="1" applyFill="1" applyBorder="1"/>
    <xf numFmtId="0" fontId="5" fillId="5" borderId="51" xfId="26" applyFont="1" applyFill="1" applyBorder="1"/>
    <xf numFmtId="0" fontId="23" fillId="5" borderId="51" xfId="26" applyFont="1" applyFill="1" applyBorder="1"/>
    <xf numFmtId="0" fontId="11" fillId="5" borderId="0" xfId="65" applyFont="1" applyFill="1"/>
    <xf numFmtId="0" fontId="8" fillId="5" borderId="0" xfId="65" applyFont="1" applyFill="1"/>
    <xf numFmtId="0" fontId="8" fillId="5" borderId="0" xfId="65" applyFont="1" applyFill="1" applyAlignment="1">
      <alignment horizontal="center"/>
    </xf>
    <xf numFmtId="0" fontId="16" fillId="5" borderId="0" xfId="65" applyFont="1" applyFill="1"/>
    <xf numFmtId="167" fontId="8" fillId="5" borderId="0" xfId="65" applyNumberFormat="1" applyFont="1" applyFill="1"/>
    <xf numFmtId="0" fontId="8" fillId="5" borderId="0" xfId="65" applyFont="1" applyFill="1" applyAlignment="1">
      <alignment horizontal="left"/>
    </xf>
    <xf numFmtId="0" fontId="8" fillId="5" borderId="0" xfId="65" applyFont="1" applyFill="1" applyAlignment="1">
      <alignment horizontal="right"/>
    </xf>
    <xf numFmtId="167" fontId="11" fillId="5" borderId="0" xfId="65" applyNumberFormat="1" applyFont="1" applyFill="1" applyAlignment="1">
      <alignment horizontal="center"/>
    </xf>
    <xf numFmtId="0" fontId="11" fillId="5" borderId="0" xfId="65" applyFont="1" applyFill="1" applyAlignment="1">
      <alignment horizontal="center"/>
    </xf>
    <xf numFmtId="0" fontId="3" fillId="2" borderId="82" xfId="53" applyFont="1" applyFill="1" applyBorder="1" applyAlignment="1">
      <alignment horizontal="right"/>
    </xf>
    <xf numFmtId="3" fontId="51" fillId="7" borderId="11" xfId="26" applyNumberFormat="1" applyFont="1" applyFill="1" applyBorder="1"/>
    <xf numFmtId="3" fontId="51" fillId="7" borderId="6" xfId="26" applyNumberFormat="1" applyFont="1" applyFill="1" applyBorder="1"/>
    <xf numFmtId="3" fontId="56" fillId="2" borderId="24" xfId="26" applyNumberFormat="1" applyFont="1" applyFill="1" applyBorder="1"/>
    <xf numFmtId="3" fontId="56" fillId="2" borderId="32" xfId="26" applyNumberFormat="1" applyFont="1" applyFill="1" applyBorder="1"/>
    <xf numFmtId="3" fontId="56" fillId="4" borderId="24" xfId="26" applyNumberFormat="1" applyFont="1" applyFill="1" applyBorder="1"/>
    <xf numFmtId="3" fontId="56" fillId="7" borderId="4" xfId="26" applyNumberFormat="1" applyFont="1" applyFill="1" applyBorder="1"/>
    <xf numFmtId="3" fontId="56" fillId="7" borderId="9" xfId="26" applyNumberFormat="1" applyFont="1" applyFill="1" applyBorder="1"/>
    <xf numFmtId="3" fontId="56" fillId="2" borderId="31" xfId="26" applyNumberFormat="1" applyFont="1" applyFill="1" applyBorder="1"/>
    <xf numFmtId="3" fontId="51" fillId="7" borderId="5" xfId="26" applyNumberFormat="1" applyFont="1" applyFill="1" applyBorder="1"/>
    <xf numFmtId="3" fontId="51" fillId="7" borderId="10" xfId="26" applyNumberFormat="1" applyFont="1" applyFill="1" applyBorder="1"/>
    <xf numFmtId="3" fontId="51" fillId="5" borderId="0" xfId="26" applyNumberFormat="1" applyFont="1" applyFill="1" applyBorder="1"/>
    <xf numFmtId="3" fontId="78" fillId="5" borderId="0" xfId="26" applyNumberFormat="1" applyFont="1" applyFill="1" applyBorder="1"/>
    <xf numFmtId="168" fontId="51" fillId="5" borderId="0" xfId="26" applyNumberFormat="1" applyFont="1" applyFill="1" applyBorder="1"/>
    <xf numFmtId="0" fontId="56" fillId="2" borderId="1" xfId="26" applyNumberFormat="1" applyFont="1" applyFill="1" applyBorder="1" applyAlignment="1">
      <alignment horizontal="center"/>
    </xf>
    <xf numFmtId="0" fontId="56" fillId="2" borderId="2" xfId="26" applyNumberFormat="1" applyFont="1" applyFill="1" applyBorder="1" applyAlignment="1">
      <alignment horizontal="center"/>
    </xf>
    <xf numFmtId="168" fontId="56" fillId="2" borderId="3" xfId="26" applyNumberFormat="1" applyFont="1" applyFill="1" applyBorder="1" applyAlignment="1">
      <alignment horizontal="center"/>
    </xf>
    <xf numFmtId="3" fontId="56" fillId="2" borderId="24" xfId="26" applyNumberFormat="1" applyFont="1" applyFill="1" applyBorder="1" applyAlignment="1">
      <alignment horizontal="center"/>
    </xf>
    <xf numFmtId="168" fontId="56" fillId="2" borderId="25" xfId="26" applyNumberFormat="1" applyFont="1" applyFill="1" applyBorder="1" applyAlignment="1">
      <alignment horizontal="center"/>
    </xf>
    <xf numFmtId="168" fontId="56" fillId="7" borderId="7" xfId="86" applyNumberFormat="1" applyFont="1" applyFill="1" applyBorder="1" applyAlignment="1">
      <alignment horizontal="right"/>
    </xf>
    <xf numFmtId="3" fontId="51" fillId="7" borderId="8" xfId="26" applyNumberFormat="1" applyFont="1" applyFill="1" applyBorder="1"/>
    <xf numFmtId="168" fontId="56" fillId="7" borderId="7" xfId="86" applyNumberFormat="1" applyFont="1" applyFill="1" applyBorder="1"/>
    <xf numFmtId="168" fontId="56" fillId="7" borderId="12" xfId="86" applyNumberFormat="1" applyFont="1" applyFill="1" applyBorder="1" applyAlignment="1">
      <alignment horizontal="right"/>
    </xf>
    <xf numFmtId="3" fontId="51" fillId="7" borderId="13" xfId="26" applyNumberFormat="1" applyFont="1" applyFill="1" applyBorder="1"/>
    <xf numFmtId="168" fontId="56" fillId="7" borderId="12" xfId="86" applyNumberFormat="1" applyFont="1" applyFill="1" applyBorder="1"/>
    <xf numFmtId="168" fontId="56" fillId="2" borderId="25" xfId="86" applyNumberFormat="1" applyFont="1" applyFill="1" applyBorder="1" applyAlignment="1">
      <alignment horizontal="right"/>
    </xf>
    <xf numFmtId="3" fontId="56" fillId="2" borderId="33" xfId="26" applyNumberFormat="1" applyFont="1" applyFill="1" applyBorder="1"/>
    <xf numFmtId="168" fontId="56" fillId="2" borderId="25" xfId="86" applyNumberFormat="1" applyFont="1" applyFill="1" applyBorder="1"/>
    <xf numFmtId="3" fontId="56" fillId="2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 applyAlignment="1">
      <alignment horizontal="left"/>
    </xf>
    <xf numFmtId="3" fontId="52" fillId="7" borderId="0" xfId="26" applyNumberFormat="1" applyFont="1" applyFill="1" applyBorder="1"/>
    <xf numFmtId="0" fontId="56" fillId="3" borderId="1" xfId="26" applyNumberFormat="1" applyFont="1" applyFill="1" applyBorder="1" applyAlignment="1">
      <alignment horizontal="center"/>
    </xf>
    <xf numFmtId="0" fontId="56" fillId="3" borderId="2" xfId="26" applyNumberFormat="1" applyFont="1" applyFill="1" applyBorder="1" applyAlignment="1">
      <alignment horizontal="center"/>
    </xf>
    <xf numFmtId="168" fontId="56" fillId="3" borderId="3" xfId="26" applyNumberFormat="1" applyFont="1" applyFill="1" applyBorder="1" applyAlignment="1">
      <alignment horizontal="center"/>
    </xf>
    <xf numFmtId="3" fontId="56" fillId="3" borderId="24" xfId="26" applyNumberFormat="1" applyFont="1" applyFill="1" applyBorder="1" applyAlignment="1">
      <alignment horizontal="center"/>
    </xf>
    <xf numFmtId="168" fontId="56" fillId="3" borderId="25" xfId="26" applyNumberFormat="1" applyFont="1" applyFill="1" applyBorder="1" applyAlignment="1">
      <alignment horizontal="center"/>
    </xf>
    <xf numFmtId="3" fontId="51" fillId="7" borderId="29" xfId="26" applyNumberFormat="1" applyFont="1" applyFill="1" applyBorder="1" applyAlignment="1">
      <alignment horizontal="center"/>
    </xf>
    <xf numFmtId="3" fontId="51" fillId="7" borderId="30" xfId="26" applyNumberFormat="1" applyFont="1" applyFill="1" applyBorder="1" applyAlignment="1">
      <alignment horizontal="center"/>
    </xf>
    <xf numFmtId="3" fontId="51" fillId="7" borderId="10" xfId="26" applyNumberFormat="1" applyFont="1" applyFill="1" applyBorder="1" applyAlignment="1">
      <alignment horizontal="center"/>
    </xf>
    <xf numFmtId="3" fontId="51" fillId="7" borderId="12" xfId="26" applyNumberFormat="1" applyFont="1" applyFill="1" applyBorder="1" applyAlignment="1">
      <alignment horizontal="center"/>
    </xf>
    <xf numFmtId="3" fontId="56" fillId="3" borderId="31" xfId="26" applyNumberFormat="1" applyFont="1" applyFill="1" applyBorder="1"/>
    <xf numFmtId="3" fontId="56" fillId="3" borderId="24" xfId="26" applyNumberFormat="1" applyFont="1" applyFill="1" applyBorder="1"/>
    <xf numFmtId="3" fontId="56" fillId="3" borderId="32" xfId="26" applyNumberFormat="1" applyFont="1" applyFill="1" applyBorder="1"/>
    <xf numFmtId="168" fontId="56" fillId="3" borderId="25" xfId="86" applyNumberFormat="1" applyFont="1" applyFill="1" applyBorder="1" applyAlignment="1">
      <alignment horizontal="right"/>
    </xf>
    <xf numFmtId="168" fontId="56" fillId="3" borderId="25" xfId="86" applyNumberFormat="1" applyFont="1" applyFill="1" applyBorder="1"/>
    <xf numFmtId="3" fontId="56" fillId="3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/>
    <xf numFmtId="3" fontId="51" fillId="7" borderId="0" xfId="26" applyNumberFormat="1" applyFont="1" applyFill="1" applyBorder="1"/>
    <xf numFmtId="168" fontId="51" fillId="7" borderId="0" xfId="26" applyNumberFormat="1" applyFont="1" applyFill="1" applyBorder="1"/>
    <xf numFmtId="0" fontId="56" fillId="6" borderId="1" xfId="26" applyNumberFormat="1" applyFont="1" applyFill="1" applyBorder="1" applyAlignment="1">
      <alignment horizontal="center"/>
    </xf>
    <xf numFmtId="0" fontId="56" fillId="6" borderId="2" xfId="26" applyNumberFormat="1" applyFont="1" applyFill="1" applyBorder="1" applyAlignment="1">
      <alignment horizontal="center"/>
    </xf>
    <xf numFmtId="0" fontId="56" fillId="6" borderId="3" xfId="26" applyNumberFormat="1" applyFont="1" applyFill="1" applyBorder="1" applyAlignment="1">
      <alignment horizontal="center"/>
    </xf>
    <xf numFmtId="3" fontId="56" fillId="7" borderId="18" xfId="26" applyNumberFormat="1" applyFont="1" applyFill="1" applyBorder="1"/>
    <xf numFmtId="168" fontId="56" fillId="7" borderId="18" xfId="86" applyNumberFormat="1" applyFont="1" applyFill="1" applyBorder="1"/>
    <xf numFmtId="3" fontId="56" fillId="7" borderId="19" xfId="26" applyNumberFormat="1" applyFont="1" applyFill="1" applyBorder="1"/>
    <xf numFmtId="168" fontId="56" fillId="7" borderId="19" xfId="86" applyNumberFormat="1" applyFont="1" applyFill="1" applyBorder="1"/>
    <xf numFmtId="3" fontId="56" fillId="6" borderId="31" xfId="26" applyNumberFormat="1" applyFont="1" applyFill="1" applyBorder="1"/>
    <xf numFmtId="3" fontId="56" fillId="6" borderId="24" xfId="26" applyNumberFormat="1" applyFont="1" applyFill="1" applyBorder="1"/>
    <xf numFmtId="3" fontId="56" fillId="6" borderId="32" xfId="26" applyNumberFormat="1" applyFont="1" applyFill="1" applyBorder="1"/>
    <xf numFmtId="168" fontId="56" fillId="6" borderId="25" xfId="86" applyNumberFormat="1" applyFont="1" applyFill="1" applyBorder="1" applyAlignment="1">
      <alignment horizontal="right"/>
    </xf>
    <xf numFmtId="3" fontId="56" fillId="6" borderId="33" xfId="26" applyNumberFormat="1" applyFont="1" applyFill="1" applyBorder="1"/>
    <xf numFmtId="168" fontId="56" fillId="6" borderId="61" xfId="86" applyNumberFormat="1" applyFont="1" applyFill="1" applyBorder="1"/>
    <xf numFmtId="168" fontId="51" fillId="7" borderId="0" xfId="26" applyNumberFormat="1" applyFont="1" applyFill="1" applyBorder="1" applyAlignment="1">
      <alignment horizontal="right"/>
    </xf>
    <xf numFmtId="0" fontId="56" fillId="4" borderId="1" xfId="26" applyNumberFormat="1" applyFont="1" applyFill="1" applyBorder="1" applyAlignment="1">
      <alignment horizontal="center"/>
    </xf>
    <xf numFmtId="0" fontId="56" fillId="4" borderId="2" xfId="26" applyNumberFormat="1" applyFont="1" applyFill="1" applyBorder="1" applyAlignment="1">
      <alignment horizontal="center"/>
    </xf>
    <xf numFmtId="168" fontId="56" fillId="4" borderId="3" xfId="26" applyNumberFormat="1" applyFont="1" applyFill="1" applyBorder="1" applyAlignment="1">
      <alignment horizontal="center"/>
    </xf>
    <xf numFmtId="3" fontId="56" fillId="4" borderId="24" xfId="26" applyNumberFormat="1" applyFont="1" applyFill="1" applyBorder="1" applyAlignment="1">
      <alignment horizontal="center"/>
    </xf>
    <xf numFmtId="168" fontId="56" fillId="4" borderId="25" xfId="26" applyNumberFormat="1" applyFont="1" applyFill="1" applyBorder="1" applyAlignment="1">
      <alignment horizontal="center"/>
    </xf>
    <xf numFmtId="3" fontId="56" fillId="4" borderId="31" xfId="26" applyNumberFormat="1" applyFont="1" applyFill="1" applyBorder="1"/>
    <xf numFmtId="3" fontId="56" fillId="4" borderId="32" xfId="26" applyNumberFormat="1" applyFont="1" applyFill="1" applyBorder="1"/>
    <xf numFmtId="168" fontId="56" fillId="4" borderId="25" xfId="86" applyNumberFormat="1" applyFont="1" applyFill="1" applyBorder="1" applyAlignment="1">
      <alignment horizontal="right"/>
    </xf>
    <xf numFmtId="3" fontId="56" fillId="4" borderId="33" xfId="26" applyNumberFormat="1" applyFont="1" applyFill="1" applyBorder="1"/>
    <xf numFmtId="168" fontId="56" fillId="4" borderId="25" xfId="86" applyNumberFormat="1" applyFont="1" applyFill="1" applyBorder="1"/>
    <xf numFmtId="3" fontId="56" fillId="4" borderId="25" xfId="26" applyNumberFormat="1" applyFont="1" applyFill="1" applyBorder="1" applyAlignment="1">
      <alignment horizontal="center"/>
    </xf>
    <xf numFmtId="3" fontId="75" fillId="0" borderId="0" xfId="26" applyNumberFormat="1" applyFont="1" applyFill="1" applyBorder="1" applyAlignment="1">
      <alignment horizontal="right" vertical="top"/>
    </xf>
    <xf numFmtId="0" fontId="65" fillId="0" borderId="0" xfId="0" applyFont="1" applyFill="1" applyBorder="1" applyAlignment="1">
      <alignment horizontal="right" vertical="top"/>
    </xf>
    <xf numFmtId="3" fontId="75" fillId="0" borderId="2" xfId="26" applyNumberFormat="1" applyFont="1" applyFill="1" applyBorder="1" applyAlignment="1">
      <alignment horizontal="right" vertical="top"/>
    </xf>
    <xf numFmtId="0" fontId="65" fillId="0" borderId="2" xfId="0" applyFont="1" applyFill="1" applyBorder="1" applyAlignment="1">
      <alignment horizontal="right" vertical="top"/>
    </xf>
    <xf numFmtId="9" fontId="3" fillId="2" borderId="35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56" fillId="2" borderId="54" xfId="26" quotePrefix="1" applyNumberFormat="1" applyFont="1" applyFill="1" applyBorder="1" applyAlignment="1">
      <alignment horizontal="center"/>
    </xf>
    <xf numFmtId="171" fontId="56" fillId="2" borderId="9" xfId="26" quotePrefix="1" applyNumberFormat="1" applyFont="1" applyFill="1" applyBorder="1" applyAlignment="1">
      <alignment horizontal="center"/>
    </xf>
    <xf numFmtId="171" fontId="56" fillId="2" borderId="56" xfId="26" quotePrefix="1" applyNumberFormat="1" applyFont="1" applyFill="1" applyBorder="1" applyAlignment="1">
      <alignment horizontal="center"/>
    </xf>
    <xf numFmtId="0" fontId="51" fillId="2" borderId="35" xfId="26" applyFont="1" applyFill="1" applyBorder="1"/>
    <xf numFmtId="0" fontId="3" fillId="2" borderId="76" xfId="33" applyFont="1" applyFill="1" applyBorder="1" applyAlignment="1">
      <alignment horizontal="center" vertical="center"/>
    </xf>
    <xf numFmtId="9" fontId="3" fillId="0" borderId="83" xfId="53" applyNumberFormat="1" applyFont="1" applyFill="1" applyBorder="1"/>
    <xf numFmtId="0" fontId="47" fillId="3" borderId="10" xfId="1" applyFill="1" applyBorder="1"/>
    <xf numFmtId="0" fontId="57" fillId="0" borderId="30" xfId="0" applyFont="1" applyBorder="1" applyAlignment="1"/>
    <xf numFmtId="0" fontId="47" fillId="3" borderId="5" xfId="1" applyFill="1" applyBorder="1"/>
    <xf numFmtId="0" fontId="57" fillId="5" borderId="7" xfId="0" applyFont="1" applyFill="1" applyBorder="1"/>
    <xf numFmtId="0" fontId="47" fillId="6" borderId="5" xfId="1" applyFill="1" applyBorder="1"/>
    <xf numFmtId="0" fontId="57" fillId="5" borderId="12" xfId="0" applyFont="1" applyFill="1" applyBorder="1"/>
    <xf numFmtId="0" fontId="47" fillId="6" borderId="74" xfId="1" applyFill="1" applyBorder="1"/>
    <xf numFmtId="0" fontId="57" fillId="5" borderId="27" xfId="0" applyFont="1" applyFill="1" applyBorder="1"/>
    <xf numFmtId="0" fontId="57" fillId="5" borderId="49" xfId="0" applyFont="1" applyFill="1" applyBorder="1"/>
    <xf numFmtId="0" fontId="47" fillId="2" borderId="5" xfId="1" applyFill="1" applyBorder="1"/>
    <xf numFmtId="0" fontId="57" fillId="5" borderId="58" xfId="0" applyFont="1" applyFill="1" applyBorder="1"/>
    <xf numFmtId="0" fontId="47" fillId="4" borderId="5" xfId="1" applyFill="1" applyBorder="1"/>
    <xf numFmtId="9" fontId="59" fillId="0" borderId="7" xfId="0" applyNumberFormat="1" applyFont="1" applyFill="1" applyBorder="1" applyAlignment="1">
      <alignment horizontal="right" vertical="top"/>
    </xf>
    <xf numFmtId="9" fontId="59" fillId="0" borderId="12" xfId="0" applyNumberFormat="1" applyFont="1" applyFill="1" applyBorder="1" applyAlignment="1">
      <alignment horizontal="right" vertical="top"/>
    </xf>
    <xf numFmtId="9" fontId="61" fillId="0" borderId="12" xfId="0" applyNumberFormat="1" applyFont="1" applyFill="1" applyBorder="1" applyAlignment="1">
      <alignment horizontal="right" vertical="top"/>
    </xf>
    <xf numFmtId="9" fontId="59" fillId="0" borderId="27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51" fillId="0" borderId="0" xfId="76" applyFont="1" applyFill="1"/>
    <xf numFmtId="0" fontId="51" fillId="0" borderId="0" xfId="26" applyFont="1" applyFill="1" applyBorder="1" applyAlignment="1"/>
    <xf numFmtId="0" fontId="51" fillId="0" borderId="2" xfId="76" applyFont="1" applyFill="1" applyBorder="1" applyAlignment="1"/>
    <xf numFmtId="0" fontId="56" fillId="2" borderId="82" xfId="53" applyFont="1" applyFill="1" applyBorder="1" applyAlignment="1">
      <alignment horizontal="right"/>
    </xf>
    <xf numFmtId="165" fontId="56" fillId="0" borderId="87" xfId="53" applyNumberFormat="1" applyFont="1" applyFill="1" applyBorder="1"/>
    <xf numFmtId="165" fontId="56" fillId="0" borderId="88" xfId="53" applyNumberFormat="1" applyFont="1" applyFill="1" applyBorder="1"/>
    <xf numFmtId="9" fontId="56" fillId="0" borderId="89" xfId="83" applyNumberFormat="1" applyFont="1" applyFill="1" applyBorder="1"/>
    <xf numFmtId="170" fontId="56" fillId="0" borderId="87" xfId="53" applyNumberFormat="1" applyFont="1" applyFill="1" applyBorder="1"/>
    <xf numFmtId="170" fontId="56" fillId="0" borderId="88" xfId="53" applyNumberFormat="1" applyFont="1" applyFill="1" applyBorder="1"/>
    <xf numFmtId="3" fontId="56" fillId="0" borderId="89" xfId="83" applyNumberFormat="1" applyFont="1" applyFill="1" applyBorder="1"/>
    <xf numFmtId="3" fontId="51" fillId="0" borderId="0" xfId="76" applyNumberFormat="1" applyFont="1" applyFill="1"/>
    <xf numFmtId="9" fontId="51" fillId="0" borderId="0" xfId="76" applyNumberFormat="1" applyFont="1" applyFill="1"/>
    <xf numFmtId="170" fontId="51" fillId="0" borderId="0" xfId="76" applyNumberFormat="1" applyFont="1" applyFill="1"/>
    <xf numFmtId="0" fontId="0" fillId="0" borderId="0" xfId="0" applyAlignment="1"/>
    <xf numFmtId="0" fontId="51" fillId="0" borderId="58" xfId="26" applyFont="1" applyFill="1" applyBorder="1" applyAlignment="1">
      <alignment horizontal="right"/>
    </xf>
    <xf numFmtId="3" fontId="52" fillId="0" borderId="0" xfId="26" applyNumberFormat="1" applyFont="1" applyFill="1" applyBorder="1" applyAlignment="1">
      <alignment horizontal="right"/>
    </xf>
    <xf numFmtId="171" fontId="51" fillId="0" borderId="54" xfId="26" quotePrefix="1" applyNumberFormat="1" applyFont="1" applyFill="1" applyBorder="1" applyAlignment="1">
      <alignment horizontal="right"/>
    </xf>
    <xf numFmtId="171" fontId="51" fillId="0" borderId="9" xfId="26" quotePrefix="1" applyNumberFormat="1" applyFont="1" applyFill="1" applyBorder="1" applyAlignment="1">
      <alignment horizontal="right"/>
    </xf>
    <xf numFmtId="171" fontId="51" fillId="0" borderId="56" xfId="26" quotePrefix="1" applyNumberFormat="1" applyFont="1" applyFill="1" applyBorder="1" applyAlignment="1">
      <alignment horizontal="right"/>
    </xf>
    <xf numFmtId="0" fontId="51" fillId="0" borderId="0" xfId="26" applyFont="1" applyFill="1" applyAlignment="1">
      <alignment horizontal="right"/>
    </xf>
    <xf numFmtId="0" fontId="3" fillId="2" borderId="32" xfId="79" applyFont="1" applyFill="1" applyBorder="1"/>
    <xf numFmtId="0" fontId="3" fillId="2" borderId="32" xfId="53" applyFont="1" applyFill="1" applyBorder="1" applyAlignment="1">
      <alignment horizontal="left"/>
    </xf>
    <xf numFmtId="3" fontId="3" fillId="2" borderId="25" xfId="53" applyNumberFormat="1" applyFont="1" applyFill="1" applyBorder="1" applyAlignment="1">
      <alignment horizontal="left"/>
    </xf>
    <xf numFmtId="165" fontId="67" fillId="0" borderId="0" xfId="78" applyNumberFormat="1" applyFont="1" applyFill="1" applyBorder="1" applyAlignment="1"/>
    <xf numFmtId="3" fontId="67" fillId="0" borderId="0" xfId="78" applyNumberFormat="1" applyFont="1" applyFill="1" applyBorder="1" applyAlignment="1"/>
    <xf numFmtId="3" fontId="56" fillId="0" borderId="34" xfId="53" applyNumberFormat="1" applyFont="1" applyFill="1" applyBorder="1"/>
    <xf numFmtId="3" fontId="56" fillId="0" borderId="30" xfId="53" applyNumberFormat="1" applyFont="1" applyFill="1" applyBorder="1"/>
    <xf numFmtId="0" fontId="0" fillId="0" borderId="0" xfId="0" applyBorder="1" applyAlignment="1"/>
    <xf numFmtId="165" fontId="56" fillId="2" borderId="29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58" xfId="0" applyFont="1" applyFill="1" applyBorder="1" applyAlignment="1"/>
    <xf numFmtId="0" fontId="45" fillId="0" borderId="0" xfId="0" applyFont="1" applyFill="1"/>
    <xf numFmtId="16" fontId="45" fillId="0" borderId="0" xfId="0" quotePrefix="1" applyNumberFormat="1" applyFont="1" applyFill="1"/>
    <xf numFmtId="0" fontId="45" fillId="0" borderId="0" xfId="0" quotePrefix="1" applyFont="1" applyFill="1"/>
    <xf numFmtId="172" fontId="45" fillId="0" borderId="0" xfId="0" applyNumberFormat="1" applyFont="1" applyFill="1"/>
    <xf numFmtId="173" fontId="45" fillId="0" borderId="0" xfId="0" applyNumberFormat="1" applyFont="1" applyFill="1"/>
    <xf numFmtId="3" fontId="45" fillId="0" borderId="0" xfId="0" applyNumberFormat="1" applyFont="1" applyFill="1"/>
    <xf numFmtId="0" fontId="50" fillId="0" borderId="3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56" fillId="2" borderId="58" xfId="0" applyFont="1" applyFill="1" applyBorder="1" applyAlignment="1">
      <alignment horizontal="center"/>
    </xf>
    <xf numFmtId="170" fontId="0" fillId="0" borderId="0" xfId="0" applyNumberFormat="1" applyFill="1"/>
    <xf numFmtId="3" fontId="68" fillId="0" borderId="58" xfId="0" applyNumberFormat="1" applyFont="1" applyFill="1" applyBorder="1" applyAlignment="1"/>
    <xf numFmtId="3" fontId="3" fillId="0" borderId="83" xfId="53" applyNumberFormat="1" applyFont="1" applyFill="1" applyBorder="1"/>
    <xf numFmtId="3" fontId="3" fillId="0" borderId="84" xfId="53" applyNumberFormat="1" applyFont="1" applyFill="1" applyBorder="1"/>
    <xf numFmtId="3" fontId="3" fillId="0" borderId="85" xfId="53" applyNumberFormat="1" applyFont="1" applyFill="1" applyBorder="1"/>
    <xf numFmtId="9" fontId="68" fillId="0" borderId="58" xfId="0" applyNumberFormat="1" applyFont="1" applyFill="1" applyBorder="1" applyAlignment="1"/>
    <xf numFmtId="0" fontId="56" fillId="2" borderId="58" xfId="0" applyNumberFormat="1" applyFont="1" applyFill="1" applyBorder="1" applyAlignment="1">
      <alignment horizontal="center"/>
    </xf>
    <xf numFmtId="3" fontId="3" fillId="0" borderId="86" xfId="53" applyNumberFormat="1" applyFont="1" applyFill="1" applyBorder="1"/>
    <xf numFmtId="3" fontId="3" fillId="0" borderId="91" xfId="53" applyNumberFormat="1" applyFont="1" applyFill="1" applyBorder="1"/>
    <xf numFmtId="0" fontId="57" fillId="0" borderId="0" xfId="0" applyFont="1" applyFill="1"/>
    <xf numFmtId="0" fontId="57" fillId="0" borderId="0" xfId="0" applyFont="1" applyFill="1"/>
    <xf numFmtId="3" fontId="0" fillId="0" borderId="0" xfId="0" applyNumberFormat="1"/>
    <xf numFmtId="9" fontId="0" fillId="0" borderId="0" xfId="0" applyNumberFormat="1"/>
    <xf numFmtId="169" fontId="5" fillId="0" borderId="0" xfId="26" applyNumberFormat="1" applyFont="1" applyFill="1"/>
    <xf numFmtId="169" fontId="3" fillId="2" borderId="35" xfId="26" applyNumberFormat="1" applyFont="1" applyFill="1" applyBorder="1" applyAlignment="1">
      <alignment horizontal="left" vertical="top"/>
    </xf>
    <xf numFmtId="167" fontId="21" fillId="0" borderId="49" xfId="26" applyNumberFormat="1" applyFont="1" applyFill="1" applyBorder="1" applyAlignment="1">
      <alignment vertical="center"/>
    </xf>
    <xf numFmtId="167" fontId="3" fillId="2" borderId="35" xfId="24" applyNumberFormat="1" applyFont="1" applyFill="1" applyBorder="1" applyAlignment="1">
      <alignment horizontal="center" vertical="center" wrapText="1"/>
    </xf>
    <xf numFmtId="0" fontId="57" fillId="0" borderId="0" xfId="0" applyFont="1" applyFill="1"/>
    <xf numFmtId="0" fontId="3" fillId="2" borderId="34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1" fillId="0" borderId="0" xfId="78" applyFill="1" applyBorder="1" applyAlignment="1">
      <alignment horizontal="left"/>
    </xf>
    <xf numFmtId="0" fontId="0" fillId="0" borderId="0" xfId="0" applyBorder="1"/>
    <xf numFmtId="3" fontId="46" fillId="2" borderId="62" xfId="0" applyNumberFormat="1" applyFont="1" applyFill="1" applyBorder="1"/>
    <xf numFmtId="3" fontId="46" fillId="2" borderId="64" xfId="0" applyNumberFormat="1" applyFont="1" applyFill="1" applyBorder="1"/>
    <xf numFmtId="9" fontId="46" fillId="2" borderId="75" xfId="0" applyNumberFormat="1" applyFont="1" applyFill="1" applyBorder="1"/>
    <xf numFmtId="0" fontId="46" fillId="0" borderId="0" xfId="0" applyFont="1" applyFill="1" applyBorder="1" applyAlignment="1"/>
    <xf numFmtId="0" fontId="0" fillId="0" borderId="8" xfId="0" applyBorder="1" applyAlignment="1"/>
    <xf numFmtId="0" fontId="0" fillId="0" borderId="13" xfId="0" applyBorder="1" applyAlignment="1"/>
    <xf numFmtId="0" fontId="0" fillId="0" borderId="37" xfId="0" applyBorder="1" applyAlignment="1"/>
    <xf numFmtId="0" fontId="0" fillId="4" borderId="33" xfId="0" applyFill="1" applyBorder="1" applyAlignment="1"/>
    <xf numFmtId="0" fontId="0" fillId="3" borderId="33" xfId="0" applyFill="1" applyBorder="1" applyAlignment="1"/>
    <xf numFmtId="0" fontId="46" fillId="2" borderId="68" xfId="0" applyFont="1" applyFill="1" applyBorder="1" applyAlignment="1"/>
    <xf numFmtId="0" fontId="46" fillId="2" borderId="39" xfId="0" applyFont="1" applyFill="1" applyBorder="1" applyAlignment="1">
      <alignment horizontal="left" indent="2"/>
    </xf>
    <xf numFmtId="0" fontId="46" fillId="4" borderId="40" xfId="0" applyFont="1" applyFill="1" applyBorder="1" applyAlignment="1">
      <alignment horizontal="left" indent="2"/>
    </xf>
    <xf numFmtId="0" fontId="46" fillId="3" borderId="23" xfId="0" applyFont="1" applyFill="1" applyBorder="1" applyAlignment="1"/>
    <xf numFmtId="0" fontId="0" fillId="2" borderId="33" xfId="0" applyFill="1" applyBorder="1" applyAlignment="1"/>
    <xf numFmtId="9" fontId="0" fillId="0" borderId="11" xfId="0" applyNumberFormat="1" applyBorder="1" applyAlignment="1"/>
    <xf numFmtId="3" fontId="0" fillId="0" borderId="11" xfId="0" applyNumberFormat="1" applyBorder="1" applyAlignment="1"/>
    <xf numFmtId="9" fontId="0" fillId="2" borderId="25" xfId="0" applyNumberFormat="1" applyFill="1" applyBorder="1" applyAlignment="1"/>
    <xf numFmtId="9" fontId="0" fillId="0" borderId="12" xfId="0" applyNumberFormat="1" applyBorder="1" applyAlignment="1"/>
    <xf numFmtId="9" fontId="0" fillId="0" borderId="27" xfId="0" applyNumberFormat="1" applyBorder="1" applyAlignment="1"/>
    <xf numFmtId="9" fontId="0" fillId="0" borderId="49" xfId="0" applyNumberFormat="1" applyBorder="1" applyAlignment="1"/>
    <xf numFmtId="9" fontId="0" fillId="4" borderId="25" xfId="0" applyNumberFormat="1" applyFill="1" applyBorder="1" applyAlignment="1"/>
    <xf numFmtId="9" fontId="0" fillId="0" borderId="58" xfId="0" applyNumberFormat="1" applyBorder="1" applyAlignment="1"/>
    <xf numFmtId="9" fontId="0" fillId="3" borderId="25" xfId="0" applyNumberFormat="1" applyFill="1" applyBorder="1" applyAlignment="1"/>
    <xf numFmtId="3" fontId="0" fillId="2" borderId="32" xfId="0" applyNumberFormat="1" applyFill="1" applyBorder="1" applyAlignment="1"/>
    <xf numFmtId="3" fontId="0" fillId="0" borderId="6" xfId="0" applyNumberFormat="1" applyBorder="1" applyAlignment="1"/>
    <xf numFmtId="3" fontId="0" fillId="0" borderId="28" xfId="0" applyNumberFormat="1" applyBorder="1" applyAlignment="1"/>
    <xf numFmtId="3" fontId="0" fillId="0" borderId="0" xfId="0" applyNumberFormat="1" applyAlignment="1"/>
    <xf numFmtId="3" fontId="0" fillId="4" borderId="32" xfId="0" applyNumberFormat="1" applyFill="1" applyBorder="1" applyAlignment="1"/>
    <xf numFmtId="3" fontId="0" fillId="3" borderId="32" xfId="0" applyNumberFormat="1" applyFill="1" applyBorder="1" applyAlignment="1"/>
    <xf numFmtId="0" fontId="46" fillId="0" borderId="49" xfId="0" applyFont="1" applyFill="1" applyBorder="1" applyAlignment="1">
      <alignment horizontal="left" indent="2"/>
    </xf>
    <xf numFmtId="0" fontId="0" fillId="0" borderId="49" xfId="0" applyBorder="1" applyAlignment="1"/>
    <xf numFmtId="3" fontId="0" fillId="0" borderId="49" xfId="0" applyNumberFormat="1" applyBorder="1" applyAlignment="1"/>
    <xf numFmtId="9" fontId="0" fillId="0" borderId="11" xfId="0" applyNumberFormat="1" applyBorder="1" applyAlignment="1">
      <alignment horizontal="right"/>
    </xf>
    <xf numFmtId="0" fontId="47" fillId="2" borderId="22" xfId="1" applyFill="1" applyBorder="1"/>
    <xf numFmtId="0" fontId="47" fillId="0" borderId="0" xfId="1" applyFill="1"/>
    <xf numFmtId="0" fontId="47" fillId="4" borderId="38" xfId="1" applyFill="1" applyBorder="1"/>
    <xf numFmtId="0" fontId="47" fillId="4" borderId="22" xfId="1" applyFill="1" applyBorder="1"/>
    <xf numFmtId="0" fontId="47" fillId="2" borderId="39" xfId="1" applyFill="1" applyBorder="1" applyAlignment="1">
      <alignment horizontal="left" indent="2"/>
    </xf>
    <xf numFmtId="0" fontId="47" fillId="2" borderId="39" xfId="1" applyFill="1" applyBorder="1" applyAlignment="1">
      <alignment horizontal="left" indent="4"/>
    </xf>
    <xf numFmtId="0" fontId="47" fillId="2" borderId="40" xfId="1" applyFill="1" applyBorder="1" applyAlignment="1">
      <alignment horizontal="left" indent="2"/>
    </xf>
    <xf numFmtId="0" fontId="47" fillId="4" borderId="39" xfId="1" applyFill="1" applyBorder="1" applyAlignment="1">
      <alignment horizontal="left" indent="2"/>
    </xf>
    <xf numFmtId="0" fontId="47" fillId="4" borderId="39" xfId="1" applyFill="1" applyBorder="1" applyAlignment="1">
      <alignment horizontal="left" indent="4"/>
    </xf>
    <xf numFmtId="0" fontId="47" fillId="4" borderId="39" xfId="1" applyFill="1" applyBorder="1" applyAlignment="1">
      <alignment horizontal="left" wrapText="1" indent="2"/>
    </xf>
    <xf numFmtId="0" fontId="79" fillId="2" borderId="39" xfId="1" applyFont="1" applyFill="1" applyBorder="1" applyAlignment="1">
      <alignment horizontal="left" indent="2"/>
    </xf>
    <xf numFmtId="0" fontId="79" fillId="2" borderId="39" xfId="1" applyFont="1" applyFill="1" applyBorder="1" applyAlignment="1"/>
    <xf numFmtId="0" fontId="80" fillId="3" borderId="23" xfId="1" applyFont="1" applyFill="1" applyBorder="1"/>
    <xf numFmtId="0" fontId="80" fillId="2" borderId="39" xfId="1" applyFont="1" applyFill="1" applyBorder="1" applyAlignment="1"/>
    <xf numFmtId="0" fontId="80" fillId="4" borderId="23" xfId="1" applyFont="1" applyFill="1" applyBorder="1" applyAlignment="1">
      <alignment horizontal="left"/>
    </xf>
    <xf numFmtId="0" fontId="80" fillId="2" borderId="23" xfId="1" applyFont="1" applyFill="1" applyBorder="1" applyAlignment="1"/>
    <xf numFmtId="0" fontId="80" fillId="4" borderId="68" xfId="1" applyFont="1" applyFill="1" applyBorder="1" applyAlignment="1">
      <alignment horizontal="left"/>
    </xf>
    <xf numFmtId="0" fontId="80" fillId="4" borderId="39" xfId="1" applyFont="1" applyFill="1" applyBorder="1" applyAlignment="1">
      <alignment horizontal="left"/>
    </xf>
    <xf numFmtId="0" fontId="46" fillId="2" borderId="31" xfId="0" applyFont="1" applyFill="1" applyBorder="1" applyAlignment="1">
      <alignment horizontal="right"/>
    </xf>
    <xf numFmtId="170" fontId="46" fillId="0" borderId="24" xfId="0" applyNumberFormat="1" applyFont="1" applyFill="1" applyBorder="1" applyAlignment="1"/>
    <xf numFmtId="170" fontId="46" fillId="0" borderId="32" xfId="0" applyNumberFormat="1" applyFont="1" applyFill="1" applyBorder="1" applyAlignment="1"/>
    <xf numFmtId="9" fontId="46" fillId="0" borderId="61" xfId="0" applyNumberFormat="1" applyFont="1" applyFill="1" applyBorder="1" applyAlignment="1"/>
    <xf numFmtId="9" fontId="46" fillId="0" borderId="25" xfId="0" applyNumberFormat="1" applyFont="1" applyFill="1" applyBorder="1" applyAlignment="1"/>
    <xf numFmtId="170" fontId="46" fillId="0" borderId="33" xfId="0" applyNumberFormat="1" applyFont="1" applyFill="1" applyBorder="1" applyAlignment="1"/>
    <xf numFmtId="0" fontId="64" fillId="3" borderId="31" xfId="0" applyFont="1" applyFill="1" applyBorder="1" applyAlignment="1"/>
    <xf numFmtId="0" fontId="0" fillId="0" borderId="50" xfId="0" applyBorder="1" applyAlignment="1"/>
    <xf numFmtId="0" fontId="64" fillId="2" borderId="31" xfId="0" applyFont="1" applyFill="1" applyBorder="1" applyAlignment="1"/>
    <xf numFmtId="0" fontId="64" fillId="4" borderId="31" xfId="0" applyFont="1" applyFill="1" applyBorder="1" applyAlignment="1"/>
    <xf numFmtId="0" fontId="68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/>
    <xf numFmtId="0" fontId="69" fillId="5" borderId="21" xfId="81" applyFont="1" applyFill="1" applyBorder="1" applyAlignment="1">
      <alignment horizontal="center" vertical="center"/>
    </xf>
    <xf numFmtId="0" fontId="70" fillId="0" borderId="3" xfId="0" applyFont="1" applyBorder="1" applyAlignment="1">
      <alignment horizontal="center" vertical="center"/>
    </xf>
    <xf numFmtId="0" fontId="56" fillId="2" borderId="29" xfId="74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56" fillId="2" borderId="26" xfId="81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" xfId="0" applyFont="1" applyFill="1" applyBorder="1" applyAlignment="1"/>
    <xf numFmtId="0" fontId="57" fillId="0" borderId="0" xfId="0" applyFont="1" applyFill="1"/>
    <xf numFmtId="0" fontId="2" fillId="0" borderId="2" xfId="0" applyFont="1" applyFill="1" applyBorder="1" applyAlignment="1"/>
    <xf numFmtId="0" fontId="63" fillId="2" borderId="29" xfId="0" applyFont="1" applyFill="1" applyBorder="1" applyAlignment="1">
      <alignment horizontal="center" vertic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12" xfId="0" applyFont="1" applyFill="1" applyBorder="1" applyAlignment="1">
      <alignment horizontal="center" vertical="center"/>
    </xf>
    <xf numFmtId="0" fontId="71" fillId="0" borderId="0" xfId="0" applyFont="1" applyFill="1" applyAlignment="1">
      <alignment vertical="center" wrapText="1"/>
    </xf>
    <xf numFmtId="0" fontId="6" fillId="0" borderId="2" xfId="0" applyFont="1" applyFill="1" applyBorder="1" applyAlignment="1"/>
    <xf numFmtId="0" fontId="57" fillId="2" borderId="10" xfId="0" applyFont="1" applyFill="1" applyBorder="1" applyAlignment="1">
      <alignment horizontal="center" vertical="center"/>
    </xf>
    <xf numFmtId="0" fontId="57" fillId="2" borderId="11" xfId="0" applyFont="1" applyFill="1" applyBorder="1" applyAlignment="1">
      <alignment horizontal="center" vertical="center"/>
    </xf>
    <xf numFmtId="0" fontId="63" fillId="2" borderId="34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57" fillId="2" borderId="28" xfId="0" applyFont="1" applyFill="1" applyBorder="1" applyAlignment="1">
      <alignment horizontal="center" vertical="center" wrapText="1"/>
    </xf>
    <xf numFmtId="0" fontId="61" fillId="2" borderId="11" xfId="0" applyFont="1" applyFill="1" applyBorder="1" applyAlignment="1">
      <alignment horizontal="center" vertical="center" wrapText="1"/>
    </xf>
    <xf numFmtId="0" fontId="61" fillId="2" borderId="12" xfId="0" applyFont="1" applyFill="1" applyBorder="1" applyAlignment="1">
      <alignment horizontal="center" vertical="center" wrapText="1"/>
    </xf>
    <xf numFmtId="0" fontId="57" fillId="2" borderId="27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44" fillId="0" borderId="2" xfId="14" applyFill="1" applyBorder="1" applyAlignment="1"/>
    <xf numFmtId="165" fontId="56" fillId="0" borderId="0" xfId="53" applyNumberFormat="1" applyFont="1" applyFill="1" applyBorder="1" applyAlignment="1">
      <alignment horizontal="center"/>
    </xf>
    <xf numFmtId="165" fontId="51" fillId="0" borderId="0" xfId="79" applyNumberFormat="1" applyFont="1" applyFill="1" applyBorder="1" applyAlignment="1">
      <alignment horizontal="center"/>
    </xf>
    <xf numFmtId="165" fontId="56" fillId="2" borderId="29" xfId="53" applyNumberFormat="1" applyFont="1" applyFill="1" applyBorder="1" applyAlignment="1">
      <alignment horizontal="right"/>
    </xf>
    <xf numFmtId="165" fontId="51" fillId="2" borderId="34" xfId="79" applyNumberFormat="1" applyFont="1" applyFill="1" applyBorder="1" applyAlignment="1">
      <alignment horizontal="right"/>
    </xf>
    <xf numFmtId="165" fontId="72" fillId="0" borderId="2" xfId="14" applyNumberFormat="1" applyFont="1" applyFill="1" applyBorder="1" applyAlignment="1"/>
    <xf numFmtId="0" fontId="6" fillId="0" borderId="2" xfId="14" applyFont="1" applyFill="1" applyBorder="1" applyAlignment="1"/>
    <xf numFmtId="3" fontId="50" fillId="2" borderId="77" xfId="78" applyNumberFormat="1" applyFont="1" applyFill="1" applyBorder="1" applyAlignment="1">
      <alignment horizontal="left"/>
    </xf>
    <xf numFmtId="0" fontId="57" fillId="2" borderId="63" xfId="0" applyFont="1" applyFill="1" applyBorder="1" applyAlignment="1"/>
    <xf numFmtId="3" fontId="50" fillId="2" borderId="65" xfId="78" applyNumberFormat="1" applyFont="1" applyFill="1" applyBorder="1" applyAlignment="1"/>
    <xf numFmtId="0" fontId="64" fillId="2" borderId="77" xfId="0" applyFont="1" applyFill="1" applyBorder="1" applyAlignment="1">
      <alignment horizontal="left"/>
    </xf>
    <xf numFmtId="0" fontId="0" fillId="2" borderId="58" xfId="0" applyFill="1" applyBorder="1" applyAlignment="1">
      <alignment horizontal="left"/>
    </xf>
    <xf numFmtId="0" fontId="0" fillId="2" borderId="63" xfId="0" applyFill="1" applyBorder="1" applyAlignment="1">
      <alignment horizontal="left"/>
    </xf>
    <xf numFmtId="0" fontId="64" fillId="2" borderId="65" xfId="0" applyFont="1" applyFill="1" applyBorder="1" applyAlignment="1">
      <alignment horizontal="left"/>
    </xf>
    <xf numFmtId="3" fontId="64" fillId="2" borderId="65" xfId="0" applyNumberFormat="1" applyFont="1" applyFill="1" applyBorder="1" applyAlignment="1">
      <alignment horizontal="left"/>
    </xf>
    <xf numFmtId="3" fontId="0" fillId="2" borderId="59" xfId="0" applyNumberFormat="1" applyFill="1" applyBorder="1" applyAlignment="1">
      <alignment horizontal="left"/>
    </xf>
    <xf numFmtId="0" fontId="7" fillId="0" borderId="2" xfId="14" applyFont="1" applyFill="1" applyBorder="1" applyAlignment="1"/>
    <xf numFmtId="0" fontId="3" fillId="2" borderId="34" xfId="80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66" xfId="80" applyFont="1" applyFill="1" applyBorder="1" applyAlignment="1">
      <alignment horizontal="left"/>
    </xf>
    <xf numFmtId="0" fontId="3" fillId="2" borderId="45" xfId="79" applyFont="1" applyFill="1" applyBorder="1" applyAlignment="1"/>
    <xf numFmtId="0" fontId="5" fillId="2" borderId="45" xfId="79" applyFont="1" applyFill="1" applyBorder="1" applyAlignment="1"/>
    <xf numFmtId="0" fontId="5" fillId="2" borderId="80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8" xfId="53" applyFont="1" applyFill="1" applyBorder="1" applyAlignment="1">
      <alignment horizontal="right"/>
    </xf>
    <xf numFmtId="0" fontId="5" fillId="2" borderId="79" xfId="79" applyFont="1" applyFill="1" applyBorder="1" applyAlignment="1"/>
    <xf numFmtId="0" fontId="3" fillId="2" borderId="46" xfId="79" applyFont="1" applyFill="1" applyBorder="1" applyAlignment="1">
      <alignment horizontal="left"/>
    </xf>
    <xf numFmtId="0" fontId="5" fillId="2" borderId="45" xfId="79" applyFont="1" applyFill="1" applyBorder="1" applyAlignment="1">
      <alignment horizontal="left"/>
    </xf>
    <xf numFmtId="0" fontId="3" fillId="2" borderId="45" xfId="79" applyFont="1" applyFill="1" applyBorder="1" applyAlignment="1">
      <alignment horizontal="left"/>
    </xf>
    <xf numFmtId="0" fontId="5" fillId="2" borderId="80" xfId="79" applyFont="1" applyFill="1" applyBorder="1" applyAlignment="1">
      <alignment horizontal="left"/>
    </xf>
    <xf numFmtId="0" fontId="2" fillId="0" borderId="2" xfId="26" applyFont="1" applyFill="1" applyBorder="1" applyAlignment="1"/>
    <xf numFmtId="0" fontId="4" fillId="0" borderId="2" xfId="26" applyFill="1" applyBorder="1" applyAlignment="1"/>
    <xf numFmtId="0" fontId="21" fillId="4" borderId="77" xfId="26" applyFont="1" applyFill="1" applyBorder="1" applyAlignment="1">
      <alignment horizontal="left" vertical="center"/>
    </xf>
    <xf numFmtId="0" fontId="21" fillId="4" borderId="58" xfId="26" applyFont="1" applyFill="1" applyBorder="1" applyAlignment="1">
      <alignment horizontal="left" vertical="center"/>
    </xf>
    <xf numFmtId="0" fontId="21" fillId="4" borderId="59" xfId="26" applyFont="1" applyFill="1" applyBorder="1" applyAlignment="1">
      <alignment horizontal="left" vertical="center"/>
    </xf>
    <xf numFmtId="0" fontId="21" fillId="4" borderId="1" xfId="26" applyFont="1" applyFill="1" applyBorder="1" applyAlignment="1">
      <alignment horizontal="left" vertical="center"/>
    </xf>
    <xf numFmtId="0" fontId="21" fillId="4" borderId="2" xfId="26" applyFont="1" applyFill="1" applyBorder="1" applyAlignment="1">
      <alignment horizontal="left" vertical="center"/>
    </xf>
    <xf numFmtId="0" fontId="21" fillId="4" borderId="3" xfId="26" applyFont="1" applyFill="1" applyBorder="1" applyAlignment="1">
      <alignment horizontal="left" vertical="center"/>
    </xf>
    <xf numFmtId="0" fontId="3" fillId="4" borderId="31" xfId="26" quotePrefix="1" applyFont="1" applyFill="1" applyBorder="1" applyAlignment="1">
      <alignment horizontal="center" vertical="center"/>
    </xf>
    <xf numFmtId="0" fontId="3" fillId="4" borderId="33" xfId="26" quotePrefix="1" applyFont="1" applyFill="1" applyBorder="1" applyAlignment="1">
      <alignment horizontal="center" vertical="center"/>
    </xf>
    <xf numFmtId="0" fontId="3" fillId="4" borderId="61" xfId="26" applyFont="1" applyFill="1" applyBorder="1" applyAlignment="1">
      <alignment horizontal="center" vertical="center"/>
    </xf>
    <xf numFmtId="0" fontId="3" fillId="4" borderId="50" xfId="26" quotePrefix="1" applyFont="1" applyFill="1" applyBorder="1" applyAlignment="1">
      <alignment horizontal="center" vertical="center"/>
    </xf>
    <xf numFmtId="0" fontId="2" fillId="5" borderId="2" xfId="0" applyFont="1" applyFill="1" applyBorder="1" applyAlignment="1"/>
    <xf numFmtId="0" fontId="6" fillId="5" borderId="2" xfId="0" applyFont="1" applyFill="1" applyBorder="1" applyAlignment="1"/>
    <xf numFmtId="0" fontId="2" fillId="0" borderId="2" xfId="0" applyFont="1" applyFill="1" applyBorder="1" applyAlignment="1">
      <alignment wrapText="1"/>
    </xf>
    <xf numFmtId="0" fontId="46" fillId="2" borderId="75" xfId="0" applyFont="1" applyFill="1" applyBorder="1" applyAlignment="1">
      <alignment vertical="center"/>
    </xf>
    <xf numFmtId="3" fontId="56" fillId="2" borderId="77" xfId="26" applyNumberFormat="1" applyFont="1" applyFill="1" applyBorder="1" applyAlignment="1">
      <alignment horizontal="center"/>
    </xf>
    <xf numFmtId="3" fontId="56" fillId="2" borderId="58" xfId="26" applyNumberFormat="1" applyFont="1" applyFill="1" applyBorder="1" applyAlignment="1">
      <alignment horizontal="center"/>
    </xf>
    <xf numFmtId="3" fontId="56" fillId="2" borderId="59" xfId="26" applyNumberFormat="1" applyFont="1" applyFill="1" applyBorder="1" applyAlignment="1">
      <alignment horizontal="center"/>
    </xf>
    <xf numFmtId="3" fontId="56" fillId="2" borderId="59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top" wrapText="1"/>
    </xf>
    <xf numFmtId="0" fontId="56" fillId="2" borderId="35" xfId="0" applyFont="1" applyFill="1" applyBorder="1" applyAlignment="1">
      <alignment horizontal="center" vertical="top"/>
    </xf>
    <xf numFmtId="49" fontId="56" fillId="2" borderId="35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center"/>
    </xf>
    <xf numFmtId="0" fontId="56" fillId="2" borderId="77" xfId="0" quotePrefix="1" applyFont="1" applyFill="1" applyBorder="1" applyAlignment="1">
      <alignment horizontal="center"/>
    </xf>
    <xf numFmtId="0" fontId="56" fillId="2" borderId="59" xfId="0" applyFont="1" applyFill="1" applyBorder="1" applyAlignment="1">
      <alignment horizontal="center"/>
    </xf>
    <xf numFmtId="9" fontId="73" fillId="2" borderId="59" xfId="0" applyNumberFormat="1" applyFont="1" applyFill="1" applyBorder="1" applyAlignment="1">
      <alignment horizontal="center" vertical="top"/>
    </xf>
    <xf numFmtId="0" fontId="56" fillId="2" borderId="77" xfId="0" quotePrefix="1" applyNumberFormat="1" applyFont="1" applyFill="1" applyBorder="1" applyAlignment="1">
      <alignment horizontal="center"/>
    </xf>
    <xf numFmtId="0" fontId="56" fillId="2" borderId="59" xfId="0" applyNumberFormat="1" applyFont="1" applyFill="1" applyBorder="1" applyAlignment="1">
      <alignment horizontal="center"/>
    </xf>
    <xf numFmtId="0" fontId="73" fillId="2" borderId="59" xfId="0" applyNumberFormat="1" applyFont="1" applyFill="1" applyBorder="1" applyAlignment="1">
      <alignment horizontal="center" vertical="top"/>
    </xf>
    <xf numFmtId="3" fontId="75" fillId="0" borderId="58" xfId="26" applyNumberFormat="1" applyFont="1" applyFill="1" applyBorder="1" applyAlignment="1">
      <alignment horizontal="right" vertical="top"/>
    </xf>
    <xf numFmtId="0" fontId="65" fillId="0" borderId="58" xfId="0" applyFont="1" applyFill="1" applyBorder="1" applyAlignment="1">
      <alignment horizontal="right" vertical="top"/>
    </xf>
    <xf numFmtId="3" fontId="76" fillId="4" borderId="77" xfId="26" applyNumberFormat="1" applyFont="1" applyFill="1" applyBorder="1" applyAlignment="1">
      <alignment horizontal="center" vertical="center" wrapText="1"/>
    </xf>
    <xf numFmtId="3" fontId="76" fillId="4" borderId="1" xfId="26" applyNumberFormat="1" applyFont="1" applyFill="1" applyBorder="1" applyAlignment="1">
      <alignment horizontal="center" vertical="center" wrapText="1"/>
    </xf>
    <xf numFmtId="3" fontId="56" fillId="4" borderId="77" xfId="26" applyNumberFormat="1" applyFont="1" applyFill="1" applyBorder="1" applyAlignment="1">
      <alignment horizontal="center"/>
    </xf>
    <xf numFmtId="3" fontId="56" fillId="4" borderId="58" xfId="26" applyNumberFormat="1" applyFont="1" applyFill="1" applyBorder="1" applyAlignment="1">
      <alignment horizontal="center"/>
    </xf>
    <xf numFmtId="3" fontId="56" fillId="4" borderId="59" xfId="26" applyNumberFormat="1" applyFont="1" applyFill="1" applyBorder="1" applyAlignment="1">
      <alignment horizontal="center"/>
    </xf>
    <xf numFmtId="3" fontId="76" fillId="3" borderId="77" xfId="26" applyNumberFormat="1" applyFont="1" applyFill="1" applyBorder="1" applyAlignment="1">
      <alignment horizontal="center" vertical="center"/>
    </xf>
    <xf numFmtId="3" fontId="76" fillId="3" borderId="1" xfId="26" applyNumberFormat="1" applyFont="1" applyFill="1" applyBorder="1" applyAlignment="1">
      <alignment horizontal="center" vertical="center"/>
    </xf>
    <xf numFmtId="3" fontId="56" fillId="3" borderId="77" xfId="26" applyNumberFormat="1" applyFont="1" applyFill="1" applyBorder="1" applyAlignment="1">
      <alignment horizontal="center"/>
    </xf>
    <xf numFmtId="3" fontId="56" fillId="3" borderId="58" xfId="26" applyNumberFormat="1" applyFont="1" applyFill="1" applyBorder="1" applyAlignment="1">
      <alignment horizontal="center"/>
    </xf>
    <xf numFmtId="3" fontId="56" fillId="3" borderId="59" xfId="26" applyNumberFormat="1" applyFont="1" applyFill="1" applyBorder="1" applyAlignment="1">
      <alignment horizontal="center"/>
    </xf>
    <xf numFmtId="3" fontId="76" fillId="6" borderId="77" xfId="26" applyNumberFormat="1" applyFont="1" applyFill="1" applyBorder="1" applyAlignment="1">
      <alignment horizontal="center" vertical="center" wrapText="1"/>
    </xf>
    <xf numFmtId="3" fontId="76" fillId="6" borderId="1" xfId="26" applyNumberFormat="1" applyFont="1" applyFill="1" applyBorder="1" applyAlignment="1">
      <alignment horizontal="center" vertical="center" wrapText="1"/>
    </xf>
    <xf numFmtId="3" fontId="56" fillId="6" borderId="77" xfId="26" applyNumberFormat="1" applyFont="1" applyFill="1" applyBorder="1" applyAlignment="1">
      <alignment horizontal="center"/>
    </xf>
    <xf numFmtId="3" fontId="56" fillId="6" borderId="58" xfId="26" applyNumberFormat="1" applyFont="1" applyFill="1" applyBorder="1" applyAlignment="1">
      <alignment horizontal="center"/>
    </xf>
    <xf numFmtId="3" fontId="56" fillId="6" borderId="59" xfId="26" applyNumberFormat="1" applyFont="1" applyFill="1" applyBorder="1" applyAlignment="1">
      <alignment horizontal="center"/>
    </xf>
    <xf numFmtId="3" fontId="75" fillId="5" borderId="20" xfId="26" applyNumberFormat="1" applyFont="1" applyFill="1" applyBorder="1" applyAlignment="1">
      <alignment horizontal="center"/>
    </xf>
    <xf numFmtId="0" fontId="65" fillId="0" borderId="0" xfId="0" applyFont="1" applyBorder="1" applyAlignment="1">
      <alignment horizontal="center"/>
    </xf>
    <xf numFmtId="3" fontId="75" fillId="0" borderId="20" xfId="26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168" fontId="77" fillId="5" borderId="20" xfId="26" applyNumberFormat="1" applyFont="1" applyFill="1" applyBorder="1" applyAlignment="1">
      <alignment horizontal="center"/>
    </xf>
    <xf numFmtId="0" fontId="6" fillId="0" borderId="2" xfId="26" applyFont="1" applyFill="1" applyBorder="1" applyAlignment="1"/>
    <xf numFmtId="0" fontId="4" fillId="0" borderId="2" xfId="26" applyFont="1" applyFill="1" applyBorder="1" applyAlignment="1"/>
    <xf numFmtId="3" fontId="76" fillId="2" borderId="35" xfId="26" applyNumberFormat="1" applyFont="1" applyFill="1" applyBorder="1" applyAlignment="1">
      <alignment horizontal="center" vertical="center"/>
    </xf>
    <xf numFmtId="3" fontId="76" fillId="2" borderId="76" xfId="26" applyNumberFormat="1" applyFont="1" applyFill="1" applyBorder="1" applyAlignment="1">
      <alignment horizontal="center" vertical="center"/>
    </xf>
    <xf numFmtId="0" fontId="68" fillId="0" borderId="2" xfId="14" applyFont="1" applyFill="1" applyBorder="1" applyAlignment="1"/>
    <xf numFmtId="3" fontId="3" fillId="2" borderId="77" xfId="27" applyNumberFormat="1" applyFont="1" applyFill="1" applyBorder="1" applyAlignment="1">
      <alignment horizontal="center"/>
    </xf>
    <xf numFmtId="0" fontId="44" fillId="2" borderId="58" xfId="14" applyFill="1" applyBorder="1" applyAlignment="1">
      <alignment horizontal="center"/>
    </xf>
    <xf numFmtId="0" fontId="44" fillId="2" borderId="59" xfId="14" applyFill="1" applyBorder="1" applyAlignment="1">
      <alignment horizontal="center"/>
    </xf>
    <xf numFmtId="3" fontId="3" fillId="2" borderId="77" xfId="24" applyNumberFormat="1" applyFont="1" applyFill="1" applyBorder="1" applyAlignment="1">
      <alignment horizontal="center"/>
    </xf>
    <xf numFmtId="0" fontId="4" fillId="2" borderId="58" xfId="26" applyFill="1" applyBorder="1" applyAlignment="1">
      <alignment horizontal="center"/>
    </xf>
    <xf numFmtId="169" fontId="3" fillId="2" borderId="35" xfId="26" applyNumberFormat="1" applyFont="1" applyFill="1" applyBorder="1" applyAlignment="1">
      <alignment horizontal="left" vertical="top"/>
    </xf>
    <xf numFmtId="3" fontId="3" fillId="2" borderId="35" xfId="26" applyNumberFormat="1" applyFont="1" applyFill="1" applyBorder="1" applyAlignment="1">
      <alignment horizontal="center" vertical="top"/>
    </xf>
    <xf numFmtId="3" fontId="3" fillId="2" borderId="77" xfId="26" applyNumberFormat="1" applyFont="1" applyFill="1" applyBorder="1" applyAlignment="1">
      <alignment horizontal="center"/>
    </xf>
    <xf numFmtId="3" fontId="3" fillId="2" borderId="59" xfId="26" applyNumberFormat="1" applyFont="1" applyFill="1" applyBorder="1" applyAlignment="1">
      <alignment horizontal="center"/>
    </xf>
    <xf numFmtId="49" fontId="3" fillId="2" borderId="35" xfId="26" applyNumberFormat="1" applyFont="1" applyFill="1" applyBorder="1" applyAlignment="1">
      <alignment horizontal="left" vertical="top"/>
    </xf>
    <xf numFmtId="169" fontId="3" fillId="2" borderId="77" xfId="26" quotePrefix="1" applyNumberFormat="1" applyFont="1" applyFill="1" applyBorder="1" applyAlignment="1">
      <alignment horizontal="center" vertical="top"/>
    </xf>
    <xf numFmtId="169" fontId="3" fillId="2" borderId="58" xfId="26" applyNumberFormat="1" applyFont="1" applyFill="1" applyBorder="1" applyAlignment="1">
      <alignment horizontal="center" vertical="top"/>
    </xf>
    <xf numFmtId="169" fontId="3" fillId="2" borderId="59" xfId="26" applyNumberFormat="1" applyFont="1" applyFill="1" applyBorder="1" applyAlignment="1">
      <alignment horizontal="center" vertical="top"/>
    </xf>
    <xf numFmtId="169" fontId="3" fillId="2" borderId="35" xfId="26" applyNumberFormat="1" applyFont="1" applyFill="1" applyBorder="1" applyAlignment="1">
      <alignment horizontal="left" vertical="top" wrapText="1"/>
    </xf>
    <xf numFmtId="0" fontId="56" fillId="2" borderId="35" xfId="0" applyFont="1" applyFill="1" applyBorder="1" applyAlignment="1">
      <alignment vertical="center" wrapText="1"/>
    </xf>
    <xf numFmtId="0" fontId="72" fillId="0" borderId="2" xfId="26" applyFont="1" applyFill="1" applyBorder="1" applyAlignment="1"/>
    <xf numFmtId="0" fontId="51" fillId="0" borderId="2" xfId="26" applyFont="1" applyFill="1" applyBorder="1" applyAlignment="1"/>
    <xf numFmtId="3" fontId="56" fillId="2" borderId="62" xfId="76" applyNumberFormat="1" applyFont="1" applyFill="1" applyBorder="1" applyAlignment="1">
      <alignment horizontal="center" vertical="center"/>
    </xf>
    <xf numFmtId="3" fontId="56" fillId="2" borderId="64" xfId="76" applyNumberFormat="1" applyFont="1" applyFill="1" applyBorder="1" applyAlignment="1">
      <alignment horizontal="center" vertical="center"/>
    </xf>
    <xf numFmtId="3" fontId="56" fillId="2" borderId="6" xfId="76" applyNumberFormat="1" applyFont="1" applyFill="1" applyBorder="1" applyAlignment="1">
      <alignment horizontal="center"/>
    </xf>
    <xf numFmtId="3" fontId="56" fillId="2" borderId="90" xfId="76" applyNumberFormat="1" applyFont="1" applyFill="1" applyBorder="1" applyAlignment="1">
      <alignment horizontal="center"/>
    </xf>
    <xf numFmtId="3" fontId="56" fillId="2" borderId="8" xfId="76" applyNumberFormat="1" applyFont="1" applyFill="1" applyBorder="1" applyAlignment="1">
      <alignment horizontal="center"/>
    </xf>
    <xf numFmtId="3" fontId="56" fillId="2" borderId="7" xfId="76" applyNumberFormat="1" applyFont="1" applyFill="1" applyBorder="1" applyAlignment="1">
      <alignment horizontal="center"/>
    </xf>
    <xf numFmtId="0" fontId="81" fillId="0" borderId="0" xfId="1" applyFont="1" applyFill="1"/>
    <xf numFmtId="3" fontId="58" fillId="8" borderId="93" xfId="0" applyNumberFormat="1" applyFont="1" applyFill="1" applyBorder="1" applyAlignment="1">
      <alignment horizontal="right" vertical="top"/>
    </xf>
    <xf numFmtId="3" fontId="58" fillId="8" borderId="94" xfId="0" applyNumberFormat="1" applyFont="1" applyFill="1" applyBorder="1" applyAlignment="1">
      <alignment horizontal="right" vertical="top"/>
    </xf>
    <xf numFmtId="174" fontId="58" fillId="8" borderId="95" xfId="0" applyNumberFormat="1" applyFont="1" applyFill="1" applyBorder="1" applyAlignment="1">
      <alignment horizontal="right" vertical="top"/>
    </xf>
    <xf numFmtId="3" fontId="58" fillId="0" borderId="93" xfId="0" applyNumberFormat="1" applyFont="1" applyBorder="1" applyAlignment="1">
      <alignment horizontal="right" vertical="top"/>
    </xf>
    <xf numFmtId="174" fontId="58" fillId="8" borderId="96" xfId="0" applyNumberFormat="1" applyFont="1" applyFill="1" applyBorder="1" applyAlignment="1">
      <alignment horizontal="right" vertical="top"/>
    </xf>
    <xf numFmtId="3" fontId="60" fillId="8" borderId="98" xfId="0" applyNumberFormat="1" applyFont="1" applyFill="1" applyBorder="1" applyAlignment="1">
      <alignment horizontal="right" vertical="top"/>
    </xf>
    <xf numFmtId="3" fontId="60" fillId="8" borderId="99" xfId="0" applyNumberFormat="1" applyFont="1" applyFill="1" applyBorder="1" applyAlignment="1">
      <alignment horizontal="right" vertical="top"/>
    </xf>
    <xf numFmtId="174" fontId="60" fillId="8" borderId="100" xfId="0" applyNumberFormat="1" applyFont="1" applyFill="1" applyBorder="1" applyAlignment="1">
      <alignment horizontal="right" vertical="top"/>
    </xf>
    <xf numFmtId="3" fontId="60" fillId="0" borderId="98" xfId="0" applyNumberFormat="1" applyFont="1" applyBorder="1" applyAlignment="1">
      <alignment horizontal="right" vertical="top"/>
    </xf>
    <xf numFmtId="0" fontId="60" fillId="8" borderId="101" xfId="0" applyFont="1" applyFill="1" applyBorder="1" applyAlignment="1">
      <alignment horizontal="right" vertical="top"/>
    </xf>
    <xf numFmtId="0" fontId="58" fillId="8" borderId="96" xfId="0" applyFont="1" applyFill="1" applyBorder="1" applyAlignment="1">
      <alignment horizontal="right" vertical="top"/>
    </xf>
    <xf numFmtId="174" fontId="60" fillId="8" borderId="101" xfId="0" applyNumberFormat="1" applyFont="1" applyFill="1" applyBorder="1" applyAlignment="1">
      <alignment horizontal="right" vertical="top"/>
    </xf>
    <xf numFmtId="0" fontId="58" fillId="8" borderId="95" xfId="0" applyFont="1" applyFill="1" applyBorder="1" applyAlignment="1">
      <alignment horizontal="right" vertical="top"/>
    </xf>
    <xf numFmtId="0" fontId="60" fillId="8" borderId="100" xfId="0" applyFont="1" applyFill="1" applyBorder="1" applyAlignment="1">
      <alignment horizontal="right" vertical="top"/>
    </xf>
    <xf numFmtId="3" fontId="60" fillId="0" borderId="102" xfId="0" applyNumberFormat="1" applyFont="1" applyBorder="1" applyAlignment="1">
      <alignment horizontal="right" vertical="top"/>
    </xf>
    <xf numFmtId="3" fontId="60" fillId="0" borderId="103" xfId="0" applyNumberFormat="1" applyFont="1" applyBorder="1" applyAlignment="1">
      <alignment horizontal="right" vertical="top"/>
    </xf>
    <xf numFmtId="0" fontId="60" fillId="0" borderId="104" xfId="0" applyFont="1" applyBorder="1" applyAlignment="1">
      <alignment horizontal="right" vertical="top"/>
    </xf>
    <xf numFmtId="174" fontId="60" fillId="8" borderId="105" xfId="0" applyNumberFormat="1" applyFont="1" applyFill="1" applyBorder="1" applyAlignment="1">
      <alignment horizontal="right" vertical="top"/>
    </xf>
    <xf numFmtId="0" fontId="62" fillId="9" borderId="92" xfId="0" applyFont="1" applyFill="1" applyBorder="1" applyAlignment="1">
      <alignment vertical="top"/>
    </xf>
    <xf numFmtId="0" fontId="62" fillId="9" borderId="92" xfId="0" applyFont="1" applyFill="1" applyBorder="1" applyAlignment="1">
      <alignment vertical="top" indent="2"/>
    </xf>
    <xf numFmtId="0" fontId="62" fillId="9" borderId="92" xfId="0" applyFont="1" applyFill="1" applyBorder="1" applyAlignment="1">
      <alignment vertical="top" indent="4"/>
    </xf>
    <xf numFmtId="0" fontId="63" fillId="9" borderId="97" xfId="0" applyFont="1" applyFill="1" applyBorder="1" applyAlignment="1">
      <alignment vertical="top" indent="6"/>
    </xf>
    <xf numFmtId="0" fontId="62" fillId="9" borderId="92" xfId="0" applyFont="1" applyFill="1" applyBorder="1" applyAlignment="1">
      <alignment vertical="top" indent="8"/>
    </xf>
    <xf numFmtId="0" fontId="63" fillId="9" borderId="97" xfId="0" applyFont="1" applyFill="1" applyBorder="1" applyAlignment="1">
      <alignment vertical="top" indent="2"/>
    </xf>
    <xf numFmtId="0" fontId="63" fillId="9" borderId="97" xfId="0" applyFont="1" applyFill="1" applyBorder="1" applyAlignment="1">
      <alignment vertical="top" indent="4"/>
    </xf>
    <xf numFmtId="0" fontId="62" fillId="9" borderId="92" xfId="0" applyFont="1" applyFill="1" applyBorder="1" applyAlignment="1">
      <alignment vertical="top" indent="6"/>
    </xf>
    <xf numFmtId="0" fontId="57" fillId="9" borderId="92" xfId="0" applyFont="1" applyFill="1" applyBorder="1"/>
    <xf numFmtId="0" fontId="63" fillId="9" borderId="97" xfId="0" applyFont="1" applyFill="1" applyBorder="1" applyAlignment="1">
      <alignment vertical="top"/>
    </xf>
    <xf numFmtId="0" fontId="63" fillId="9" borderId="23" xfId="0" applyFont="1" applyFill="1" applyBorder="1" applyAlignment="1">
      <alignment vertical="top"/>
    </xf>
    <xf numFmtId="0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/>
    <xf numFmtId="9" fontId="51" fillId="0" borderId="0" xfId="0" applyNumberFormat="1" applyFont="1" applyFill="1" applyBorder="1"/>
    <xf numFmtId="165" fontId="56" fillId="2" borderId="62" xfId="53" applyNumberFormat="1" applyFont="1" applyFill="1" applyBorder="1" applyAlignment="1">
      <alignment horizontal="left"/>
    </xf>
    <xf numFmtId="165" fontId="56" fillId="2" borderId="64" xfId="53" applyNumberFormat="1" applyFont="1" applyFill="1" applyBorder="1" applyAlignment="1">
      <alignment horizontal="left"/>
    </xf>
    <xf numFmtId="165" fontId="56" fillId="2" borderId="72" xfId="53" applyNumberFormat="1" applyFont="1" applyFill="1" applyBorder="1" applyAlignment="1">
      <alignment horizontal="left"/>
    </xf>
    <xf numFmtId="3" fontId="56" fillId="2" borderId="72" xfId="53" applyNumberFormat="1" applyFont="1" applyFill="1" applyBorder="1" applyAlignment="1">
      <alignment horizontal="left"/>
    </xf>
    <xf numFmtId="3" fontId="56" fillId="2" borderId="81" xfId="53" applyNumberFormat="1" applyFont="1" applyFill="1" applyBorder="1" applyAlignment="1">
      <alignment horizontal="left"/>
    </xf>
    <xf numFmtId="0" fontId="0" fillId="0" borderId="29" xfId="0" applyFill="1" applyBorder="1"/>
    <xf numFmtId="0" fontId="0" fillId="0" borderId="34" xfId="0" applyFill="1" applyBorder="1"/>
    <xf numFmtId="165" fontId="0" fillId="0" borderId="34" xfId="0" applyNumberFormat="1" applyFill="1" applyBorder="1"/>
    <xf numFmtId="165" fontId="0" fillId="0" borderId="34" xfId="0" applyNumberFormat="1" applyFill="1" applyBorder="1" applyAlignment="1">
      <alignment horizontal="right"/>
    </xf>
    <xf numFmtId="3" fontId="0" fillId="0" borderId="34" xfId="0" applyNumberFormat="1" applyFill="1" applyBorder="1"/>
    <xf numFmtId="3" fontId="0" fillId="0" borderId="30" xfId="0" applyNumberFormat="1" applyFill="1" applyBorder="1"/>
    <xf numFmtId="0" fontId="0" fillId="0" borderId="10" xfId="0" applyFill="1" applyBorder="1"/>
    <xf numFmtId="0" fontId="0" fillId="0" borderId="11" xfId="0" applyFill="1" applyBorder="1"/>
    <xf numFmtId="165" fontId="0" fillId="0" borderId="11" xfId="0" applyNumberFormat="1" applyFill="1" applyBorder="1"/>
    <xf numFmtId="165" fontId="0" fillId="0" borderId="11" xfId="0" applyNumberFormat="1" applyFill="1" applyBorder="1" applyAlignment="1">
      <alignment horizontal="right"/>
    </xf>
    <xf numFmtId="3" fontId="0" fillId="0" borderId="11" xfId="0" applyNumberFormat="1" applyFill="1" applyBorder="1"/>
    <xf numFmtId="3" fontId="0" fillId="0" borderId="12" xfId="0" applyNumberFormat="1" applyFill="1" applyBorder="1"/>
    <xf numFmtId="0" fontId="0" fillId="0" borderId="26" xfId="0" applyFill="1" applyBorder="1"/>
    <xf numFmtId="0" fontId="0" fillId="0" borderId="28" xfId="0" applyFill="1" applyBorder="1"/>
    <xf numFmtId="165" fontId="0" fillId="0" borderId="28" xfId="0" applyNumberFormat="1" applyFill="1" applyBorder="1"/>
    <xf numFmtId="165" fontId="0" fillId="0" borderId="28" xfId="0" applyNumberFormat="1" applyFill="1" applyBorder="1" applyAlignment="1">
      <alignment horizontal="right"/>
    </xf>
    <xf numFmtId="3" fontId="0" fillId="0" borderId="28" xfId="0" applyNumberFormat="1" applyFill="1" applyBorder="1"/>
    <xf numFmtId="3" fontId="0" fillId="0" borderId="27" xfId="0" applyNumberFormat="1" applyFill="1" applyBorder="1"/>
    <xf numFmtId="0" fontId="64" fillId="2" borderId="62" xfId="0" applyFont="1" applyFill="1" applyBorder="1"/>
    <xf numFmtId="3" fontId="64" fillId="2" borderId="73" xfId="0" applyNumberFormat="1" applyFont="1" applyFill="1" applyBorder="1"/>
    <xf numFmtId="9" fontId="64" fillId="2" borderId="71" xfId="0" applyNumberFormat="1" applyFont="1" applyFill="1" applyBorder="1"/>
    <xf numFmtId="3" fontId="64" fillId="2" borderId="81" xfId="0" applyNumberFormat="1" applyFont="1" applyFill="1" applyBorder="1"/>
    <xf numFmtId="9" fontId="0" fillId="0" borderId="34" xfId="0" applyNumberFormat="1" applyFill="1" applyBorder="1"/>
    <xf numFmtId="9" fontId="0" fillId="0" borderId="11" xfId="0" applyNumberFormat="1" applyFill="1" applyBorder="1"/>
    <xf numFmtId="9" fontId="0" fillId="0" borderId="28" xfId="0" applyNumberFormat="1" applyFill="1" applyBorder="1"/>
    <xf numFmtId="3" fontId="0" fillId="0" borderId="15" xfId="0" applyNumberFormat="1" applyFill="1" applyBorder="1"/>
    <xf numFmtId="9" fontId="0" fillId="0" borderId="15" xfId="0" applyNumberFormat="1" applyFill="1" applyBorder="1"/>
    <xf numFmtId="3" fontId="0" fillId="0" borderId="16" xfId="0" applyNumberFormat="1" applyFill="1" applyBorder="1"/>
    <xf numFmtId="9" fontId="0" fillId="0" borderId="32" xfId="0" applyNumberFormat="1" applyFill="1" applyBorder="1"/>
    <xf numFmtId="0" fontId="46" fillId="9" borderId="24" xfId="0" applyFont="1" applyFill="1" applyBorder="1"/>
    <xf numFmtId="3" fontId="46" fillId="9" borderId="32" xfId="0" applyNumberFormat="1" applyFont="1" applyFill="1" applyBorder="1"/>
    <xf numFmtId="9" fontId="46" fillId="9" borderId="32" xfId="0" applyNumberFormat="1" applyFont="1" applyFill="1" applyBorder="1"/>
    <xf numFmtId="3" fontId="46" fillId="9" borderId="25" xfId="0" applyNumberFormat="1" applyFont="1" applyFill="1" applyBorder="1"/>
    <xf numFmtId="0" fontId="46" fillId="0" borderId="29" xfId="0" applyFont="1" applyFill="1" applyBorder="1"/>
    <xf numFmtId="0" fontId="46" fillId="0" borderId="10" xfId="0" applyFont="1" applyFill="1" applyBorder="1"/>
    <xf numFmtId="0" fontId="46" fillId="0" borderId="14" xfId="0" applyFont="1" applyFill="1" applyBorder="1"/>
    <xf numFmtId="0" fontId="64" fillId="2" borderId="64" xfId="0" applyFont="1" applyFill="1" applyBorder="1"/>
    <xf numFmtId="3" fontId="64" fillId="2" borderId="0" xfId="0" applyNumberFormat="1" applyFont="1" applyFill="1" applyBorder="1"/>
    <xf numFmtId="3" fontId="64" fillId="2" borderId="21" xfId="0" applyNumberFormat="1" applyFont="1" applyFill="1" applyBorder="1"/>
    <xf numFmtId="0" fontId="3" fillId="2" borderId="62" xfId="79" applyFont="1" applyFill="1" applyBorder="1" applyAlignment="1">
      <alignment horizontal="left"/>
    </xf>
    <xf numFmtId="0" fontId="46" fillId="9" borderId="54" xfId="0" applyFont="1" applyFill="1" applyBorder="1"/>
    <xf numFmtId="0" fontId="46" fillId="9" borderId="9" xfId="0" applyFont="1" applyFill="1" applyBorder="1"/>
    <xf numFmtId="0" fontId="46" fillId="9" borderId="56" xfId="0" applyFont="1" applyFill="1" applyBorder="1"/>
    <xf numFmtId="3" fontId="3" fillId="2" borderId="15" xfId="80" applyNumberFormat="1" applyFont="1" applyFill="1" applyBorder="1"/>
    <xf numFmtId="0" fontId="3" fillId="2" borderId="15" xfId="80" applyFont="1" applyFill="1" applyBorder="1"/>
    <xf numFmtId="3" fontId="0" fillId="0" borderId="29" xfId="0" applyNumberFormat="1" applyFill="1" applyBorder="1"/>
    <xf numFmtId="3" fontId="0" fillId="0" borderId="10" xfId="0" applyNumberFormat="1" applyFill="1" applyBorder="1"/>
    <xf numFmtId="3" fontId="0" fillId="0" borderId="26" xfId="0" applyNumberFormat="1" applyFill="1" applyBorder="1"/>
    <xf numFmtId="3" fontId="0" fillId="0" borderId="67" xfId="0" applyNumberFormat="1" applyFill="1" applyBorder="1"/>
    <xf numFmtId="3" fontId="0" fillId="0" borderId="19" xfId="0" applyNumberFormat="1" applyFill="1" applyBorder="1"/>
    <xf numFmtId="3" fontId="0" fillId="0" borderId="69" xfId="0" applyNumberFormat="1" applyFill="1" applyBorder="1"/>
    <xf numFmtId="9" fontId="3" fillId="2" borderId="15" xfId="80" applyNumberFormat="1" applyFont="1" applyFill="1" applyBorder="1"/>
    <xf numFmtId="9" fontId="3" fillId="2" borderId="16" xfId="80" applyNumberFormat="1" applyFont="1" applyFill="1" applyBorder="1"/>
    <xf numFmtId="9" fontId="0" fillId="0" borderId="30" xfId="0" applyNumberFormat="1" applyFill="1" applyBorder="1"/>
    <xf numFmtId="9" fontId="0" fillId="0" borderId="12" xfId="0" applyNumberFormat="1" applyFill="1" applyBorder="1"/>
    <xf numFmtId="9" fontId="0" fillId="0" borderId="27" xfId="0" applyNumberFormat="1" applyFill="1" applyBorder="1"/>
    <xf numFmtId="0" fontId="0" fillId="0" borderId="54" xfId="0" applyFill="1" applyBorder="1"/>
    <xf numFmtId="0" fontId="0" fillId="0" borderId="9" xfId="0" applyFill="1" applyBorder="1"/>
    <xf numFmtId="0" fontId="0" fillId="0" borderId="56" xfId="0" applyFill="1" applyBorder="1"/>
    <xf numFmtId="3" fontId="0" fillId="0" borderId="66" xfId="0" applyNumberFormat="1" applyFill="1" applyBorder="1"/>
    <xf numFmtId="3" fontId="0" fillId="0" borderId="13" xfId="0" applyNumberFormat="1" applyFill="1" applyBorder="1"/>
    <xf numFmtId="3" fontId="0" fillId="0" borderId="37" xfId="0" applyNumberFormat="1" applyFill="1" applyBorder="1"/>
    <xf numFmtId="0" fontId="3" fillId="2" borderId="107" xfId="79" applyFont="1" applyFill="1" applyBorder="1" applyAlignment="1">
      <alignment horizontal="left"/>
    </xf>
    <xf numFmtId="0" fontId="3" fillId="2" borderId="108" xfId="79" applyFont="1" applyFill="1" applyBorder="1" applyAlignment="1">
      <alignment horizontal="left"/>
    </xf>
    <xf numFmtId="0" fontId="3" fillId="2" borderId="109" xfId="80" applyFont="1" applyFill="1" applyBorder="1" applyAlignment="1">
      <alignment horizontal="left"/>
    </xf>
    <xf numFmtId="0" fontId="3" fillId="2" borderId="109" xfId="79" applyFont="1" applyFill="1" applyBorder="1" applyAlignment="1">
      <alignment horizontal="left"/>
    </xf>
    <xf numFmtId="0" fontId="3" fillId="2" borderId="110" xfId="79" applyFont="1" applyFill="1" applyBorder="1" applyAlignment="1">
      <alignment horizontal="left"/>
    </xf>
    <xf numFmtId="0" fontId="0" fillId="0" borderId="34" xfId="0" applyFill="1" applyBorder="1" applyAlignment="1">
      <alignment horizontal="right"/>
    </xf>
    <xf numFmtId="0" fontId="0" fillId="0" borderId="34" xfId="0" applyFill="1" applyBorder="1" applyAlignment="1">
      <alignment horizontal="left"/>
    </xf>
    <xf numFmtId="166" fontId="0" fillId="0" borderId="34" xfId="0" applyNumberFormat="1" applyFill="1" applyBorder="1"/>
    <xf numFmtId="0" fontId="0" fillId="0" borderId="11" xfId="0" applyFill="1" applyBorder="1" applyAlignment="1">
      <alignment horizontal="right"/>
    </xf>
    <xf numFmtId="0" fontId="0" fillId="0" borderId="11" xfId="0" applyFill="1" applyBorder="1" applyAlignment="1">
      <alignment horizontal="left"/>
    </xf>
    <xf numFmtId="166" fontId="0" fillId="0" borderId="11" xfId="0" applyNumberFormat="1" applyFill="1" applyBorder="1"/>
    <xf numFmtId="0" fontId="0" fillId="0" borderId="28" xfId="0" applyFill="1" applyBorder="1" applyAlignment="1">
      <alignment horizontal="right"/>
    </xf>
    <xf numFmtId="0" fontId="0" fillId="0" borderId="28" xfId="0" applyFill="1" applyBorder="1" applyAlignment="1">
      <alignment horizontal="left"/>
    </xf>
    <xf numFmtId="166" fontId="0" fillId="0" borderId="28" xfId="0" applyNumberFormat="1" applyFill="1" applyBorder="1"/>
    <xf numFmtId="3" fontId="16" fillId="0" borderId="11" xfId="0" applyNumberFormat="1" applyFont="1" applyBorder="1"/>
    <xf numFmtId="3" fontId="17" fillId="0" borderId="11" xfId="0" applyNumberFormat="1" applyFont="1" applyBorder="1"/>
    <xf numFmtId="3" fontId="25" fillId="0" borderId="11" xfId="0" applyNumberFormat="1" applyFont="1" applyBorder="1"/>
    <xf numFmtId="167" fontId="57" fillId="0" borderId="66" xfId="0" applyNumberFormat="1" applyFont="1" applyBorder="1" applyAlignment="1">
      <alignment horizontal="center"/>
    </xf>
    <xf numFmtId="1" fontId="57" fillId="0" borderId="13" xfId="0" applyNumberFormat="1" applyFont="1" applyBorder="1" applyAlignment="1">
      <alignment horizontal="center"/>
    </xf>
    <xf numFmtId="169" fontId="57" fillId="0" borderId="19" xfId="0" applyNumberFormat="1" applyFont="1" applyBorder="1" applyAlignment="1"/>
    <xf numFmtId="3" fontId="57" fillId="0" borderId="13" xfId="0" applyNumberFormat="1" applyFont="1" applyBorder="1" applyAlignment="1">
      <alignment horizontal="center"/>
    </xf>
    <xf numFmtId="3" fontId="57" fillId="0" borderId="11" xfId="0" applyNumberFormat="1" applyFont="1" applyBorder="1"/>
    <xf numFmtId="167" fontId="57" fillId="10" borderId="6" xfId="0" applyNumberFormat="1" applyFont="1" applyFill="1" applyBorder="1"/>
    <xf numFmtId="3" fontId="57" fillId="0" borderId="6" xfId="0" applyNumberFormat="1" applyFont="1" applyBorder="1"/>
    <xf numFmtId="3" fontId="57" fillId="10" borderId="6" xfId="0" applyNumberFormat="1" applyFont="1" applyFill="1" applyBorder="1" applyAlignment="1"/>
    <xf numFmtId="3" fontId="57" fillId="0" borderId="11" xfId="0" applyNumberFormat="1" applyFont="1" applyFill="1" applyBorder="1" applyAlignment="1">
      <alignment horizontal="right"/>
    </xf>
    <xf numFmtId="0" fontId="24" fillId="5" borderId="18" xfId="26" applyFont="1" applyFill="1" applyBorder="1"/>
    <xf numFmtId="0" fontId="24" fillId="5" borderId="19" xfId="26" applyFont="1" applyFill="1" applyBorder="1"/>
    <xf numFmtId="0" fontId="24" fillId="5" borderId="51" xfId="26" applyFont="1" applyFill="1" applyBorder="1"/>
    <xf numFmtId="0" fontId="3" fillId="4" borderId="63" xfId="26" applyFont="1" applyFill="1" applyBorder="1" applyAlignment="1">
      <alignment horizontal="center" vertical="center"/>
    </xf>
    <xf numFmtId="167" fontId="3" fillId="4" borderId="64" xfId="26" applyNumberFormat="1" applyFont="1" applyFill="1" applyBorder="1" applyAlignment="1">
      <alignment horizontal="center" vertical="center"/>
    </xf>
    <xf numFmtId="167" fontId="3" fillId="4" borderId="58" xfId="26" applyNumberFormat="1" applyFont="1" applyFill="1" applyBorder="1" applyAlignment="1">
      <alignment horizontal="center" vertical="center"/>
    </xf>
    <xf numFmtId="167" fontId="3" fillId="4" borderId="59" xfId="26" applyNumberFormat="1" applyFont="1" applyFill="1" applyBorder="1" applyAlignment="1">
      <alignment horizontal="center" vertical="center"/>
    </xf>
    <xf numFmtId="167" fontId="57" fillId="0" borderId="34" xfId="0" applyNumberFormat="1" applyFont="1" applyBorder="1"/>
    <xf numFmtId="167" fontId="57" fillId="0" borderId="54" xfId="0" applyNumberFormat="1" applyFont="1" applyBorder="1" applyAlignment="1">
      <alignment horizontal="center"/>
    </xf>
    <xf numFmtId="1" fontId="57" fillId="0" borderId="9" xfId="0" applyNumberFormat="1" applyFont="1" applyBorder="1" applyAlignment="1">
      <alignment horizontal="center"/>
    </xf>
    <xf numFmtId="3" fontId="57" fillId="0" borderId="9" xfId="0" applyNumberFormat="1" applyFont="1" applyBorder="1" applyAlignment="1">
      <alignment horizontal="center"/>
    </xf>
    <xf numFmtId="3" fontId="57" fillId="0" borderId="10" xfId="0" applyNumberFormat="1" applyFont="1" applyBorder="1"/>
    <xf numFmtId="3" fontId="57" fillId="10" borderId="5" xfId="0" applyNumberFormat="1" applyFont="1" applyFill="1" applyBorder="1" applyAlignment="1"/>
    <xf numFmtId="3" fontId="57" fillId="0" borderId="10" xfId="0" applyNumberFormat="1" applyFont="1" applyFill="1" applyBorder="1" applyAlignment="1">
      <alignment horizontal="right"/>
    </xf>
    <xf numFmtId="3" fontId="57" fillId="0" borderId="26" xfId="0" applyNumberFormat="1" applyFont="1" applyFill="1" applyBorder="1"/>
    <xf numFmtId="3" fontId="57" fillId="0" borderId="28" xfId="0" applyNumberFormat="1" applyFont="1" applyFill="1" applyBorder="1"/>
    <xf numFmtId="3" fontId="57" fillId="0" borderId="28" xfId="0" applyNumberFormat="1" applyFont="1" applyBorder="1"/>
    <xf numFmtId="3" fontId="57" fillId="0" borderId="52" xfId="0" applyNumberFormat="1" applyFont="1" applyBorder="1"/>
    <xf numFmtId="168" fontId="57" fillId="10" borderId="7" xfId="0" applyNumberFormat="1" applyFont="1" applyFill="1" applyBorder="1"/>
    <xf numFmtId="3" fontId="57" fillId="0" borderId="7" xfId="0" applyNumberFormat="1" applyFont="1" applyBorder="1"/>
    <xf numFmtId="168" fontId="57" fillId="10" borderId="7" xfId="0" applyNumberFormat="1" applyFont="1" applyFill="1" applyBorder="1" applyAlignment="1"/>
    <xf numFmtId="3" fontId="57" fillId="0" borderId="12" xfId="0" applyNumberFormat="1" applyFont="1" applyFill="1" applyBorder="1" applyAlignment="1">
      <alignment horizontal="right"/>
    </xf>
    <xf numFmtId="3" fontId="57" fillId="0" borderId="53" xfId="0" applyNumberFormat="1" applyFont="1" applyBorder="1"/>
    <xf numFmtId="3" fontId="57" fillId="3" borderId="14" xfId="0" applyNumberFormat="1" applyFont="1" applyFill="1" applyBorder="1" applyAlignment="1">
      <alignment horizontal="center"/>
    </xf>
    <xf numFmtId="3" fontId="57" fillId="3" borderId="70" xfId="0" applyNumberFormat="1" applyFont="1" applyFill="1" applyBorder="1" applyAlignment="1">
      <alignment horizontal="center"/>
    </xf>
    <xf numFmtId="3" fontId="57" fillId="3" borderId="5" xfId="0" applyNumberFormat="1" applyFont="1" applyFill="1" applyBorder="1" applyAlignment="1">
      <alignment horizontal="center"/>
    </xf>
    <xf numFmtId="3" fontId="57" fillId="3" borderId="15" xfId="0" applyNumberFormat="1" applyFont="1" applyFill="1" applyBorder="1" applyAlignment="1">
      <alignment horizontal="center"/>
    </xf>
    <xf numFmtId="3" fontId="57" fillId="3" borderId="72" xfId="0" applyNumberFormat="1" applyFont="1" applyFill="1" applyBorder="1" applyAlignment="1">
      <alignment horizontal="center"/>
    </xf>
    <xf numFmtId="3" fontId="57" fillId="3" borderId="6" xfId="0" applyNumberFormat="1" applyFont="1" applyFill="1" applyBorder="1" applyAlignment="1">
      <alignment horizontal="center"/>
    </xf>
    <xf numFmtId="167" fontId="57" fillId="3" borderId="64" xfId="0" applyNumberFormat="1" applyFont="1" applyFill="1" applyBorder="1" applyAlignment="1">
      <alignment horizontal="center"/>
    </xf>
    <xf numFmtId="167" fontId="57" fillId="3" borderId="6" xfId="0" applyNumberFormat="1" applyFont="1" applyFill="1" applyBorder="1" applyAlignment="1">
      <alignment horizontal="center"/>
    </xf>
    <xf numFmtId="168" fontId="57" fillId="3" borderId="75" xfId="0" applyNumberFormat="1" applyFont="1" applyFill="1" applyBorder="1" applyAlignment="1">
      <alignment horizontal="center"/>
    </xf>
    <xf numFmtId="168" fontId="57" fillId="3" borderId="7" xfId="0" applyNumberFormat="1" applyFont="1" applyFill="1" applyBorder="1" applyAlignment="1">
      <alignment horizontal="center"/>
    </xf>
    <xf numFmtId="3" fontId="57" fillId="3" borderId="16" xfId="0" applyNumberFormat="1" applyFont="1" applyFill="1" applyBorder="1" applyAlignment="1">
      <alignment horizontal="center"/>
    </xf>
    <xf numFmtId="3" fontId="57" fillId="3" borderId="81" xfId="0" applyNumberFormat="1" applyFont="1" applyFill="1" applyBorder="1" applyAlignment="1">
      <alignment horizontal="center"/>
    </xf>
    <xf numFmtId="3" fontId="57" fillId="3" borderId="7" xfId="0" applyNumberFormat="1" applyFont="1" applyFill="1" applyBorder="1" applyAlignment="1">
      <alignment horizontal="center"/>
    </xf>
    <xf numFmtId="1" fontId="84" fillId="0" borderId="0" xfId="63" applyNumberFormat="1" applyFont="1"/>
    <xf numFmtId="1" fontId="85" fillId="0" borderId="11" xfId="63" applyNumberFormat="1" applyFont="1" applyBorder="1" applyAlignment="1">
      <alignment horizontal="center"/>
    </xf>
    <xf numFmtId="1" fontId="84" fillId="0" borderId="11" xfId="63" applyNumberFormat="1" applyFont="1" applyBorder="1" applyAlignment="1">
      <alignment horizontal="center" vertical="center"/>
    </xf>
    <xf numFmtId="1" fontId="85" fillId="0" borderId="11" xfId="63" applyNumberFormat="1" applyFont="1" applyBorder="1" applyAlignment="1">
      <alignment horizontal="center" vertical="center"/>
    </xf>
    <xf numFmtId="0" fontId="85" fillId="0" borderId="0" xfId="63" applyFont="1"/>
    <xf numFmtId="0" fontId="85" fillId="0" borderId="0" xfId="63" applyFont="1" applyAlignment="1">
      <alignment horizontal="center"/>
    </xf>
    <xf numFmtId="0" fontId="84" fillId="0" borderId="11" xfId="63" applyFont="1" applyBorder="1" applyAlignment="1">
      <alignment horizontal="center" vertical="center"/>
    </xf>
    <xf numFmtId="0" fontId="85" fillId="0" borderId="11" xfId="63" applyFont="1" applyBorder="1" applyAlignment="1">
      <alignment horizontal="center" vertical="center"/>
    </xf>
    <xf numFmtId="1" fontId="83" fillId="0" borderId="11" xfId="63" applyNumberFormat="1" applyFont="1" applyBorder="1" applyAlignment="1">
      <alignment horizontal="center"/>
    </xf>
    <xf numFmtId="1" fontId="86" fillId="0" borderId="11" xfId="63" applyNumberFormat="1" applyFont="1" applyBorder="1" applyAlignment="1">
      <alignment horizontal="center" vertical="center"/>
    </xf>
    <xf numFmtId="0" fontId="86" fillId="0" borderId="11" xfId="63" applyFont="1" applyBorder="1" applyAlignment="1">
      <alignment horizontal="center" vertical="center"/>
    </xf>
    <xf numFmtId="1" fontId="86" fillId="0" borderId="0" xfId="63" applyNumberFormat="1" applyFont="1" applyFill="1"/>
    <xf numFmtId="0" fontId="83" fillId="0" borderId="0" xfId="63" applyFont="1"/>
    <xf numFmtId="0" fontId="85" fillId="0" borderId="0" xfId="63" applyFont="1" applyFill="1"/>
    <xf numFmtId="1" fontId="87" fillId="0" borderId="0" xfId="63" applyNumberFormat="1" applyFont="1" applyFill="1" applyBorder="1"/>
    <xf numFmtId="0" fontId="88" fillId="0" borderId="0" xfId="63" applyFont="1"/>
    <xf numFmtId="0" fontId="89" fillId="0" borderId="0" xfId="63" applyFont="1"/>
    <xf numFmtId="0" fontId="88" fillId="0" borderId="0" xfId="63" applyFont="1" applyFill="1"/>
    <xf numFmtId="0" fontId="82" fillId="3" borderId="11" xfId="63" applyFont="1" applyFill="1" applyBorder="1" applyAlignment="1">
      <alignment horizontal="center" vertical="center"/>
    </xf>
    <xf numFmtId="0" fontId="83" fillId="3" borderId="11" xfId="63" applyFont="1" applyFill="1" applyBorder="1" applyAlignment="1">
      <alignment horizontal="center" vertical="center"/>
    </xf>
    <xf numFmtId="0" fontId="83" fillId="3" borderId="0" xfId="63" applyFont="1" applyFill="1"/>
    <xf numFmtId="0" fontId="85" fillId="3" borderId="0" xfId="63" applyFont="1" applyFill="1"/>
    <xf numFmtId="0" fontId="88" fillId="3" borderId="0" xfId="63" applyFont="1" applyFill="1"/>
    <xf numFmtId="0" fontId="0" fillId="2" borderId="81" xfId="0" applyFill="1" applyBorder="1" applyAlignment="1">
      <alignment vertical="center"/>
    </xf>
    <xf numFmtId="0" fontId="56" fillId="2" borderId="20" xfId="26" applyNumberFormat="1" applyFont="1" applyFill="1" applyBorder="1"/>
    <xf numFmtId="0" fontId="56" fillId="2" borderId="0" xfId="26" applyNumberFormat="1" applyFont="1" applyFill="1" applyBorder="1"/>
    <xf numFmtId="0" fontId="56" fillId="2" borderId="21" xfId="26" applyNumberFormat="1" applyFont="1" applyFill="1" applyBorder="1" applyAlignment="1">
      <alignment horizontal="right"/>
    </xf>
    <xf numFmtId="170" fontId="0" fillId="0" borderId="32" xfId="0" applyNumberFormat="1" applyFill="1" applyBorder="1"/>
    <xf numFmtId="0" fontId="0" fillId="0" borderId="32" xfId="0" applyFill="1" applyBorder="1"/>
    <xf numFmtId="9" fontId="0" fillId="0" borderId="25" xfId="0" applyNumberFormat="1" applyFill="1" applyBorder="1"/>
    <xf numFmtId="0" fontId="46" fillId="0" borderId="24" xfId="0" applyFont="1" applyFill="1" applyBorder="1"/>
    <xf numFmtId="0" fontId="0" fillId="2" borderId="36" xfId="0" applyFill="1" applyBorder="1" applyAlignment="1">
      <alignment horizontal="center" vertical="top" wrapText="1"/>
    </xf>
    <xf numFmtId="0" fontId="56" fillId="2" borderId="36" xfId="0" applyFont="1" applyFill="1" applyBorder="1" applyAlignment="1">
      <alignment horizontal="center" vertical="top"/>
    </xf>
    <xf numFmtId="49" fontId="56" fillId="2" borderId="36" xfId="0" applyNumberFormat="1" applyFont="1" applyFill="1" applyBorder="1" applyAlignment="1">
      <alignment horizontal="center" vertical="top"/>
    </xf>
    <xf numFmtId="0" fontId="56" fillId="2" borderId="36" xfId="0" applyFont="1" applyFill="1" applyBorder="1" applyAlignment="1">
      <alignment horizontal="center" vertical="center"/>
    </xf>
    <xf numFmtId="3" fontId="56" fillId="2" borderId="20" xfId="0" applyNumberFormat="1" applyFont="1" applyFill="1" applyBorder="1" applyAlignment="1">
      <alignment horizontal="left"/>
    </xf>
    <xf numFmtId="3" fontId="56" fillId="2" borderId="21" xfId="0" applyNumberFormat="1" applyFont="1" applyFill="1" applyBorder="1" applyAlignment="1">
      <alignment horizontal="center"/>
    </xf>
    <xf numFmtId="3" fontId="56" fillId="2" borderId="0" xfId="0" applyNumberFormat="1" applyFont="1" applyFill="1" applyBorder="1" applyAlignment="1">
      <alignment horizontal="center"/>
    </xf>
    <xf numFmtId="9" fontId="73" fillId="2" borderId="21" xfId="0" applyNumberFormat="1" applyFont="1" applyFill="1" applyBorder="1" applyAlignment="1">
      <alignment horizontal="center" vertical="top"/>
    </xf>
    <xf numFmtId="3" fontId="56" fillId="2" borderId="21" xfId="0" applyNumberFormat="1" applyFont="1" applyFill="1" applyBorder="1" applyAlignment="1">
      <alignment horizontal="center" vertical="top"/>
    </xf>
    <xf numFmtId="170" fontId="0" fillId="0" borderId="34" xfId="0" applyNumberFormat="1" applyFill="1" applyBorder="1"/>
    <xf numFmtId="170" fontId="0" fillId="0" borderId="11" xfId="0" applyNumberFormat="1" applyFill="1" applyBorder="1"/>
    <xf numFmtId="170" fontId="0" fillId="0" borderId="28" xfId="0" applyNumberFormat="1" applyFill="1" applyBorder="1"/>
    <xf numFmtId="0" fontId="46" fillId="0" borderId="26" xfId="0" applyFont="1" applyFill="1" applyBorder="1"/>
    <xf numFmtId="0" fontId="56" fillId="2" borderId="20" xfId="0" applyNumberFormat="1" applyFont="1" applyFill="1" applyBorder="1" applyAlignment="1">
      <alignment horizontal="left"/>
    </xf>
    <xf numFmtId="0" fontId="56" fillId="2" borderId="21" xfId="0" applyNumberFormat="1" applyFont="1" applyFill="1" applyBorder="1" applyAlignment="1">
      <alignment horizontal="left"/>
    </xf>
    <xf numFmtId="0" fontId="56" fillId="2" borderId="0" xfId="0" applyNumberFormat="1" applyFont="1" applyFill="1" applyBorder="1" applyAlignment="1">
      <alignment horizontal="left"/>
    </xf>
    <xf numFmtId="0" fontId="73" fillId="2" borderId="21" xfId="0" applyNumberFormat="1" applyFont="1" applyFill="1" applyBorder="1" applyAlignment="1">
      <alignment horizontal="center" vertical="top"/>
    </xf>
    <xf numFmtId="167" fontId="5" fillId="0" borderId="106" xfId="0" applyNumberFormat="1" applyFont="1" applyBorder="1" applyAlignment="1">
      <alignment horizontal="right"/>
    </xf>
    <xf numFmtId="167" fontId="5" fillId="0" borderId="60" xfId="0" applyNumberFormat="1" applyFont="1" applyBorder="1" applyAlignment="1">
      <alignment horizontal="right"/>
    </xf>
    <xf numFmtId="3" fontId="25" fillId="0" borderId="106" xfId="0" applyNumberFormat="1" applyFont="1" applyBorder="1" applyAlignment="1">
      <alignment horizontal="right"/>
    </xf>
    <xf numFmtId="167" fontId="25" fillId="0" borderId="106" xfId="0" applyNumberFormat="1" applyFont="1" applyBorder="1" applyAlignment="1">
      <alignment horizontal="right"/>
    </xf>
    <xf numFmtId="167" fontId="25" fillId="0" borderId="60" xfId="0" applyNumberFormat="1" applyFont="1" applyBorder="1" applyAlignment="1">
      <alignment horizontal="right"/>
    </xf>
    <xf numFmtId="175" fontId="5" fillId="0" borderId="106" xfId="0" applyNumberFormat="1" applyFont="1" applyBorder="1" applyAlignment="1">
      <alignment horizontal="right"/>
    </xf>
    <xf numFmtId="3" fontId="5" fillId="0" borderId="106" xfId="0" applyNumberFormat="1" applyFont="1" applyBorder="1" applyAlignment="1">
      <alignment horizontal="right"/>
    </xf>
    <xf numFmtId="4" fontId="5" fillId="0" borderId="106" xfId="0" applyNumberFormat="1" applyFont="1" applyBorder="1" applyAlignment="1">
      <alignment horizontal="right"/>
    </xf>
    <xf numFmtId="3" fontId="5" fillId="0" borderId="106" xfId="0" applyNumberFormat="1" applyFont="1" applyBorder="1"/>
    <xf numFmtId="3" fontId="16" fillId="0" borderId="22" xfId="0" applyNumberFormat="1" applyFont="1" applyBorder="1" applyAlignment="1">
      <alignment horizontal="center"/>
    </xf>
    <xf numFmtId="167" fontId="25" fillId="0" borderId="21" xfId="0" applyNumberFormat="1" applyFont="1" applyBorder="1" applyAlignment="1">
      <alignment horizontal="right"/>
    </xf>
    <xf numFmtId="167" fontId="5" fillId="0" borderId="21" xfId="0" applyNumberFormat="1" applyFont="1" applyBorder="1" applyAlignment="1">
      <alignment horizontal="right"/>
    </xf>
    <xf numFmtId="3" fontId="16" fillId="0" borderId="36" xfId="0" applyNumberFormat="1" applyFont="1" applyBorder="1" applyAlignment="1">
      <alignment horizontal="center"/>
    </xf>
    <xf numFmtId="167" fontId="16" fillId="0" borderId="60" xfId="0" applyNumberFormat="1" applyFont="1" applyBorder="1" applyAlignment="1">
      <alignment horizontal="right"/>
    </xf>
    <xf numFmtId="3" fontId="25" fillId="0" borderId="106" xfId="0" applyNumberFormat="1" applyFont="1" applyBorder="1"/>
    <xf numFmtId="167" fontId="25" fillId="0" borderId="106" xfId="0" applyNumberFormat="1" applyFont="1" applyBorder="1"/>
    <xf numFmtId="167" fontId="25" fillId="0" borderId="60" xfId="0" applyNumberFormat="1" applyFont="1" applyBorder="1"/>
    <xf numFmtId="167" fontId="25" fillId="0" borderId="21" xfId="0" applyNumberFormat="1" applyFont="1" applyBorder="1"/>
    <xf numFmtId="3" fontId="57" fillId="0" borderId="106" xfId="0" applyNumberFormat="1" applyFont="1" applyBorder="1"/>
    <xf numFmtId="167" fontId="57" fillId="0" borderId="106" xfId="0" applyNumberFormat="1" applyFont="1" applyBorder="1"/>
    <xf numFmtId="167" fontId="57" fillId="0" borderId="60" xfId="0" applyNumberFormat="1" applyFont="1" applyBorder="1"/>
    <xf numFmtId="3" fontId="57" fillId="0" borderId="106" xfId="0" applyNumberFormat="1" applyFont="1" applyBorder="1" applyAlignment="1">
      <alignment horizontal="right"/>
    </xf>
    <xf numFmtId="0" fontId="5" fillId="0" borderId="106" xfId="0" applyFont="1" applyBorder="1"/>
    <xf numFmtId="9" fontId="57" fillId="0" borderId="106" xfId="0" applyNumberFormat="1" applyFont="1" applyBorder="1"/>
    <xf numFmtId="167" fontId="57" fillId="0" borderId="21" xfId="0" applyNumberFormat="1" applyFont="1" applyBorder="1"/>
    <xf numFmtId="49" fontId="3" fillId="2" borderId="36" xfId="26" applyNumberFormat="1" applyFont="1" applyFill="1" applyBorder="1" applyAlignment="1">
      <alignment horizontal="left" vertical="top"/>
    </xf>
    <xf numFmtId="169" fontId="3" fillId="2" borderId="20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21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 wrapText="1"/>
    </xf>
    <xf numFmtId="169" fontId="3" fillId="2" borderId="36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/>
    </xf>
    <xf numFmtId="3" fontId="3" fillId="2" borderId="36" xfId="26" applyNumberFormat="1" applyFont="1" applyFill="1" applyBorder="1" applyAlignment="1">
      <alignment horizontal="center" vertical="top"/>
    </xf>
    <xf numFmtId="3" fontId="3" fillId="2" borderId="20" xfId="26" applyNumberFormat="1" applyFont="1" applyFill="1" applyBorder="1" applyAlignment="1">
      <alignment horizontal="left" vertical="center"/>
    </xf>
    <xf numFmtId="3" fontId="3" fillId="2" borderId="21" xfId="26" applyNumberFormat="1" applyFont="1" applyFill="1" applyBorder="1" applyAlignment="1">
      <alignment horizontal="left" vertical="center"/>
    </xf>
    <xf numFmtId="169" fontId="3" fillId="2" borderId="20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21" xfId="24" applyNumberFormat="1" applyFont="1" applyFill="1" applyBorder="1" applyAlignment="1">
      <alignment horizontal="left" vertical="center" wrapText="1"/>
    </xf>
    <xf numFmtId="167" fontId="3" fillId="2" borderId="21" xfId="24" applyNumberFormat="1" applyFont="1" applyFill="1" applyBorder="1" applyAlignment="1">
      <alignment horizontal="left" vertical="center" wrapText="1"/>
    </xf>
    <xf numFmtId="3" fontId="57" fillId="0" borderId="58" xfId="0" applyNumberFormat="1" applyFont="1" applyBorder="1"/>
    <xf numFmtId="167" fontId="57" fillId="0" borderId="58" xfId="0" applyNumberFormat="1" applyFont="1" applyBorder="1"/>
    <xf numFmtId="167" fontId="57" fillId="0" borderId="59" xfId="0" applyNumberFormat="1" applyFont="1" applyBorder="1"/>
    <xf numFmtId="3" fontId="57" fillId="0" borderId="58" xfId="0" applyNumberFormat="1" applyFont="1" applyBorder="1" applyAlignment="1">
      <alignment horizontal="right"/>
    </xf>
    <xf numFmtId="167" fontId="5" fillId="0" borderId="58" xfId="0" applyNumberFormat="1" applyFont="1" applyBorder="1" applyAlignment="1">
      <alignment horizontal="right"/>
    </xf>
    <xf numFmtId="167" fontId="5" fillId="0" borderId="59" xfId="0" applyNumberFormat="1" applyFont="1" applyBorder="1" applyAlignment="1">
      <alignment horizontal="right"/>
    </xf>
    <xf numFmtId="3" fontId="25" fillId="0" borderId="58" xfId="0" applyNumberFormat="1" applyFont="1" applyBorder="1" applyAlignment="1">
      <alignment horizontal="right"/>
    </xf>
    <xf numFmtId="167" fontId="25" fillId="0" borderId="58" xfId="0" applyNumberFormat="1" applyFont="1" applyBorder="1" applyAlignment="1">
      <alignment horizontal="right"/>
    </xf>
    <xf numFmtId="167" fontId="25" fillId="0" borderId="59" xfId="0" applyNumberFormat="1" applyFont="1" applyBorder="1" applyAlignment="1">
      <alignment horizontal="right"/>
    </xf>
    <xf numFmtId="175" fontId="5" fillId="0" borderId="58" xfId="0" applyNumberFormat="1" applyFont="1" applyBorder="1" applyAlignment="1">
      <alignment horizontal="right"/>
    </xf>
    <xf numFmtId="3" fontId="5" fillId="0" borderId="58" xfId="0" applyNumberFormat="1" applyFont="1" applyBorder="1" applyAlignment="1">
      <alignment horizontal="right"/>
    </xf>
    <xf numFmtId="4" fontId="5" fillId="0" borderId="58" xfId="0" applyNumberFormat="1" applyFont="1" applyBorder="1" applyAlignment="1">
      <alignment horizontal="right"/>
    </xf>
    <xf numFmtId="0" fontId="5" fillId="0" borderId="58" xfId="0" applyFont="1" applyBorder="1"/>
    <xf numFmtId="3" fontId="5" fillId="0" borderId="58" xfId="0" applyNumberFormat="1" applyFont="1" applyBorder="1"/>
    <xf numFmtId="9" fontId="57" fillId="0" borderId="58" xfId="0" applyNumberFormat="1" applyFont="1" applyBorder="1"/>
    <xf numFmtId="3" fontId="16" fillId="0" borderId="35" xfId="0" applyNumberFormat="1" applyFont="1" applyBorder="1" applyAlignment="1">
      <alignment horizontal="center"/>
    </xf>
    <xf numFmtId="3" fontId="57" fillId="0" borderId="0" xfId="0" applyNumberFormat="1" applyFont="1" applyBorder="1"/>
    <xf numFmtId="167" fontId="57" fillId="0" borderId="0" xfId="0" applyNumberFormat="1" applyFont="1" applyBorder="1"/>
    <xf numFmtId="3" fontId="25" fillId="0" borderId="0" xfId="0" applyNumberFormat="1" applyFont="1" applyBorder="1" applyAlignment="1">
      <alignment horizontal="right"/>
    </xf>
    <xf numFmtId="167" fontId="2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175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57" fillId="0" borderId="0" xfId="0" applyNumberFormat="1" applyFont="1" applyBorder="1"/>
    <xf numFmtId="3" fontId="57" fillId="0" borderId="0" xfId="0" applyNumberFormat="1" applyFont="1" applyBorder="1" applyAlignment="1">
      <alignment horizontal="right"/>
    </xf>
    <xf numFmtId="3" fontId="25" fillId="0" borderId="0" xfId="0" applyNumberFormat="1" applyFont="1" applyBorder="1"/>
    <xf numFmtId="167" fontId="25" fillId="0" borderId="0" xfId="0" applyNumberFormat="1" applyFont="1" applyBorder="1"/>
    <xf numFmtId="49" fontId="3" fillId="0" borderId="35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40" xfId="0" applyNumberFormat="1" applyFont="1" applyBorder="1" applyAlignment="1">
      <alignment horizontal="center"/>
    </xf>
    <xf numFmtId="3" fontId="57" fillId="0" borderId="51" xfId="0" applyNumberFormat="1" applyFont="1" applyBorder="1"/>
    <xf numFmtId="167" fontId="57" fillId="0" borderId="51" xfId="0" applyNumberFormat="1" applyFont="1" applyBorder="1"/>
    <xf numFmtId="167" fontId="57" fillId="0" borderId="57" xfId="0" applyNumberFormat="1" applyFont="1" applyBorder="1"/>
    <xf numFmtId="3" fontId="25" fillId="0" borderId="51" xfId="0" applyNumberFormat="1" applyFont="1" applyBorder="1" applyAlignment="1">
      <alignment horizontal="right"/>
    </xf>
    <xf numFmtId="167" fontId="25" fillId="0" borderId="51" xfId="0" applyNumberFormat="1" applyFont="1" applyBorder="1" applyAlignment="1">
      <alignment horizontal="right"/>
    </xf>
    <xf numFmtId="167" fontId="25" fillId="0" borderId="57" xfId="0" applyNumberFormat="1" applyFont="1" applyBorder="1" applyAlignment="1">
      <alignment horizontal="right"/>
    </xf>
    <xf numFmtId="3" fontId="5" fillId="0" borderId="51" xfId="0" applyNumberFormat="1" applyFont="1" applyBorder="1" applyAlignment="1">
      <alignment horizontal="right"/>
    </xf>
    <xf numFmtId="167" fontId="5" fillId="0" borderId="51" xfId="0" applyNumberFormat="1" applyFont="1" applyBorder="1" applyAlignment="1">
      <alignment horizontal="right"/>
    </xf>
    <xf numFmtId="167" fontId="5" fillId="0" borderId="57" xfId="0" applyNumberFormat="1" applyFont="1" applyBorder="1" applyAlignment="1">
      <alignment horizontal="right"/>
    </xf>
    <xf numFmtId="175" fontId="5" fillId="0" borderId="51" xfId="0" applyNumberFormat="1" applyFont="1" applyBorder="1" applyAlignment="1">
      <alignment horizontal="right"/>
    </xf>
    <xf numFmtId="4" fontId="5" fillId="0" borderId="51" xfId="0" applyNumberFormat="1" applyFont="1" applyBorder="1" applyAlignment="1">
      <alignment horizontal="right"/>
    </xf>
    <xf numFmtId="0" fontId="5" fillId="0" borderId="51" xfId="0" applyFont="1" applyBorder="1"/>
    <xf numFmtId="3" fontId="5" fillId="0" borderId="51" xfId="0" applyNumberFormat="1" applyFont="1" applyBorder="1"/>
    <xf numFmtId="9" fontId="57" fillId="0" borderId="51" xfId="0" applyNumberFormat="1" applyFont="1" applyBorder="1"/>
    <xf numFmtId="3" fontId="16" fillId="0" borderId="40" xfId="0" applyNumberFormat="1" applyFont="1" applyBorder="1" applyAlignment="1">
      <alignment horizontal="center"/>
    </xf>
    <xf numFmtId="0" fontId="74" fillId="2" borderId="36" xfId="0" applyFont="1" applyFill="1" applyBorder="1" applyAlignment="1">
      <alignment vertical="center" wrapText="1"/>
    </xf>
    <xf numFmtId="0" fontId="56" fillId="2" borderId="20" xfId="26" applyNumberFormat="1" applyFont="1" applyFill="1" applyBorder="1" applyAlignment="1">
      <alignment horizontal="right"/>
    </xf>
    <xf numFmtId="0" fontId="56" fillId="2" borderId="0" xfId="26" applyNumberFormat="1" applyFont="1" applyFill="1" applyBorder="1" applyAlignment="1">
      <alignment horizontal="right"/>
    </xf>
    <xf numFmtId="3" fontId="56" fillId="2" borderId="70" xfId="76" applyNumberFormat="1" applyFont="1" applyFill="1" applyBorder="1" applyAlignment="1">
      <alignment horizontal="center" vertical="center"/>
    </xf>
    <xf numFmtId="3" fontId="56" fillId="2" borderId="72" xfId="76" applyNumberFormat="1" applyFont="1" applyFill="1" applyBorder="1" applyAlignment="1">
      <alignment horizontal="center" vertical="center"/>
    </xf>
    <xf numFmtId="0" fontId="51" fillId="0" borderId="29" xfId="76" applyFont="1" applyFill="1" applyBorder="1"/>
    <xf numFmtId="0" fontId="51" fillId="0" borderId="10" xfId="76" applyFont="1" applyFill="1" applyBorder="1"/>
    <xf numFmtId="0" fontId="51" fillId="0" borderId="26" xfId="76" applyFont="1" applyFill="1" applyBorder="1"/>
    <xf numFmtId="0" fontId="51" fillId="0" borderId="67" xfId="76" applyFont="1" applyFill="1" applyBorder="1"/>
    <xf numFmtId="0" fontId="51" fillId="0" borderId="19" xfId="76" applyFont="1" applyFill="1" applyBorder="1"/>
    <xf numFmtId="0" fontId="51" fillId="0" borderId="69" xfId="76" applyFont="1" applyFill="1" applyBorder="1"/>
    <xf numFmtId="0" fontId="56" fillId="2" borderId="15" xfId="76" applyNumberFormat="1" applyFont="1" applyFill="1" applyBorder="1" applyAlignment="1">
      <alignment horizontal="left"/>
    </xf>
    <xf numFmtId="0" fontId="56" fillId="2" borderId="111" xfId="76" applyNumberFormat="1" applyFont="1" applyFill="1" applyBorder="1" applyAlignment="1">
      <alignment horizontal="left"/>
    </xf>
    <xf numFmtId="3" fontId="51" fillId="0" borderId="29" xfId="76" applyNumberFormat="1" applyFont="1" applyFill="1" applyBorder="1"/>
    <xf numFmtId="3" fontId="51" fillId="0" borderId="34" xfId="76" applyNumberFormat="1" applyFont="1" applyFill="1" applyBorder="1"/>
    <xf numFmtId="3" fontId="51" fillId="0" borderId="10" xfId="76" applyNumberFormat="1" applyFont="1" applyFill="1" applyBorder="1"/>
    <xf numFmtId="3" fontId="51" fillId="0" borderId="11" xfId="76" applyNumberFormat="1" applyFont="1" applyFill="1" applyBorder="1"/>
    <xf numFmtId="3" fontId="51" fillId="0" borderId="26" xfId="76" applyNumberFormat="1" applyFont="1" applyFill="1" applyBorder="1"/>
    <xf numFmtId="3" fontId="51" fillId="0" borderId="28" xfId="76" applyNumberFormat="1" applyFont="1" applyFill="1" applyBorder="1"/>
    <xf numFmtId="9" fontId="51" fillId="0" borderId="67" xfId="76" applyNumberFormat="1" applyFont="1" applyFill="1" applyBorder="1"/>
    <xf numFmtId="9" fontId="51" fillId="0" borderId="19" xfId="76" applyNumberFormat="1" applyFont="1" applyFill="1" applyBorder="1"/>
    <xf numFmtId="9" fontId="51" fillId="0" borderId="69" xfId="76" applyNumberFormat="1" applyFont="1" applyFill="1" applyBorder="1"/>
    <xf numFmtId="0" fontId="56" fillId="2" borderId="17" xfId="76" applyNumberFormat="1" applyFont="1" applyFill="1" applyBorder="1" applyAlignment="1">
      <alignment horizontal="left"/>
    </xf>
    <xf numFmtId="170" fontId="51" fillId="0" borderId="29" xfId="76" applyNumberFormat="1" applyFont="1" applyFill="1" applyBorder="1"/>
    <xf numFmtId="170" fontId="51" fillId="0" borderId="34" xfId="76" applyNumberFormat="1" applyFont="1" applyFill="1" applyBorder="1"/>
    <xf numFmtId="170" fontId="51" fillId="0" borderId="10" xfId="76" applyNumberFormat="1" applyFont="1" applyFill="1" applyBorder="1"/>
    <xf numFmtId="170" fontId="51" fillId="0" borderId="11" xfId="76" applyNumberFormat="1" applyFont="1" applyFill="1" applyBorder="1"/>
    <xf numFmtId="170" fontId="51" fillId="0" borderId="26" xfId="76" applyNumberFormat="1" applyFont="1" applyFill="1" applyBorder="1"/>
    <xf numFmtId="170" fontId="51" fillId="0" borderId="28" xfId="76" applyNumberFormat="1" applyFont="1" applyFill="1" applyBorder="1"/>
    <xf numFmtId="0" fontId="56" fillId="2" borderId="16" xfId="76" applyNumberFormat="1" applyFont="1" applyFill="1" applyBorder="1" applyAlignment="1">
      <alignment horizontal="left"/>
    </xf>
    <xf numFmtId="3" fontId="51" fillId="0" borderId="30" xfId="76" applyNumberFormat="1" applyFont="1" applyFill="1" applyBorder="1"/>
    <xf numFmtId="3" fontId="51" fillId="0" borderId="12" xfId="76" applyNumberFormat="1" applyFont="1" applyFill="1" applyBorder="1"/>
    <xf numFmtId="3" fontId="51" fillId="0" borderId="27" xfId="76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0.23464471945044918</c:v>
                </c:pt>
                <c:pt idx="1">
                  <c:v>0.49602180018090869</c:v>
                </c:pt>
                <c:pt idx="2">
                  <c:v>0.45802842187027976</c:v>
                </c:pt>
                <c:pt idx="3">
                  <c:v>0.41298674765363497</c:v>
                </c:pt>
                <c:pt idx="4">
                  <c:v>0.40549046706230413</c:v>
                </c:pt>
                <c:pt idx="5">
                  <c:v>0.34680853098698283</c:v>
                </c:pt>
                <c:pt idx="6">
                  <c:v>0.33134288797640721</c:v>
                </c:pt>
                <c:pt idx="7">
                  <c:v>0.3623736896978948</c:v>
                </c:pt>
                <c:pt idx="8">
                  <c:v>0.3377813611393321</c:v>
                </c:pt>
                <c:pt idx="9">
                  <c:v>0.34024078973003191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5024000"/>
        <c:axId val="117502707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0.32130202882909009</c:v>
                </c:pt>
                <c:pt idx="1">
                  <c:v>0.32130202882909009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7601152"/>
        <c:axId val="1177603072"/>
      </c:scatterChart>
      <c:catAx>
        <c:axId val="1175024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7502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50270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75024000"/>
        <c:crosses val="autoZero"/>
        <c:crossBetween val="between"/>
      </c:valAx>
      <c:valAx>
        <c:axId val="117760115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77603072"/>
        <c:crosses val="max"/>
        <c:crossBetween val="midCat"/>
      </c:valAx>
      <c:valAx>
        <c:axId val="117760307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7760115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ALOS!$E$33:$E$42</c:f>
              <c:numCache>
                <c:formatCode>0%</c:formatCode>
                <c:ptCount val="10"/>
                <c:pt idx="0">
                  <c:v>0.51852692933651268</c:v>
                </c:pt>
                <c:pt idx="1">
                  <c:v>0.68886978463050008</c:v>
                </c:pt>
                <c:pt idx="2">
                  <c:v>0.6299176786282803</c:v>
                </c:pt>
                <c:pt idx="3">
                  <c:v>0.62539365444932915</c:v>
                </c:pt>
                <c:pt idx="4">
                  <c:v>0.63066549654687476</c:v>
                </c:pt>
                <c:pt idx="5">
                  <c:v>0.63162596938483995</c:v>
                </c:pt>
                <c:pt idx="6">
                  <c:v>0.64592405941588382</c:v>
                </c:pt>
                <c:pt idx="7">
                  <c:v>0.5989215792711613</c:v>
                </c:pt>
                <c:pt idx="8">
                  <c:v>0.59344915424819367</c:v>
                </c:pt>
                <c:pt idx="9">
                  <c:v>0.59391169990378312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2165120"/>
        <c:axId val="142216704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2922880"/>
        <c:axId val="1422924416"/>
      </c:scatterChart>
      <c:catAx>
        <c:axId val="1422165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22167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216704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422165120"/>
        <c:crosses val="autoZero"/>
        <c:crossBetween val="between"/>
      </c:valAx>
      <c:valAx>
        <c:axId val="142292288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422924416"/>
        <c:crosses val="max"/>
        <c:crossBetween val="midCat"/>
      </c:valAx>
      <c:valAx>
        <c:axId val="142292441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42292288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5" bestFit="1" customWidth="1"/>
    <col min="2" max="2" width="89.109375" style="65" bestFit="1" customWidth="1"/>
    <col min="3" max="3" width="16.109375" style="67" customWidth="1"/>
    <col min="4" max="16384" width="8.88671875" style="65"/>
  </cols>
  <sheetData>
    <row r="1" spans="1:3" ht="18.600000000000001" customHeight="1" thickBot="1" x14ac:dyDescent="0.4">
      <c r="A1" s="439" t="s">
        <v>222</v>
      </c>
      <c r="B1" s="440"/>
      <c r="C1" s="64"/>
    </row>
    <row r="2" spans="1:3" ht="14.4" customHeight="1" thickBot="1" x14ac:dyDescent="0.35">
      <c r="A2" s="580" t="s">
        <v>297</v>
      </c>
      <c r="B2" s="66"/>
    </row>
    <row r="3" spans="1:3" ht="14.4" customHeight="1" thickBot="1" x14ac:dyDescent="0.35">
      <c r="A3" s="435" t="s">
        <v>276</v>
      </c>
      <c r="B3" s="436"/>
      <c r="C3" s="64"/>
    </row>
    <row r="4" spans="1:3" ht="14.4" customHeight="1" x14ac:dyDescent="0.3">
      <c r="A4" s="298" t="str">
        <f t="shared" ref="A4:A8" si="0">HYPERLINK("#'"&amp;C4&amp;"'!A1",C4)</f>
        <v>Motivace</v>
      </c>
      <c r="B4" s="299" t="s">
        <v>243</v>
      </c>
      <c r="C4" s="64" t="s">
        <v>244</v>
      </c>
    </row>
    <row r="5" spans="1:3" ht="14.4" customHeight="1" x14ac:dyDescent="0.3">
      <c r="A5" s="300" t="str">
        <f t="shared" si="0"/>
        <v>HI</v>
      </c>
      <c r="B5" s="301" t="s">
        <v>266</v>
      </c>
      <c r="C5" s="67" t="s">
        <v>227</v>
      </c>
    </row>
    <row r="6" spans="1:3" ht="14.4" customHeight="1" x14ac:dyDescent="0.3">
      <c r="A6" s="302" t="str">
        <f t="shared" si="0"/>
        <v>HI Graf</v>
      </c>
      <c r="B6" s="303" t="s">
        <v>218</v>
      </c>
      <c r="C6" s="67" t="s">
        <v>228</v>
      </c>
    </row>
    <row r="7" spans="1:3" ht="14.4" customHeight="1" x14ac:dyDescent="0.3">
      <c r="A7" s="302" t="str">
        <f t="shared" si="0"/>
        <v>Man Tab</v>
      </c>
      <c r="B7" s="303" t="s">
        <v>299</v>
      </c>
      <c r="C7" s="67" t="s">
        <v>229</v>
      </c>
    </row>
    <row r="8" spans="1:3" ht="14.4" customHeight="1" thickBot="1" x14ac:dyDescent="0.35">
      <c r="A8" s="304" t="str">
        <f t="shared" si="0"/>
        <v>HV</v>
      </c>
      <c r="B8" s="305" t="s">
        <v>78</v>
      </c>
      <c r="C8" s="67" t="s">
        <v>89</v>
      </c>
    </row>
    <row r="9" spans="1:3" ht="14.4" customHeight="1" thickBot="1" x14ac:dyDescent="0.35">
      <c r="A9" s="306"/>
      <c r="B9" s="306"/>
    </row>
    <row r="10" spans="1:3" ht="14.4" customHeight="1" thickBot="1" x14ac:dyDescent="0.35">
      <c r="A10" s="437" t="s">
        <v>223</v>
      </c>
      <c r="B10" s="436"/>
      <c r="C10" s="64"/>
    </row>
    <row r="11" spans="1:3" ht="14.4" customHeight="1" x14ac:dyDescent="0.3">
      <c r="A11" s="307" t="str">
        <f t="shared" ref="A11:A23" si="1">HYPERLINK("#'"&amp;C11&amp;"'!A1",C11)</f>
        <v>Léky Žádanky</v>
      </c>
      <c r="B11" s="301" t="s">
        <v>268</v>
      </c>
      <c r="C11" s="67" t="s">
        <v>230</v>
      </c>
    </row>
    <row r="12" spans="1:3" ht="14.4" customHeight="1" x14ac:dyDescent="0.3">
      <c r="A12" s="302" t="str">
        <f t="shared" si="1"/>
        <v>LŽ Detail</v>
      </c>
      <c r="B12" s="303" t="s">
        <v>267</v>
      </c>
      <c r="C12" s="67" t="s">
        <v>231</v>
      </c>
    </row>
    <row r="13" spans="1:3" ht="14.4" customHeight="1" x14ac:dyDescent="0.3">
      <c r="A13" s="302" t="str">
        <f t="shared" si="1"/>
        <v>LŽ PL</v>
      </c>
      <c r="B13" s="303" t="s">
        <v>2535</v>
      </c>
      <c r="C13" s="67" t="s">
        <v>281</v>
      </c>
    </row>
    <row r="14" spans="1:3" s="364" customFormat="1" ht="14.4" customHeight="1" x14ac:dyDescent="0.3">
      <c r="A14" s="302" t="str">
        <f t="shared" si="1"/>
        <v>LŽ PL Detail</v>
      </c>
      <c r="B14" s="303" t="s">
        <v>263</v>
      </c>
      <c r="C14" s="67" t="s">
        <v>283</v>
      </c>
    </row>
    <row r="15" spans="1:3" ht="14.4" customHeight="1" x14ac:dyDescent="0.3">
      <c r="A15" s="302" t="str">
        <f t="shared" si="1"/>
        <v>Léky Recepty</v>
      </c>
      <c r="B15" s="303" t="s">
        <v>269</v>
      </c>
      <c r="C15" s="67" t="s">
        <v>232</v>
      </c>
    </row>
    <row r="16" spans="1:3" s="372" customFormat="1" ht="14.4" customHeight="1" x14ac:dyDescent="0.3">
      <c r="A16" s="302" t="str">
        <f t="shared" si="1"/>
        <v>LRp Lékaři</v>
      </c>
      <c r="B16" s="303" t="s">
        <v>286</v>
      </c>
      <c r="C16" s="67" t="s">
        <v>287</v>
      </c>
    </row>
    <row r="17" spans="1:3" ht="14.4" customHeight="1" x14ac:dyDescent="0.3">
      <c r="A17" s="302" t="str">
        <f t="shared" si="1"/>
        <v>LRp Detail</v>
      </c>
      <c r="B17" s="303" t="s">
        <v>270</v>
      </c>
      <c r="C17" s="67" t="s">
        <v>233</v>
      </c>
    </row>
    <row r="18" spans="1:3" ht="14.4" customHeight="1" x14ac:dyDescent="0.3">
      <c r="A18" s="302" t="str">
        <f t="shared" si="1"/>
        <v>LRp PL</v>
      </c>
      <c r="B18" s="303" t="s">
        <v>4147</v>
      </c>
      <c r="C18" s="67" t="s">
        <v>282</v>
      </c>
    </row>
    <row r="19" spans="1:3" s="365" customFormat="1" ht="14.4" customHeight="1" x14ac:dyDescent="0.3">
      <c r="A19" s="302" t="str">
        <f t="shared" ref="A19" si="2">HYPERLINK("#'"&amp;C19&amp;"'!A1",C19)</f>
        <v>LRp PL Detail</v>
      </c>
      <c r="B19" s="303" t="s">
        <v>265</v>
      </c>
      <c r="C19" s="67" t="s">
        <v>284</v>
      </c>
    </row>
    <row r="20" spans="1:3" ht="14.4" customHeight="1" x14ac:dyDescent="0.3">
      <c r="A20" s="307" t="str">
        <f t="shared" si="1"/>
        <v>Materiál Žádanky</v>
      </c>
      <c r="B20" s="303" t="s">
        <v>271</v>
      </c>
      <c r="C20" s="67" t="s">
        <v>234</v>
      </c>
    </row>
    <row r="21" spans="1:3" ht="14.4" customHeight="1" x14ac:dyDescent="0.3">
      <c r="A21" s="302" t="str">
        <f t="shared" si="1"/>
        <v>MŽ Detail</v>
      </c>
      <c r="B21" s="303" t="s">
        <v>272</v>
      </c>
      <c r="C21" s="67" t="s">
        <v>235</v>
      </c>
    </row>
    <row r="22" spans="1:3" ht="14.4" customHeight="1" x14ac:dyDescent="0.3">
      <c r="A22" s="302" t="str">
        <f t="shared" si="1"/>
        <v>ON Výkaz</v>
      </c>
      <c r="B22" s="303" t="s">
        <v>221</v>
      </c>
      <c r="C22" s="67" t="s">
        <v>236</v>
      </c>
    </row>
    <row r="23" spans="1:3" ht="14.4" customHeight="1" thickBot="1" x14ac:dyDescent="0.35">
      <c r="A23" s="304" t="str">
        <f t="shared" si="1"/>
        <v>ON Hodiny</v>
      </c>
      <c r="B23" s="305" t="s">
        <v>5136</v>
      </c>
      <c r="C23" s="67" t="s">
        <v>237</v>
      </c>
    </row>
    <row r="24" spans="1:3" ht="14.4" customHeight="1" thickBot="1" x14ac:dyDescent="0.35">
      <c r="A24" s="308"/>
      <c r="B24" s="308"/>
    </row>
    <row r="25" spans="1:3" ht="14.4" customHeight="1" thickBot="1" x14ac:dyDescent="0.35">
      <c r="A25" s="438" t="s">
        <v>224</v>
      </c>
      <c r="B25" s="436"/>
      <c r="C25" s="64"/>
    </row>
    <row r="26" spans="1:3" ht="14.4" customHeight="1" x14ac:dyDescent="0.3">
      <c r="A26" s="309" t="str">
        <f t="shared" ref="A26:A35" si="3">HYPERLINK("#'"&amp;C26&amp;"'!A1",C26)</f>
        <v>ZV Vykáz.-A</v>
      </c>
      <c r="B26" s="301" t="s">
        <v>249</v>
      </c>
      <c r="C26" s="67" t="s">
        <v>245</v>
      </c>
    </row>
    <row r="27" spans="1:3" ht="14.4" customHeight="1" x14ac:dyDescent="0.3">
      <c r="A27" s="302" t="str">
        <f t="shared" si="3"/>
        <v>ZV Vykáz.-A Detail</v>
      </c>
      <c r="B27" s="303" t="s">
        <v>250</v>
      </c>
      <c r="C27" s="67" t="s">
        <v>246</v>
      </c>
    </row>
    <row r="28" spans="1:3" ht="14.4" customHeight="1" x14ac:dyDescent="0.3">
      <c r="A28" s="302" t="str">
        <f t="shared" si="3"/>
        <v>ZV Vykáz.-H</v>
      </c>
      <c r="B28" s="303" t="s">
        <v>251</v>
      </c>
      <c r="C28" s="67" t="s">
        <v>247</v>
      </c>
    </row>
    <row r="29" spans="1:3" ht="14.4" customHeight="1" x14ac:dyDescent="0.3">
      <c r="A29" s="302" t="str">
        <f t="shared" si="3"/>
        <v>ZV Vykáz.-H Detail</v>
      </c>
      <c r="B29" s="303" t="s">
        <v>252</v>
      </c>
      <c r="C29" s="67" t="s">
        <v>248</v>
      </c>
    </row>
    <row r="30" spans="1:3" ht="14.4" customHeight="1" x14ac:dyDescent="0.3">
      <c r="A30" s="309" t="str">
        <f t="shared" si="3"/>
        <v>CaseMix</v>
      </c>
      <c r="B30" s="303" t="s">
        <v>225</v>
      </c>
      <c r="C30" s="67" t="s">
        <v>238</v>
      </c>
    </row>
    <row r="31" spans="1:3" ht="14.4" customHeight="1" x14ac:dyDescent="0.3">
      <c r="A31" s="302" t="str">
        <f t="shared" si="3"/>
        <v>ALOS</v>
      </c>
      <c r="B31" s="303" t="s">
        <v>200</v>
      </c>
      <c r="C31" s="67" t="s">
        <v>171</v>
      </c>
    </row>
    <row r="32" spans="1:3" ht="14.4" customHeight="1" x14ac:dyDescent="0.3">
      <c r="A32" s="302" t="str">
        <f t="shared" si="3"/>
        <v>Total</v>
      </c>
      <c r="B32" s="303" t="s">
        <v>226</v>
      </c>
      <c r="C32" s="67" t="s">
        <v>239</v>
      </c>
    </row>
    <row r="33" spans="1:3" ht="14.4" customHeight="1" x14ac:dyDescent="0.3">
      <c r="A33" s="302" t="str">
        <f t="shared" si="3"/>
        <v>ZV Vyžád.</v>
      </c>
      <c r="B33" s="303" t="s">
        <v>253</v>
      </c>
      <c r="C33" s="67" t="s">
        <v>242</v>
      </c>
    </row>
    <row r="34" spans="1:3" ht="14.4" customHeight="1" x14ac:dyDescent="0.3">
      <c r="A34" s="302" t="str">
        <f t="shared" si="3"/>
        <v>ZV Vyžád. Detail</v>
      </c>
      <c r="B34" s="303" t="s">
        <v>254</v>
      </c>
      <c r="C34" s="67" t="s">
        <v>241</v>
      </c>
    </row>
    <row r="35" spans="1:3" ht="14.4" customHeight="1" thickBot="1" x14ac:dyDescent="0.35">
      <c r="A35" s="304" t="str">
        <f t="shared" si="3"/>
        <v>OD TISS</v>
      </c>
      <c r="B35" s="305" t="s">
        <v>275</v>
      </c>
      <c r="C35" s="67" t="s">
        <v>240</v>
      </c>
    </row>
    <row r="36" spans="1:3" ht="14.4" customHeight="1" x14ac:dyDescent="0.3">
      <c r="A36" s="68"/>
      <c r="B36" s="68"/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3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366" customWidth="1"/>
    <col min="5" max="5" width="11" style="367" customWidth="1"/>
  </cols>
  <sheetData>
    <row r="1" spans="1:7" ht="18.600000000000001" thickBot="1" x14ac:dyDescent="0.4">
      <c r="A1" s="439" t="s">
        <v>243</v>
      </c>
      <c r="B1" s="440"/>
      <c r="C1" s="441"/>
      <c r="D1" s="441"/>
      <c r="E1" s="441"/>
      <c r="F1" s="174"/>
      <c r="G1" s="174"/>
    </row>
    <row r="2" spans="1:7" ht="14.4" customHeight="1" thickBot="1" x14ac:dyDescent="0.35">
      <c r="A2" s="580" t="s">
        <v>297</v>
      </c>
      <c r="B2" s="342"/>
    </row>
    <row r="3" spans="1:7" ht="14.4" customHeight="1" thickBot="1" x14ac:dyDescent="0.35">
      <c r="A3" s="377"/>
      <c r="C3" s="378" t="s">
        <v>220</v>
      </c>
      <c r="D3" s="379" t="s">
        <v>179</v>
      </c>
      <c r="E3" s="380" t="s">
        <v>181</v>
      </c>
    </row>
    <row r="4" spans="1:7" ht="14.4" customHeight="1" thickBot="1" x14ac:dyDescent="0.35">
      <c r="A4" s="426" t="str">
        <f>HYPERLINK("#HI!A1","NÁKLADY CELKEM (v tisících Kč)")</f>
        <v>NÁKLADY CELKEM (v tisících Kč)</v>
      </c>
      <c r="B4" s="391"/>
      <c r="C4" s="401">
        <f ca="1">IF(ISERROR(VLOOKUP("Náklady celkem",INDIRECT("HI!$A:$G"),6,0)),0,VLOOKUP("Náklady celkem",INDIRECT("HI!$A:$G"),6,0))</f>
        <v>117208</v>
      </c>
      <c r="D4" s="401">
        <f ca="1">IF(ISERROR(VLOOKUP("Náklady celkem",INDIRECT("HI!$A:$G"),4,0)),0,VLOOKUP("Náklady celkem",INDIRECT("HI!$A:$G"),4,0))</f>
        <v>120925.57019</v>
      </c>
      <c r="E4" s="394">
        <f ca="1">IF(C4=0,0,D4/C4)</f>
        <v>1.0317177171353491</v>
      </c>
    </row>
    <row r="5" spans="1:7" ht="14.4" customHeight="1" x14ac:dyDescent="0.3">
      <c r="A5" s="387" t="s">
        <v>289</v>
      </c>
      <c r="B5" s="382"/>
      <c r="C5" s="402"/>
      <c r="D5" s="402"/>
      <c r="E5" s="395"/>
    </row>
    <row r="6" spans="1:7" ht="14.4" customHeight="1" x14ac:dyDescent="0.3">
      <c r="A6" s="421" t="s">
        <v>294</v>
      </c>
      <c r="B6" s="383"/>
      <c r="C6" s="393"/>
      <c r="D6" s="393"/>
      <c r="E6" s="395"/>
    </row>
    <row r="7" spans="1:7" ht="14.4" customHeight="1" x14ac:dyDescent="0.3">
      <c r="A7" s="41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383" t="s">
        <v>227</v>
      </c>
      <c r="C7" s="393">
        <f>IF(ISERROR(HI!F5),"",HI!F5)</f>
        <v>18609</v>
      </c>
      <c r="D7" s="393">
        <f>IF(ISERROR(HI!D5),"",HI!D5)</f>
        <v>16023.566279999999</v>
      </c>
      <c r="E7" s="395">
        <f t="shared" ref="E7:E16" si="0">IF(C7=0,0,D7/C7)</f>
        <v>0.86106541350959209</v>
      </c>
    </row>
    <row r="8" spans="1:7" ht="14.4" customHeight="1" x14ac:dyDescent="0.3">
      <c r="A8" s="416" t="str">
        <f>HYPERLINK("#'LŽ PL'!A1","% plnění pozitivního listu")</f>
        <v>% plnění pozitivního listu</v>
      </c>
      <c r="B8" s="383" t="s">
        <v>281</v>
      </c>
      <c r="C8" s="392">
        <v>0.9</v>
      </c>
      <c r="D8" s="392">
        <f>IF(ISERROR(VLOOKUP("celkem",'LŽ PL'!$A:$F,5,0)),0,VLOOKUP("celkem",'LŽ PL'!$A:$F,5,0))</f>
        <v>0.84623348576976465</v>
      </c>
      <c r="E8" s="395">
        <f t="shared" si="0"/>
        <v>0.94025942863307177</v>
      </c>
    </row>
    <row r="9" spans="1:7" ht="14.4" customHeight="1" x14ac:dyDescent="0.3">
      <c r="A9" s="388" t="s">
        <v>290</v>
      </c>
      <c r="B9" s="383"/>
      <c r="C9" s="393"/>
      <c r="D9" s="393"/>
      <c r="E9" s="395"/>
    </row>
    <row r="10" spans="1:7" ht="14.4" customHeight="1" x14ac:dyDescent="0.3">
      <c r="A10" s="416" t="str">
        <f>HYPERLINK("#'Léky Recepty'!A1","% záchytu v lékárně (Úhrada Kč)")</f>
        <v>% záchytu v lékárně (Úhrada Kč)</v>
      </c>
      <c r="B10" s="383" t="s">
        <v>232</v>
      </c>
      <c r="C10" s="392">
        <v>0.6</v>
      </c>
      <c r="D10" s="392">
        <f>IF(ISERROR(VLOOKUP("Celkem",'Léky Recepty'!B:H,5,0)),0,VLOOKUP("Celkem",'Léky Recepty'!B:H,5,0))</f>
        <v>0.63055951633312279</v>
      </c>
      <c r="E10" s="395">
        <f t="shared" si="0"/>
        <v>1.0509325272218715</v>
      </c>
    </row>
    <row r="11" spans="1:7" ht="14.4" customHeight="1" x14ac:dyDescent="0.3">
      <c r="A11" s="416" t="str">
        <f>HYPERLINK("#'LRp PL'!A1","% plnění pozitivního listu")</f>
        <v>% plnění pozitivního listu</v>
      </c>
      <c r="B11" s="383" t="s">
        <v>282</v>
      </c>
      <c r="C11" s="392">
        <v>0.8</v>
      </c>
      <c r="D11" s="392">
        <f>IF(ISERROR(VLOOKUP("Celkem",'LRp PL'!A:F,5,0)),0,VLOOKUP("Celkem",'LRp PL'!A:F,5,0))</f>
        <v>0.80045755508312488</v>
      </c>
      <c r="E11" s="395">
        <f t="shared" si="0"/>
        <v>1.000571943853906</v>
      </c>
    </row>
    <row r="12" spans="1:7" ht="14.4" customHeight="1" x14ac:dyDescent="0.3">
      <c r="A12" s="388" t="s">
        <v>291</v>
      </c>
      <c r="B12" s="383"/>
      <c r="C12" s="393"/>
      <c r="D12" s="393"/>
      <c r="E12" s="395"/>
    </row>
    <row r="13" spans="1:7" ht="14.4" customHeight="1" x14ac:dyDescent="0.3">
      <c r="A13" s="422" t="s">
        <v>295</v>
      </c>
      <c r="B13" s="383"/>
      <c r="C13" s="402"/>
      <c r="D13" s="402"/>
      <c r="E13" s="395"/>
    </row>
    <row r="14" spans="1:7" ht="14.4" customHeight="1" x14ac:dyDescent="0.3">
      <c r="A14" s="41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383" t="s">
        <v>227</v>
      </c>
      <c r="C14" s="393">
        <f>IF(ISERROR(HI!F6),"",HI!F6)</f>
        <v>9921</v>
      </c>
      <c r="D14" s="393">
        <f>IF(ISERROR(HI!D6),"",HI!D6)</f>
        <v>8527.1526400000002</v>
      </c>
      <c r="E14" s="395">
        <f t="shared" si="0"/>
        <v>0.85950535631488767</v>
      </c>
    </row>
    <row r="15" spans="1:7" ht="14.4" customHeight="1" x14ac:dyDescent="0.3">
      <c r="A15" s="424" t="str">
        <f>HYPERLINK("#HI!A1","Osobní náklady")</f>
        <v>Osobní náklady</v>
      </c>
      <c r="B15" s="383"/>
      <c r="C15" s="402">
        <f ca="1">IF(ISERROR(VLOOKUP("Osobní náklady (Kč)",INDIRECT("HI!$A:$G"),6,0)),0,VLOOKUP("Osobní náklady (Kč)",INDIRECT("HI!$A:$G"),6,0))</f>
        <v>71794</v>
      </c>
      <c r="D15" s="402">
        <f ca="1">IF(ISERROR(VLOOKUP("Osobní náklady (Kč)",INDIRECT("HI!$A:$G"),4,0)),0,VLOOKUP("Osobní náklady (Kč)",INDIRECT("HI!$A:$G"),4,0))</f>
        <v>79334.63665</v>
      </c>
      <c r="E15" s="395">
        <f t="shared" ref="E15" ca="1" si="1">IF(C15=0,0,D15/C15)</f>
        <v>1.1050315715797978</v>
      </c>
    </row>
    <row r="16" spans="1:7" ht="14.4" customHeight="1" thickBot="1" x14ac:dyDescent="0.35">
      <c r="A16" s="417" t="str">
        <f>HYPERLINK("#'ON Výkaz'!A1","Dodržení plánu vykázaných lékařských odpracovaných hodin")</f>
        <v>Dodržení plánu vykázaných lékařských odpracovaných hodin</v>
      </c>
      <c r="B16" s="384" t="s">
        <v>236</v>
      </c>
      <c r="C16" s="403">
        <f>IF(ISERROR(VLOOKUP("Odpracované hodiny",'ON Výkaz'!$A:$J,5,0)),"",VLOOKUP("Odpracované hodiny",'ON Výkaz'!$A:$J,5,0))</f>
        <v>96094</v>
      </c>
      <c r="D16" s="403">
        <f>IF(ISERROR(VLOOKUP("Odpracované hodiny",'ON Výkaz'!$A:$J,9,0)),"",VLOOKUP("Odpracované hodiny",'ON Výkaz'!$A:$J,9,0))</f>
        <v>93008.83</v>
      </c>
      <c r="E16" s="396">
        <f t="shared" si="0"/>
        <v>0.96789424938081459</v>
      </c>
    </row>
    <row r="17" spans="1:5" ht="14.4" customHeight="1" thickBot="1" x14ac:dyDescent="0.35">
      <c r="A17" s="407"/>
      <c r="B17" s="408"/>
      <c r="C17" s="409"/>
      <c r="D17" s="409"/>
      <c r="E17" s="397"/>
    </row>
    <row r="18" spans="1:5" ht="14.4" customHeight="1" thickBot="1" x14ac:dyDescent="0.35">
      <c r="A18" s="425" t="str">
        <f>HYPERLINK("#HI!A1","VÝNOSY CELKEM (v tisících; ""Ambulace-body"" + ""Hospitalizace-casemix""*29500)")</f>
        <v>VÝNOSY CELKEM (v tisících; "Ambulace-body" + "Hospitalizace-casemix"*29500)</v>
      </c>
      <c r="B18" s="385"/>
      <c r="C18" s="405">
        <f ca="1">IF(ISERROR(VLOOKUP("Výnosy celkem",INDIRECT("HI!$A:$G"),6,0)),0,VLOOKUP("Výnosy celkem",INDIRECT("HI!$A:$G"),6,0))</f>
        <v>37659.168194999991</v>
      </c>
      <c r="D18" s="405">
        <f ca="1">IF(ISERROR(VLOOKUP("Výnosy celkem",INDIRECT("HI!$A:$G"),4,0)),0,VLOOKUP("Výnosy celkem",INDIRECT("HI!$A:$G"),4,0))</f>
        <v>41143.811500000011</v>
      </c>
      <c r="E18" s="398">
        <f t="shared" ref="E18:E29" ca="1" si="2">IF(C18=0,0,D18/C18)</f>
        <v>1.0925310746896071</v>
      </c>
    </row>
    <row r="19" spans="1:5" ht="14.4" customHeight="1" x14ac:dyDescent="0.3">
      <c r="A19" s="427" t="str">
        <f>HYPERLINK("#HI!A1","Ambulance (body)")</f>
        <v>Ambulance (body)</v>
      </c>
      <c r="B19" s="382"/>
      <c r="C19" s="402">
        <f ca="1">IF(ISERROR(VLOOKUP("Ambulance (body)",INDIRECT("HI!$A:$G"),6,0)),0,VLOOKUP("Ambulance (body)",INDIRECT("HI!$A:$G"),6,0))</f>
        <v>1622.5213200000001</v>
      </c>
      <c r="D19" s="402">
        <f ca="1">IF(ISERROR(VLOOKUP("Ambulance (body)",INDIRECT("HI!$A:$G"),4,0)),0,VLOOKUP("Ambulance (body)",INDIRECT("HI!$A:$G"),4,0))</f>
        <v>2268.741</v>
      </c>
      <c r="E19" s="395">
        <f t="shared" ca="1" si="2"/>
        <v>1.3982811640342574</v>
      </c>
    </row>
    <row r="20" spans="1:5" ht="14.4" customHeight="1" x14ac:dyDescent="0.3">
      <c r="A20" s="418" t="str">
        <f>HYPERLINK("#'ZV Vykáz.-A'!A1","Zdravotní výkony vykázané u ambulantních pacientů (min. 100 %)")</f>
        <v>Zdravotní výkony vykázané u ambulantních pacientů (min. 100 %)</v>
      </c>
      <c r="B20" t="s">
        <v>245</v>
      </c>
      <c r="C20" s="392">
        <v>1</v>
      </c>
      <c r="D20" s="392">
        <f>IF(ISERROR(VLOOKUP("Celkem:",'ZV Vykáz.-A'!$A:$S,7,0)),"",VLOOKUP("Celkem:",'ZV Vykáz.-A'!$A:$S,7,0))</f>
        <v>1.3703155407535723</v>
      </c>
      <c r="E20" s="395">
        <f t="shared" si="2"/>
        <v>1.3703155407535723</v>
      </c>
    </row>
    <row r="21" spans="1:5" ht="14.4" customHeight="1" x14ac:dyDescent="0.3">
      <c r="A21" s="418" t="str">
        <f>HYPERLINK("#'ZV Vykáz.-H'!A1","Zdravotní výkony vykázané u hospitalizovaných pacientů (max. 85 %)")</f>
        <v>Zdravotní výkony vykázané u hospitalizovaných pacientů (max. 85 %)</v>
      </c>
      <c r="B21" t="s">
        <v>247</v>
      </c>
      <c r="C21" s="392">
        <v>0.85</v>
      </c>
      <c r="D21" s="392">
        <f>IF(ISERROR(VLOOKUP("Celkem:",'ZV Vykáz.-H'!$A:$S,7,0)),"",VLOOKUP("Celkem:",'ZV Vykáz.-H'!$A:$S,7,0))</f>
        <v>1.0302274924057317</v>
      </c>
      <c r="E21" s="395">
        <f t="shared" si="2"/>
        <v>1.2120323440067433</v>
      </c>
    </row>
    <row r="22" spans="1:5" ht="14.4" customHeight="1" x14ac:dyDescent="0.3">
      <c r="A22" s="428" t="str">
        <f>HYPERLINK("#HI!A1","Hospitalizace (casemix * 29500)")</f>
        <v>Hospitalizace (casemix * 29500)</v>
      </c>
      <c r="B22" s="383"/>
      <c r="C22" s="402">
        <f ca="1">IF(ISERROR(VLOOKUP("Hospitalizace (casemix * 29500)",INDIRECT("HI!$A:$G"),6,0)),0,VLOOKUP("Hospitalizace (casemix * 29500)",INDIRECT("HI!$A:$G"),6,0))</f>
        <v>36036.646874999991</v>
      </c>
      <c r="D22" s="402">
        <f ca="1">IF(ISERROR(VLOOKUP("Hospitalizace (casemix * 29500)",INDIRECT("HI!$A:$G"),4,0)),0,VLOOKUP("Hospitalizace (casemix * 29500)",INDIRECT("HI!$A:$G"),4,0))</f>
        <v>38875.070500000009</v>
      </c>
      <c r="E22" s="395">
        <f t="shared" ref="E22" ca="1" si="3">IF(C22=0,0,D22/C22)</f>
        <v>1.0787649204668135</v>
      </c>
    </row>
    <row r="23" spans="1:5" ht="14.4" customHeight="1" x14ac:dyDescent="0.3">
      <c r="A23" s="418" t="str">
        <f>HYPERLINK("#'CaseMix'!A1","Casemix (min. 95 %)")</f>
        <v>Casemix (min. 95 %)</v>
      </c>
      <c r="B23" s="383" t="s">
        <v>140</v>
      </c>
      <c r="C23" s="392">
        <v>0.95</v>
      </c>
      <c r="D23" s="392">
        <f>IF(ISERROR(VLOOKUP("Celkem",CaseMix!A:M,5,0)),0,VLOOKUP("Celkem",CaseMix!A:M,5,0))</f>
        <v>1.0248266744434726</v>
      </c>
      <c r="E23" s="395">
        <f t="shared" si="2"/>
        <v>1.0787649204668133</v>
      </c>
    </row>
    <row r="24" spans="1:5" ht="14.4" customHeight="1" x14ac:dyDescent="0.3">
      <c r="A24" s="419" t="str">
        <f>HYPERLINK("#'CaseMix'!A1","Alfa")</f>
        <v>Alfa</v>
      </c>
      <c r="B24" s="383" t="s">
        <v>140</v>
      </c>
      <c r="C24" s="392">
        <v>0.95</v>
      </c>
      <c r="D24" s="392">
        <f>IF(ISERROR(CaseMix!E24),"",CaseMix!E24)</f>
        <v>1.0124712030071501</v>
      </c>
      <c r="E24" s="395">
        <f t="shared" si="2"/>
        <v>1.065759161060158</v>
      </c>
    </row>
    <row r="25" spans="1:5" ht="14.4" customHeight="1" x14ac:dyDescent="0.3">
      <c r="A25" s="419" t="str">
        <f>HYPERLINK("#'CaseMix'!A1","Beta + Gama (výkonově)")</f>
        <v>Beta + Gama (výkonově)</v>
      </c>
      <c r="B25" s="383" t="s">
        <v>140</v>
      </c>
      <c r="C25" s="392"/>
      <c r="D25" s="392">
        <f>IF(ISERROR(CaseMix!M36),"",CaseMix!M36)</f>
        <v>1.9481055381272658</v>
      </c>
      <c r="E25" s="395">
        <f t="shared" si="2"/>
        <v>0</v>
      </c>
    </row>
    <row r="26" spans="1:5" ht="14.4" customHeight="1" x14ac:dyDescent="0.3">
      <c r="A26" s="419" t="str">
        <f>HYPERLINK("#'CaseMix'!A1","Vyjmenované skupiny")</f>
        <v>Vyjmenované skupiny</v>
      </c>
      <c r="B26" s="383" t="s">
        <v>140</v>
      </c>
      <c r="C26" s="392"/>
      <c r="D26" s="392">
        <f>IF(ISERROR(CaseMix!E48),"",CaseMix!E48)</f>
        <v>0</v>
      </c>
      <c r="E26" s="395">
        <f t="shared" si="2"/>
        <v>0</v>
      </c>
    </row>
    <row r="27" spans="1:5" ht="14.4" customHeight="1" x14ac:dyDescent="0.3">
      <c r="A27" s="418" t="str">
        <f>HYPERLINK("#'CaseMix'!A1","Počet hospitalizací ukončených na pracovišti (min. 90 %)")</f>
        <v>Počet hospitalizací ukončených na pracovišti (min. 90 %)</v>
      </c>
      <c r="B27" s="383" t="s">
        <v>140</v>
      </c>
      <c r="C27" s="392">
        <v>0.9</v>
      </c>
      <c r="D27" s="392">
        <f>IF(ISERROR(CaseMix!I12),"",CaseMix!I12)</f>
        <v>1.0404624277456647</v>
      </c>
      <c r="E27" s="395">
        <f t="shared" si="2"/>
        <v>1.1560693641618496</v>
      </c>
    </row>
    <row r="28" spans="1:5" ht="14.4" customHeight="1" x14ac:dyDescent="0.3">
      <c r="A28" s="418" t="str">
        <f>HYPERLINK("#'ALOS'!A1","Průměrná délka hospitalizace (max. 100 % republikového průměru)")</f>
        <v>Průměrná délka hospitalizace (max. 100 % republikového průměru)</v>
      </c>
      <c r="B28" s="383" t="s">
        <v>171</v>
      </c>
      <c r="C28" s="392">
        <v>1</v>
      </c>
      <c r="D28" s="410">
        <f>IF(ISERROR(INDEX(ALOS!$E:$E,COUNT(ALOS!$E:$E)+32)),0,INDEX(ALOS!$E:$E,COUNT(ALOS!$E:$E)+32))</f>
        <v>0.59391169990378312</v>
      </c>
      <c r="E28" s="395">
        <f t="shared" si="2"/>
        <v>0.59391169990378312</v>
      </c>
    </row>
    <row r="29" spans="1:5" ht="28.8" x14ac:dyDescent="0.3">
      <c r="A29" s="420" t="str">
        <f>HYPERLINK("#'ZV Vyžád.'!A1","Zdravotní výkony (vybraných odborností) vyžádané v rámci hospitalizace (90 % při splnění casemixu 95 %, při nesplnění casemixu 95 % snížení limitu o dvojnásobek procentních bodů, o který nebylo dosaženo casemixu 95 %) ")</f>
        <v xml:space="preserve">Zdravotní výkony (vybraných odborností) vyžádané v rámci hospitalizace (90 % při splnění casemixu 95 %, při nesplnění casemixu 95 % snížení limitu o dvojnásobek procentních bodů, o který nebylo dosaženo casemixu 95 %) </v>
      </c>
      <c r="B29" s="383" t="s">
        <v>242</v>
      </c>
      <c r="C29" s="392">
        <f>IF(E23&gt;1,90%,90%-2*ABS(C23-D23))</f>
        <v>0.9</v>
      </c>
      <c r="D29" s="392">
        <f>IF(ISERROR(VLOOKUP("Celkem:",'ZV Vyžád.'!$A:$M,7,0)),"",VLOOKUP("Celkem:",'ZV Vyžád.'!$A:$M,7,0))</f>
        <v>1.2214305625715589</v>
      </c>
      <c r="E29" s="395">
        <f t="shared" si="2"/>
        <v>1.3571450695239544</v>
      </c>
    </row>
    <row r="30" spans="1:5" ht="14.4" customHeight="1" thickBot="1" x14ac:dyDescent="0.35">
      <c r="A30" s="389" t="s">
        <v>292</v>
      </c>
      <c r="B30" s="384"/>
      <c r="C30" s="403"/>
      <c r="D30" s="403"/>
      <c r="E30" s="396"/>
    </row>
    <row r="31" spans="1:5" ht="14.4" customHeight="1" thickBot="1" x14ac:dyDescent="0.35">
      <c r="A31" s="381"/>
      <c r="B31" s="328"/>
      <c r="C31" s="404"/>
      <c r="D31" s="404"/>
      <c r="E31" s="399"/>
    </row>
    <row r="32" spans="1:5" ht="14.4" customHeight="1" thickBot="1" x14ac:dyDescent="0.35">
      <c r="A32" s="390" t="s">
        <v>293</v>
      </c>
      <c r="B32" s="386"/>
      <c r="C32" s="406"/>
      <c r="D32" s="406"/>
      <c r="E32" s="400"/>
    </row>
  </sheetData>
  <mergeCells count="1">
    <mergeCell ref="A1:E1"/>
  </mergeCells>
  <conditionalFormatting sqref="E23:E24 E18 E20 E27 E8 E10:E11">
    <cfRule type="cellIs" dxfId="84" priority="16" operator="lessThan">
      <formula>1</formula>
    </cfRule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83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81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0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2">
    <cfRule type="cellIs" dxfId="79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8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28:E29 E4 E7 E14 E16 E21">
    <cfRule type="cellIs" dxfId="77" priority="20" operator="greaterThan">
      <formula>1</formula>
    </cfRule>
    <cfRule type="iconSet" priority="21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9" bestFit="1" customWidth="1"/>
    <col min="2" max="4" width="8.88671875" style="69" customWidth="1"/>
    <col min="5" max="5" width="2.44140625" style="69" customWidth="1"/>
    <col min="6" max="6" width="8.88671875" style="69" customWidth="1"/>
    <col min="7" max="7" width="9.44140625" style="69" bestFit="1" customWidth="1"/>
    <col min="8" max="16384" width="8.88671875" style="69"/>
  </cols>
  <sheetData>
    <row r="1" spans="1:7" ht="18.600000000000001" customHeight="1" thickBot="1" x14ac:dyDescent="0.4">
      <c r="A1" s="439" t="s">
        <v>266</v>
      </c>
      <c r="B1" s="439"/>
      <c r="C1" s="439"/>
      <c r="D1" s="439"/>
      <c r="E1" s="439"/>
      <c r="F1" s="439"/>
      <c r="G1" s="439"/>
    </row>
    <row r="2" spans="1:7" ht="14.4" customHeight="1" thickBot="1" x14ac:dyDescent="0.35">
      <c r="A2" s="580" t="s">
        <v>297</v>
      </c>
      <c r="B2" s="70"/>
      <c r="C2" s="70"/>
      <c r="D2" s="70"/>
      <c r="E2" s="70"/>
      <c r="F2" s="70"/>
      <c r="G2" s="70"/>
    </row>
    <row r="3" spans="1:7" ht="14.4" customHeight="1" x14ac:dyDescent="0.3">
      <c r="A3" s="442"/>
      <c r="B3" s="444" t="s">
        <v>179</v>
      </c>
      <c r="C3" s="445"/>
      <c r="D3" s="446"/>
      <c r="E3" s="14"/>
      <c r="F3" s="52" t="s">
        <v>180</v>
      </c>
      <c r="G3" s="53" t="s">
        <v>181</v>
      </c>
    </row>
    <row r="4" spans="1:7" ht="14.4" customHeight="1" thickBot="1" x14ac:dyDescent="0.35">
      <c r="A4" s="443"/>
      <c r="B4" s="59">
        <v>2011</v>
      </c>
      <c r="C4" s="50">
        <v>2012</v>
      </c>
      <c r="D4" s="51">
        <v>2013</v>
      </c>
      <c r="E4" s="14"/>
      <c r="F4" s="447">
        <v>2013</v>
      </c>
      <c r="G4" s="448"/>
    </row>
    <row r="5" spans="1:7" ht="14.4" customHeight="1" x14ac:dyDescent="0.3">
      <c r="A5" s="411" t="str">
        <f>HYPERLINK("#'Léky Žádanky'!A1","Léky (Kč)")</f>
        <v>Léky (Kč)</v>
      </c>
      <c r="B5" s="37">
        <v>19164.473360874701</v>
      </c>
      <c r="C5" s="38">
        <v>18711.921129999999</v>
      </c>
      <c r="D5" s="39">
        <v>16023.566279999999</v>
      </c>
      <c r="E5" s="15"/>
      <c r="F5" s="16">
        <v>18609</v>
      </c>
      <c r="G5" s="17">
        <f>IF(F5&lt;0.00000001,"",D5/F5)</f>
        <v>0.86106541350959209</v>
      </c>
    </row>
    <row r="6" spans="1:7" ht="14.4" customHeight="1" x14ac:dyDescent="0.3">
      <c r="A6" s="411" t="str">
        <f>HYPERLINK("#'Materiál Žádanky'!A1","Materiál - SZM (Kč)")</f>
        <v>Materiál - SZM (Kč)</v>
      </c>
      <c r="B6" s="18">
        <v>9197.8250864519996</v>
      </c>
      <c r="C6" s="40">
        <v>9246.9279399999996</v>
      </c>
      <c r="D6" s="41">
        <v>8527.1526400000002</v>
      </c>
      <c r="E6" s="15"/>
      <c r="F6" s="18">
        <v>9921</v>
      </c>
      <c r="G6" s="19">
        <f>IF(F6&lt;0.00000001,"",D6/F6)</f>
        <v>0.85950535631488767</v>
      </c>
    </row>
    <row r="7" spans="1:7" ht="14.4" customHeight="1" x14ac:dyDescent="0.3">
      <c r="A7" s="411" t="str">
        <f>HYPERLINK("#'Osobní náklady'!A1","Osobní náklady (Kč)")</f>
        <v>Osobní náklady (Kč)</v>
      </c>
      <c r="B7" s="18">
        <v>73471.694154793804</v>
      </c>
      <c r="C7" s="40">
        <v>81058.065040000001</v>
      </c>
      <c r="D7" s="41">
        <v>79334.63665</v>
      </c>
      <c r="E7" s="15"/>
      <c r="F7" s="18">
        <v>71794</v>
      </c>
      <c r="G7" s="19">
        <f>IF(F7&lt;0.00000001,"",D7/F7)</f>
        <v>1.1050315715797978</v>
      </c>
    </row>
    <row r="8" spans="1:7" ht="14.4" customHeight="1" thickBot="1" x14ac:dyDescent="0.35">
      <c r="A8" s="1" t="s">
        <v>182</v>
      </c>
      <c r="B8" s="20">
        <v>21263.703720724799</v>
      </c>
      <c r="C8" s="42">
        <v>20669.393749999999</v>
      </c>
      <c r="D8" s="43">
        <v>17040.214619999999</v>
      </c>
      <c r="E8" s="15"/>
      <c r="F8" s="20">
        <v>16884</v>
      </c>
      <c r="G8" s="21">
        <f>IF(F8&lt;0.00000001,"",D8/F8)</f>
        <v>1.0092522281449892</v>
      </c>
    </row>
    <row r="9" spans="1:7" ht="14.4" customHeight="1" thickBot="1" x14ac:dyDescent="0.35">
      <c r="A9" s="2" t="s">
        <v>183</v>
      </c>
      <c r="B9" s="3">
        <v>123097.696322845</v>
      </c>
      <c r="C9" s="44">
        <v>129686.30786</v>
      </c>
      <c r="D9" s="45">
        <v>120925.57019</v>
      </c>
      <c r="E9" s="15"/>
      <c r="F9" s="3">
        <v>117208</v>
      </c>
      <c r="G9" s="4">
        <f>IF(F9&lt;0.00000001,"",D9/F9)</f>
        <v>1.0317177171353491</v>
      </c>
    </row>
    <row r="10" spans="1:7" ht="14.4" customHeight="1" thickBot="1" x14ac:dyDescent="0.35">
      <c r="A10" s="22"/>
      <c r="B10" s="22"/>
      <c r="C10" s="22"/>
      <c r="D10" s="22"/>
      <c r="E10" s="15"/>
      <c r="F10" s="22"/>
      <c r="G10" s="23"/>
    </row>
    <row r="11" spans="1:7" ht="14.4" customHeight="1" x14ac:dyDescent="0.3">
      <c r="A11" s="413" t="str">
        <f>HYPERLINK("#'ZV Vykáz.-A'!A1","Ambulance (body)")</f>
        <v>Ambulance (body)</v>
      </c>
      <c r="B11" s="16">
        <f>IF(ISERROR(VLOOKUP("Celkem:",'ZV Vykáz.-A'!A:F,2,0)),0,VLOOKUP("Celkem:",'ZV Vykáz.-A'!A:F,2,0)/1000)</f>
        <v>1655.634</v>
      </c>
      <c r="C11" s="38">
        <f>IF(ISERROR(VLOOKUP("Celkem:",'ZV Vykáz.-A'!A:F,4,0)),0,VLOOKUP("Celkem:",'ZV Vykáz.-A'!A:F,4,0)/1000)</f>
        <v>890.82600000000002</v>
      </c>
      <c r="D11" s="39">
        <f>IF(ISERROR(VLOOKUP("Celkem:",'ZV Vykáz.-A'!A:F,6,0)),0,VLOOKUP("Celkem:",'ZV Vykáz.-A'!A:F,6,0)/1000)</f>
        <v>2268.741</v>
      </c>
      <c r="E11" s="15"/>
      <c r="F11" s="16">
        <f>B11*0.98</f>
        <v>1622.5213200000001</v>
      </c>
      <c r="G11" s="17">
        <f>IF(F11=0,"",D11/F11)</f>
        <v>1.3982811640342574</v>
      </c>
    </row>
    <row r="12" spans="1:7" ht="14.4" customHeight="1" thickBot="1" x14ac:dyDescent="0.35">
      <c r="A12" s="414" t="str">
        <f>HYPERLINK("#CaseMix!A1","Hospitalizace (casemix * 29500)")</f>
        <v>Hospitalizace (casemix * 29500)</v>
      </c>
      <c r="B12" s="20">
        <f>IF(ISERROR(VLOOKUP("Celkem",CaseMix!A:D,2,0)),0,VLOOKUP("Celkem",CaseMix!A:D,2,0)*29.5)</f>
        <v>37933.312499999993</v>
      </c>
      <c r="C12" s="42">
        <f>IF(ISERROR(VLOOKUP("Celkem",CaseMix!A:D,3,0)),0,VLOOKUP("Celkem",CaseMix!A:D,3,0)*29.5)</f>
        <v>43756.848500000007</v>
      </c>
      <c r="D12" s="43">
        <f>IF(ISERROR(VLOOKUP("Celkem",CaseMix!A:D,4,0)),0,VLOOKUP("Celkem",CaseMix!A:D,4,0)*29.5)</f>
        <v>38875.070500000009</v>
      </c>
      <c r="E12" s="15"/>
      <c r="F12" s="20">
        <f>B12*0.95</f>
        <v>36036.646874999991</v>
      </c>
      <c r="G12" s="21">
        <f>IF(F12=0,"",D12/F12)</f>
        <v>1.0787649204668135</v>
      </c>
    </row>
    <row r="13" spans="1:7" ht="14.4" customHeight="1" thickBot="1" x14ac:dyDescent="0.35">
      <c r="A13" s="5" t="s">
        <v>186</v>
      </c>
      <c r="B13" s="10">
        <f>SUM(B11:B12)</f>
        <v>39588.946499999991</v>
      </c>
      <c r="C13" s="46">
        <f>SUM(C11:C12)</f>
        <v>44647.674500000008</v>
      </c>
      <c r="D13" s="47">
        <f>SUM(D11:D12)</f>
        <v>41143.811500000011</v>
      </c>
      <c r="E13" s="15"/>
      <c r="F13" s="10">
        <f>SUM(F11:F12)</f>
        <v>37659.168194999991</v>
      </c>
      <c r="G13" s="11">
        <f>IF(F13=0,"",D13/F13)</f>
        <v>1.0925310746896071</v>
      </c>
    </row>
    <row r="14" spans="1:7" ht="14.4" customHeight="1" thickBot="1" x14ac:dyDescent="0.35">
      <c r="A14" s="22"/>
      <c r="B14" s="22"/>
      <c r="C14" s="22"/>
      <c r="D14" s="22"/>
      <c r="E14" s="15"/>
      <c r="F14" s="22"/>
      <c r="G14" s="23"/>
    </row>
    <row r="15" spans="1:7" ht="14.4" customHeight="1" thickBot="1" x14ac:dyDescent="0.35">
      <c r="A15" s="423" t="str">
        <f>HYPERLINK("#'HI Graf'!A1","Hospodářský index (Výnosy / Náklady)")</f>
        <v>Hospodářský index (Výnosy / Náklady)</v>
      </c>
      <c r="B15" s="12">
        <f>IF(B9=0,"",B13/B9)</f>
        <v>0.32160590882359918</v>
      </c>
      <c r="C15" s="48">
        <f>IF(C9=0,"",C13/C9)</f>
        <v>0.34427438976980068</v>
      </c>
      <c r="D15" s="49">
        <f>IF(D9=0,"",D13/D9)</f>
        <v>0.34024078973003197</v>
      </c>
      <c r="E15" s="15"/>
      <c r="F15" s="12">
        <f>IF(F9=0,"",F13/F9)</f>
        <v>0.32130202882909009</v>
      </c>
      <c r="G15" s="13">
        <f>IF(OR(F15=0,F15=""),"",D15/F15)</f>
        <v>1.0589437949394833</v>
      </c>
    </row>
    <row r="17" spans="1:1" ht="14.4" customHeight="1" x14ac:dyDescent="0.3">
      <c r="A17" s="412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76" priority="6" operator="greaterThan">
      <formula>1</formula>
    </cfRule>
  </conditionalFormatting>
  <conditionalFormatting sqref="G11:G15">
    <cfRule type="cellIs" dxfId="75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73"/>
    <col min="2" max="13" width="8.88671875" style="173" customWidth="1"/>
    <col min="14" max="16384" width="8.88671875" style="173"/>
  </cols>
  <sheetData>
    <row r="1" spans="1:13" ht="18.600000000000001" customHeight="1" thickBot="1" x14ac:dyDescent="0.4">
      <c r="A1" s="439" t="s">
        <v>218</v>
      </c>
      <c r="B1" s="439"/>
      <c r="C1" s="439"/>
      <c r="D1" s="439"/>
      <c r="E1" s="439"/>
      <c r="F1" s="439"/>
      <c r="G1" s="439"/>
      <c r="H1" s="449"/>
      <c r="I1" s="449"/>
      <c r="J1" s="449"/>
      <c r="K1" s="449"/>
      <c r="L1" s="449"/>
      <c r="M1" s="449"/>
    </row>
    <row r="2" spans="1:13" ht="14.4" customHeight="1" x14ac:dyDescent="0.3">
      <c r="A2" s="580" t="s">
        <v>297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.4" customHeight="1" x14ac:dyDescent="0.3">
      <c r="A3" s="346"/>
      <c r="B3" s="347" t="s">
        <v>188</v>
      </c>
      <c r="C3" s="348" t="s">
        <v>189</v>
      </c>
      <c r="D3" s="348" t="s">
        <v>190</v>
      </c>
      <c r="E3" s="347" t="s">
        <v>191</v>
      </c>
      <c r="F3" s="348" t="s">
        <v>192</v>
      </c>
      <c r="G3" s="348" t="s">
        <v>193</v>
      </c>
      <c r="H3" s="348" t="s">
        <v>194</v>
      </c>
      <c r="I3" s="348" t="s">
        <v>195</v>
      </c>
      <c r="J3" s="348" t="s">
        <v>196</v>
      </c>
      <c r="K3" s="348" t="s">
        <v>197</v>
      </c>
      <c r="L3" s="348" t="s">
        <v>198</v>
      </c>
      <c r="M3" s="348" t="s">
        <v>199</v>
      </c>
    </row>
    <row r="4" spans="1:13" ht="14.4" customHeight="1" x14ac:dyDescent="0.3">
      <c r="A4" s="346" t="s">
        <v>187</v>
      </c>
      <c r="B4" s="349">
        <f>(B10+B8)/B6</f>
        <v>0.23464471945044918</v>
      </c>
      <c r="C4" s="349">
        <f t="shared" ref="C4:M4" si="0">(C10+C8)/C6</f>
        <v>0.49602180018090869</v>
      </c>
      <c r="D4" s="349">
        <f t="shared" si="0"/>
        <v>0.45802842187027976</v>
      </c>
      <c r="E4" s="349">
        <f t="shared" si="0"/>
        <v>0.41298674765363497</v>
      </c>
      <c r="F4" s="349">
        <f t="shared" si="0"/>
        <v>0.40549046706230413</v>
      </c>
      <c r="G4" s="349">
        <f t="shared" si="0"/>
        <v>0.34680853098698283</v>
      </c>
      <c r="H4" s="349">
        <f t="shared" si="0"/>
        <v>0.33134288797640721</v>
      </c>
      <c r="I4" s="349">
        <f t="shared" si="0"/>
        <v>0.3623736896978948</v>
      </c>
      <c r="J4" s="349">
        <f t="shared" si="0"/>
        <v>0.3377813611393321</v>
      </c>
      <c r="K4" s="349">
        <f t="shared" si="0"/>
        <v>0.34024078973003191</v>
      </c>
      <c r="L4" s="349">
        <f t="shared" si="0"/>
        <v>1.8761466217900164E-2</v>
      </c>
      <c r="M4" s="349">
        <f t="shared" si="0"/>
        <v>1.8761466217900164E-2</v>
      </c>
    </row>
    <row r="5" spans="1:13" ht="14.4" customHeight="1" x14ac:dyDescent="0.3">
      <c r="A5" s="350" t="s">
        <v>69</v>
      </c>
      <c r="B5" s="349">
        <f>IF(ISERROR(VLOOKUP($A5,'Man Tab'!$A:$Q,COLUMN()+2,0)),0,VLOOKUP($A5,'Man Tab'!$A:$Q,COLUMN()+2,0))</f>
        <v>12464.49955</v>
      </c>
      <c r="C5" s="349">
        <f>IF(ISERROR(VLOOKUP($A5,'Man Tab'!$A:$Q,COLUMN()+2,0)),0,VLOOKUP($A5,'Man Tab'!$A:$Q,COLUMN()+2,0))</f>
        <v>11455.301949999999</v>
      </c>
      <c r="D5" s="349">
        <f>IF(ISERROR(VLOOKUP($A5,'Man Tab'!$A:$Q,COLUMN()+2,0)),0,VLOOKUP($A5,'Man Tab'!$A:$Q,COLUMN()+2,0))</f>
        <v>11039.244129999999</v>
      </c>
      <c r="E5" s="349">
        <f>IF(ISERROR(VLOOKUP($A5,'Man Tab'!$A:$Q,COLUMN()+2,0)),0,VLOOKUP($A5,'Man Tab'!$A:$Q,COLUMN()+2,0))</f>
        <v>12207.591340000001</v>
      </c>
      <c r="F5" s="349">
        <f>IF(ISERROR(VLOOKUP($A5,'Man Tab'!$A:$Q,COLUMN()+2,0)),0,VLOOKUP($A5,'Man Tab'!$A:$Q,COLUMN()+2,0))</f>
        <v>11134.37975</v>
      </c>
      <c r="G5" s="349">
        <f>IF(ISERROR(VLOOKUP($A5,'Man Tab'!$A:$Q,COLUMN()+2,0)),0,VLOOKUP($A5,'Man Tab'!$A:$Q,COLUMN()+2,0))</f>
        <v>11675.79853</v>
      </c>
      <c r="H5" s="349">
        <f>IF(ISERROR(VLOOKUP($A5,'Man Tab'!$A:$Q,COLUMN()+2,0)),0,VLOOKUP($A5,'Man Tab'!$A:$Q,COLUMN()+2,0))</f>
        <v>14657.13501</v>
      </c>
      <c r="I5" s="349">
        <f>IF(ISERROR(VLOOKUP($A5,'Man Tab'!$A:$Q,COLUMN()+2,0)),0,VLOOKUP($A5,'Man Tab'!$A:$Q,COLUMN()+2,0))</f>
        <v>12163.47874</v>
      </c>
      <c r="J5" s="349">
        <f>IF(ISERROR(VLOOKUP($A5,'Man Tab'!$A:$Q,COLUMN()+2,0)),0,VLOOKUP($A5,'Man Tab'!$A:$Q,COLUMN()+2,0))</f>
        <v>11813.43655</v>
      </c>
      <c r="K5" s="349">
        <f>IF(ISERROR(VLOOKUP($A5,'Man Tab'!$A:$Q,COLUMN()+2,0)),0,VLOOKUP($A5,'Man Tab'!$A:$Q,COLUMN()+2,0))</f>
        <v>12314.70464</v>
      </c>
      <c r="L5" s="349">
        <f>IF(ISERROR(VLOOKUP($A5,'Man Tab'!$A:$Q,COLUMN()+2,0)),0,VLOOKUP($A5,'Man Tab'!$A:$Q,COLUMN()+2,0))</f>
        <v>4.9406564584124654E-324</v>
      </c>
      <c r="M5" s="349">
        <f>IF(ISERROR(VLOOKUP($A5,'Man Tab'!$A:$Q,COLUMN()+2,0)),0,VLOOKUP($A5,'Man Tab'!$A:$Q,COLUMN()+2,0))</f>
        <v>4.9406564584124654E-324</v>
      </c>
    </row>
    <row r="6" spans="1:13" ht="14.4" customHeight="1" x14ac:dyDescent="0.3">
      <c r="A6" s="350" t="s">
        <v>183</v>
      </c>
      <c r="B6" s="351">
        <f>B5</f>
        <v>12464.49955</v>
      </c>
      <c r="C6" s="351">
        <f t="shared" ref="C6:M6" si="1">C5+B6</f>
        <v>23919.801500000001</v>
      </c>
      <c r="D6" s="351">
        <f t="shared" si="1"/>
        <v>34959.045630000001</v>
      </c>
      <c r="E6" s="351">
        <f t="shared" si="1"/>
        <v>47166.63697</v>
      </c>
      <c r="F6" s="351">
        <f t="shared" si="1"/>
        <v>58301.01672</v>
      </c>
      <c r="G6" s="351">
        <f t="shared" si="1"/>
        <v>69976.81525</v>
      </c>
      <c r="H6" s="351">
        <f t="shared" si="1"/>
        <v>84633.950259999998</v>
      </c>
      <c r="I6" s="351">
        <f t="shared" si="1"/>
        <v>96797.429000000004</v>
      </c>
      <c r="J6" s="351">
        <f t="shared" si="1"/>
        <v>108610.86555</v>
      </c>
      <c r="K6" s="351">
        <f t="shared" si="1"/>
        <v>120925.57019</v>
      </c>
      <c r="L6" s="351">
        <f t="shared" si="1"/>
        <v>120925.57019</v>
      </c>
      <c r="M6" s="351">
        <f t="shared" si="1"/>
        <v>120925.57019</v>
      </c>
    </row>
    <row r="7" spans="1:13" ht="14.4" customHeight="1" x14ac:dyDescent="0.3">
      <c r="A7" s="350" t="s">
        <v>215</v>
      </c>
      <c r="B7" s="350">
        <v>94.64</v>
      </c>
      <c r="C7" s="350">
        <v>393.80599999999998</v>
      </c>
      <c r="D7" s="350">
        <v>529.47699999999998</v>
      </c>
      <c r="E7" s="350">
        <v>641.79200000000003</v>
      </c>
      <c r="F7" s="350">
        <v>774.101</v>
      </c>
      <c r="G7" s="350">
        <v>785.55700000000002</v>
      </c>
      <c r="H7" s="350">
        <v>904.18899999999996</v>
      </c>
      <c r="I7" s="350">
        <v>1134.5550000000001</v>
      </c>
      <c r="J7" s="350">
        <v>1178.52</v>
      </c>
      <c r="K7" s="350">
        <v>1317.799</v>
      </c>
      <c r="L7" s="350"/>
      <c r="M7" s="350"/>
    </row>
    <row r="8" spans="1:13" ht="14.4" customHeight="1" x14ac:dyDescent="0.3">
      <c r="A8" s="350" t="s">
        <v>184</v>
      </c>
      <c r="B8" s="351">
        <f>B7*29.5</f>
        <v>2791.88</v>
      </c>
      <c r="C8" s="351">
        <f t="shared" ref="C8:M8" si="2">C7*29.5</f>
        <v>11617.277</v>
      </c>
      <c r="D8" s="351">
        <f t="shared" si="2"/>
        <v>15619.5715</v>
      </c>
      <c r="E8" s="351">
        <f t="shared" si="2"/>
        <v>18932.864000000001</v>
      </c>
      <c r="F8" s="351">
        <f t="shared" si="2"/>
        <v>22835.979500000001</v>
      </c>
      <c r="G8" s="351">
        <f t="shared" si="2"/>
        <v>23173.931499999999</v>
      </c>
      <c r="H8" s="351">
        <f t="shared" si="2"/>
        <v>26673.575499999999</v>
      </c>
      <c r="I8" s="351">
        <f t="shared" si="2"/>
        <v>33469.372500000005</v>
      </c>
      <c r="J8" s="351">
        <f t="shared" si="2"/>
        <v>34766.339999999997</v>
      </c>
      <c r="K8" s="351">
        <f t="shared" si="2"/>
        <v>38875.070500000002</v>
      </c>
      <c r="L8" s="351">
        <f t="shared" si="2"/>
        <v>0</v>
      </c>
      <c r="M8" s="351">
        <f t="shared" si="2"/>
        <v>0</v>
      </c>
    </row>
    <row r="9" spans="1:13" ht="14.4" customHeight="1" x14ac:dyDescent="0.3">
      <c r="A9" s="350" t="s">
        <v>216</v>
      </c>
      <c r="B9" s="350">
        <v>132849</v>
      </c>
      <c r="C9" s="350">
        <v>114617</v>
      </c>
      <c r="D9" s="350">
        <v>145199</v>
      </c>
      <c r="E9" s="350">
        <v>153667</v>
      </c>
      <c r="F9" s="350">
        <v>258195</v>
      </c>
      <c r="G9" s="350">
        <v>290098</v>
      </c>
      <c r="H9" s="350">
        <v>274657</v>
      </c>
      <c r="I9" s="350">
        <v>238187</v>
      </c>
      <c r="J9" s="350">
        <v>312917</v>
      </c>
      <c r="K9" s="350">
        <v>348355</v>
      </c>
      <c r="L9" s="350">
        <v>0</v>
      </c>
      <c r="M9" s="350">
        <v>0</v>
      </c>
    </row>
    <row r="10" spans="1:13" ht="14.4" customHeight="1" x14ac:dyDescent="0.3">
      <c r="A10" s="350" t="s">
        <v>185</v>
      </c>
      <c r="B10" s="351">
        <f>B9/1000</f>
        <v>132.84899999999999</v>
      </c>
      <c r="C10" s="351">
        <f t="shared" ref="C10:M10" si="3">C9/1000+B10</f>
        <v>247.46600000000001</v>
      </c>
      <c r="D10" s="351">
        <f t="shared" si="3"/>
        <v>392.66500000000002</v>
      </c>
      <c r="E10" s="351">
        <f t="shared" si="3"/>
        <v>546.33199999999999</v>
      </c>
      <c r="F10" s="351">
        <f t="shared" si="3"/>
        <v>804.52700000000004</v>
      </c>
      <c r="G10" s="351">
        <f t="shared" si="3"/>
        <v>1094.625</v>
      </c>
      <c r="H10" s="351">
        <f t="shared" si="3"/>
        <v>1369.2819999999999</v>
      </c>
      <c r="I10" s="351">
        <f t="shared" si="3"/>
        <v>1607.4690000000001</v>
      </c>
      <c r="J10" s="351">
        <f t="shared" si="3"/>
        <v>1920.386</v>
      </c>
      <c r="K10" s="351">
        <f t="shared" si="3"/>
        <v>2268.741</v>
      </c>
      <c r="L10" s="351">
        <f t="shared" si="3"/>
        <v>2268.741</v>
      </c>
      <c r="M10" s="351">
        <f t="shared" si="3"/>
        <v>2268.741</v>
      </c>
    </row>
    <row r="11" spans="1:13" ht="14.4" customHeight="1" x14ac:dyDescent="0.3">
      <c r="A11" s="346"/>
      <c r="B11" s="346" t="s">
        <v>201</v>
      </c>
      <c r="C11" s="346">
        <f>COUNTIF(B7:M7,"&lt;&gt;")</f>
        <v>10</v>
      </c>
      <c r="D11" s="346"/>
      <c r="E11" s="346"/>
      <c r="F11" s="346"/>
      <c r="G11" s="346"/>
      <c r="H11" s="346"/>
      <c r="I11" s="346"/>
      <c r="J11" s="346"/>
      <c r="K11" s="346"/>
      <c r="L11" s="346"/>
      <c r="M11" s="346"/>
    </row>
    <row r="12" spans="1:13" ht="14.4" customHeight="1" x14ac:dyDescent="0.3">
      <c r="A12" s="346">
        <v>0</v>
      </c>
      <c r="B12" s="349">
        <f>IF(ISERROR(HI!F15),#REF!,HI!F15)</f>
        <v>0.32130202882909009</v>
      </c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6"/>
    </row>
    <row r="13" spans="1:13" ht="14.4" customHeight="1" x14ac:dyDescent="0.3">
      <c r="A13" s="346">
        <v>1</v>
      </c>
      <c r="B13" s="349">
        <f>IF(ISERROR(HI!F15),#REF!,HI!F15)</f>
        <v>0.32130202882909009</v>
      </c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9" bestFit="1" customWidth="1"/>
    <col min="2" max="2" width="12.77734375" style="69" bestFit="1" customWidth="1"/>
    <col min="3" max="3" width="13.6640625" style="69" bestFit="1" customWidth="1"/>
    <col min="4" max="15" width="7.77734375" style="69" bestFit="1" customWidth="1"/>
    <col min="16" max="16" width="8.88671875" style="69" customWidth="1"/>
    <col min="17" max="17" width="6.6640625" style="69" bestFit="1" customWidth="1"/>
    <col min="18" max="16384" width="8.88671875" style="69"/>
  </cols>
  <sheetData>
    <row r="1" spans="1:17" s="71" customFormat="1" ht="18.600000000000001" customHeight="1" thickBot="1" x14ac:dyDescent="0.4">
      <c r="A1" s="451" t="s">
        <v>299</v>
      </c>
      <c r="B1" s="451"/>
      <c r="C1" s="451"/>
      <c r="D1" s="451"/>
      <c r="E1" s="451"/>
      <c r="F1" s="451"/>
      <c r="G1" s="451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s="71" customFormat="1" ht="14.4" customHeight="1" thickBot="1" x14ac:dyDescent="0.35">
      <c r="A2" s="580" t="s">
        <v>297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14.4" customHeight="1" x14ac:dyDescent="0.3">
      <c r="A3" s="176"/>
      <c r="B3" s="452" t="s">
        <v>32</v>
      </c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60"/>
      <c r="Q3" s="62"/>
    </row>
    <row r="4" spans="1:17" ht="14.4" customHeight="1" x14ac:dyDescent="0.3">
      <c r="A4" s="177"/>
      <c r="B4" s="30" t="s">
        <v>33</v>
      </c>
      <c r="C4" s="61" t="s">
        <v>34</v>
      </c>
      <c r="D4" s="61" t="s">
        <v>35</v>
      </c>
      <c r="E4" s="61" t="s">
        <v>36</v>
      </c>
      <c r="F4" s="61" t="s">
        <v>37</v>
      </c>
      <c r="G4" s="61" t="s">
        <v>38</v>
      </c>
      <c r="H4" s="61" t="s">
        <v>39</v>
      </c>
      <c r="I4" s="61" t="s">
        <v>40</v>
      </c>
      <c r="J4" s="61" t="s">
        <v>41</v>
      </c>
      <c r="K4" s="61" t="s">
        <v>42</v>
      </c>
      <c r="L4" s="61" t="s">
        <v>43</v>
      </c>
      <c r="M4" s="61" t="s">
        <v>44</v>
      </c>
      <c r="N4" s="61" t="s">
        <v>45</v>
      </c>
      <c r="O4" s="61" t="s">
        <v>46</v>
      </c>
      <c r="P4" s="454" t="s">
        <v>6</v>
      </c>
      <c r="Q4" s="455"/>
    </row>
    <row r="5" spans="1:17" ht="14.4" customHeight="1" thickBot="1" x14ac:dyDescent="0.35">
      <c r="A5" s="178"/>
      <c r="B5" s="31" t="s">
        <v>47</v>
      </c>
      <c r="C5" s="32" t="s">
        <v>47</v>
      </c>
      <c r="D5" s="32" t="s">
        <v>48</v>
      </c>
      <c r="E5" s="32" t="s">
        <v>48</v>
      </c>
      <c r="F5" s="32" t="s">
        <v>48</v>
      </c>
      <c r="G5" s="32" t="s">
        <v>48</v>
      </c>
      <c r="H5" s="32" t="s">
        <v>48</v>
      </c>
      <c r="I5" s="32" t="s">
        <v>48</v>
      </c>
      <c r="J5" s="32" t="s">
        <v>48</v>
      </c>
      <c r="K5" s="32" t="s">
        <v>48</v>
      </c>
      <c r="L5" s="32" t="s">
        <v>48</v>
      </c>
      <c r="M5" s="32" t="s">
        <v>48</v>
      </c>
      <c r="N5" s="32" t="s">
        <v>48</v>
      </c>
      <c r="O5" s="32" t="s">
        <v>48</v>
      </c>
      <c r="P5" s="32" t="s">
        <v>48</v>
      </c>
      <c r="Q5" s="33" t="s">
        <v>49</v>
      </c>
    </row>
    <row r="6" spans="1:17" ht="14.4" customHeight="1" x14ac:dyDescent="0.3">
      <c r="A6" s="24" t="s">
        <v>50</v>
      </c>
      <c r="B6" s="73">
        <v>4.9406564584124654E-324</v>
      </c>
      <c r="C6" s="74">
        <v>0</v>
      </c>
      <c r="D6" s="74">
        <v>4.9406564584124654E-324</v>
      </c>
      <c r="E6" s="74">
        <v>4.9406564584124654E-324</v>
      </c>
      <c r="F6" s="74">
        <v>4.9406564584124654E-324</v>
      </c>
      <c r="G6" s="74">
        <v>4.9406564584124654E-324</v>
      </c>
      <c r="H6" s="74">
        <v>4.9406564584124654E-324</v>
      </c>
      <c r="I6" s="74">
        <v>4.9406564584124654E-324</v>
      </c>
      <c r="J6" s="74">
        <v>4.9406564584124654E-324</v>
      </c>
      <c r="K6" s="74">
        <v>4.9406564584124654E-324</v>
      </c>
      <c r="L6" s="74">
        <v>4.9406564584124654E-324</v>
      </c>
      <c r="M6" s="74">
        <v>4.9406564584124654E-324</v>
      </c>
      <c r="N6" s="74">
        <v>4.9406564584124654E-324</v>
      </c>
      <c r="O6" s="74">
        <v>4.9406564584124654E-324</v>
      </c>
      <c r="P6" s="75">
        <v>4.9406564584124654E-323</v>
      </c>
      <c r="Q6" s="310" t="s">
        <v>298</v>
      </c>
    </row>
    <row r="7" spans="1:17" ht="14.4" customHeight="1" x14ac:dyDescent="0.3">
      <c r="A7" s="25" t="s">
        <v>51</v>
      </c>
      <c r="B7" s="76">
        <v>22325.194168541599</v>
      </c>
      <c r="C7" s="77">
        <v>1860.4328473784699</v>
      </c>
      <c r="D7" s="77">
        <v>2204.2081600000001</v>
      </c>
      <c r="E7" s="77">
        <v>1866.70336</v>
      </c>
      <c r="F7" s="77">
        <v>1451.8658700000001</v>
      </c>
      <c r="G7" s="77">
        <v>1699.98299</v>
      </c>
      <c r="H7" s="77">
        <v>1326.9561799999999</v>
      </c>
      <c r="I7" s="77">
        <v>1709.4583399999999</v>
      </c>
      <c r="J7" s="77">
        <v>1537.4420600000001</v>
      </c>
      <c r="K7" s="77">
        <v>1386.8381199999999</v>
      </c>
      <c r="L7" s="77">
        <v>992.80600000000004</v>
      </c>
      <c r="M7" s="77">
        <v>1847.3052</v>
      </c>
      <c r="N7" s="77">
        <v>4.9406564584124654E-324</v>
      </c>
      <c r="O7" s="77">
        <v>4.9406564584124654E-324</v>
      </c>
      <c r="P7" s="78">
        <v>16023.566279999999</v>
      </c>
      <c r="Q7" s="311">
        <v>0.86128162607799996</v>
      </c>
    </row>
    <row r="8" spans="1:17" ht="14.4" customHeight="1" x14ac:dyDescent="0.3">
      <c r="A8" s="25" t="s">
        <v>52</v>
      </c>
      <c r="B8" s="76">
        <v>3895.0699621001399</v>
      </c>
      <c r="C8" s="77">
        <v>324.589163508345</v>
      </c>
      <c r="D8" s="77">
        <v>350.96899999999999</v>
      </c>
      <c r="E8" s="77">
        <v>130.946</v>
      </c>
      <c r="F8" s="77">
        <v>292.14100000000002</v>
      </c>
      <c r="G8" s="77">
        <v>219.42500000000001</v>
      </c>
      <c r="H8" s="77">
        <v>268.709</v>
      </c>
      <c r="I8" s="77">
        <v>246.32400000000001</v>
      </c>
      <c r="J8" s="77">
        <v>102.901</v>
      </c>
      <c r="K8" s="77">
        <v>424.43400000000003</v>
      </c>
      <c r="L8" s="77">
        <v>224.786</v>
      </c>
      <c r="M8" s="77">
        <v>353.68400000000003</v>
      </c>
      <c r="N8" s="77">
        <v>4.9406564584124654E-324</v>
      </c>
      <c r="O8" s="77">
        <v>4.9406564584124654E-324</v>
      </c>
      <c r="P8" s="78">
        <v>2614.319</v>
      </c>
      <c r="Q8" s="311">
        <v>0.80542399251499996</v>
      </c>
    </row>
    <row r="9" spans="1:17" ht="14.4" customHeight="1" x14ac:dyDescent="0.3">
      <c r="A9" s="25" t="s">
        <v>53</v>
      </c>
      <c r="B9" s="76">
        <v>11902.513414863501</v>
      </c>
      <c r="C9" s="77">
        <v>991.87611790529297</v>
      </c>
      <c r="D9" s="77">
        <v>921.86905000000002</v>
      </c>
      <c r="E9" s="77">
        <v>873.04624999999999</v>
      </c>
      <c r="F9" s="77">
        <v>732.06650999999999</v>
      </c>
      <c r="G9" s="77">
        <v>843.90887999999904</v>
      </c>
      <c r="H9" s="77">
        <v>920.93372999999997</v>
      </c>
      <c r="I9" s="77">
        <v>838.47004000000004</v>
      </c>
      <c r="J9" s="77">
        <v>911.28566999999998</v>
      </c>
      <c r="K9" s="77">
        <v>885.48405000000002</v>
      </c>
      <c r="L9" s="77">
        <v>731.50921000000005</v>
      </c>
      <c r="M9" s="77">
        <v>868.57925</v>
      </c>
      <c r="N9" s="77">
        <v>4.9406564584124654E-324</v>
      </c>
      <c r="O9" s="77">
        <v>4.9406564584124654E-324</v>
      </c>
      <c r="P9" s="78">
        <v>8527.1526400000002</v>
      </c>
      <c r="Q9" s="311">
        <v>0.85969936023899995</v>
      </c>
    </row>
    <row r="10" spans="1:17" ht="14.4" customHeight="1" x14ac:dyDescent="0.3">
      <c r="A10" s="25" t="s">
        <v>54</v>
      </c>
      <c r="B10" s="76">
        <v>44.999974880442998</v>
      </c>
      <c r="C10" s="77">
        <v>3.7499979067029998</v>
      </c>
      <c r="D10" s="77">
        <v>3.64079</v>
      </c>
      <c r="E10" s="77">
        <v>1.8163</v>
      </c>
      <c r="F10" s="77">
        <v>1.32945</v>
      </c>
      <c r="G10" s="77">
        <v>3.3421799999999999</v>
      </c>
      <c r="H10" s="77">
        <v>3.5067699999999999</v>
      </c>
      <c r="I10" s="77">
        <v>5.5022799999999998</v>
      </c>
      <c r="J10" s="77">
        <v>6.6290100000000001</v>
      </c>
      <c r="K10" s="77">
        <v>8.1962399999999995</v>
      </c>
      <c r="L10" s="77">
        <v>4.5561299999999996</v>
      </c>
      <c r="M10" s="77">
        <v>3.2639300000000002</v>
      </c>
      <c r="N10" s="77">
        <v>4.9406564584124654E-324</v>
      </c>
      <c r="O10" s="77">
        <v>4.9406564584124654E-324</v>
      </c>
      <c r="P10" s="78">
        <v>41.783079999999998</v>
      </c>
      <c r="Q10" s="311">
        <v>1.1142160886350001</v>
      </c>
    </row>
    <row r="11" spans="1:17" ht="14.4" customHeight="1" x14ac:dyDescent="0.3">
      <c r="A11" s="25" t="s">
        <v>55</v>
      </c>
      <c r="B11" s="76">
        <v>802.46948551673495</v>
      </c>
      <c r="C11" s="77">
        <v>66.872457126393996</v>
      </c>
      <c r="D11" s="77">
        <v>84.996160000000003</v>
      </c>
      <c r="E11" s="77">
        <v>68.033199999999994</v>
      </c>
      <c r="F11" s="77">
        <v>66.404570000000007</v>
      </c>
      <c r="G11" s="77">
        <v>74.618889999998999</v>
      </c>
      <c r="H11" s="77">
        <v>50.566540000000003</v>
      </c>
      <c r="I11" s="77">
        <v>62.662610000000001</v>
      </c>
      <c r="J11" s="77">
        <v>80.424700000000001</v>
      </c>
      <c r="K11" s="77">
        <v>68.943690000000004</v>
      </c>
      <c r="L11" s="77">
        <v>55.897069999999999</v>
      </c>
      <c r="M11" s="77">
        <v>70.271069999999995</v>
      </c>
      <c r="N11" s="77">
        <v>4.9406564584124654E-324</v>
      </c>
      <c r="O11" s="77">
        <v>4.9406564584124654E-324</v>
      </c>
      <c r="P11" s="78">
        <v>682.81849999999997</v>
      </c>
      <c r="Q11" s="311">
        <v>1.0210758350169999</v>
      </c>
    </row>
    <row r="12" spans="1:17" ht="14.4" customHeight="1" x14ac:dyDescent="0.3">
      <c r="A12" s="25" t="s">
        <v>56</v>
      </c>
      <c r="B12" s="76">
        <v>548.87529183354297</v>
      </c>
      <c r="C12" s="77">
        <v>45.739607652795002</v>
      </c>
      <c r="D12" s="77">
        <v>40.131999999999998</v>
      </c>
      <c r="E12" s="77">
        <v>16.092140000000001</v>
      </c>
      <c r="F12" s="77">
        <v>2.8400000000000001E-3</v>
      </c>
      <c r="G12" s="77">
        <v>136.52988999999999</v>
      </c>
      <c r="H12" s="77">
        <v>17.436959999999999</v>
      </c>
      <c r="I12" s="77">
        <v>94.901910000000001</v>
      </c>
      <c r="J12" s="77">
        <v>18.035360000000001</v>
      </c>
      <c r="K12" s="77">
        <v>37.215209999999999</v>
      </c>
      <c r="L12" s="77">
        <v>68.752200000000002</v>
      </c>
      <c r="M12" s="77">
        <v>63.859400000000001</v>
      </c>
      <c r="N12" s="77">
        <v>4.9406564584124654E-324</v>
      </c>
      <c r="O12" s="77">
        <v>4.9406564584124654E-324</v>
      </c>
      <c r="P12" s="78">
        <v>492.95791000000003</v>
      </c>
      <c r="Q12" s="311">
        <v>1.0777484445029999</v>
      </c>
    </row>
    <row r="13" spans="1:17" ht="14.4" customHeight="1" x14ac:dyDescent="0.3">
      <c r="A13" s="25" t="s">
        <v>57</v>
      </c>
      <c r="B13" s="76">
        <v>292.077722433075</v>
      </c>
      <c r="C13" s="77">
        <v>24.339810202755999</v>
      </c>
      <c r="D13" s="77">
        <v>19.30658</v>
      </c>
      <c r="E13" s="77">
        <v>19.793479999999999</v>
      </c>
      <c r="F13" s="77">
        <v>15.207549999999999</v>
      </c>
      <c r="G13" s="77">
        <v>20.892160000000001</v>
      </c>
      <c r="H13" s="77">
        <v>22.286829999999998</v>
      </c>
      <c r="I13" s="77">
        <v>18.870139999999999</v>
      </c>
      <c r="J13" s="77">
        <v>32.357460000000003</v>
      </c>
      <c r="K13" s="77">
        <v>23.436129999999999</v>
      </c>
      <c r="L13" s="77">
        <v>21.371929999999999</v>
      </c>
      <c r="M13" s="77">
        <v>13.46754</v>
      </c>
      <c r="N13" s="77">
        <v>4.9406564584124654E-324</v>
      </c>
      <c r="O13" s="77">
        <v>4.9406564584124654E-324</v>
      </c>
      <c r="P13" s="78">
        <v>206.9898</v>
      </c>
      <c r="Q13" s="311">
        <v>0.850416655987</v>
      </c>
    </row>
    <row r="14" spans="1:17" ht="14.4" customHeight="1" x14ac:dyDescent="0.3">
      <c r="A14" s="25" t="s">
        <v>58</v>
      </c>
      <c r="B14" s="76">
        <v>1603.57884158364</v>
      </c>
      <c r="C14" s="77">
        <v>133.63157013196999</v>
      </c>
      <c r="D14" s="77">
        <v>220.393</v>
      </c>
      <c r="E14" s="77">
        <v>189.15299999999999</v>
      </c>
      <c r="F14" s="77">
        <v>201.08099999999999</v>
      </c>
      <c r="G14" s="77">
        <v>123.214</v>
      </c>
      <c r="H14" s="77">
        <v>90.138000000000005</v>
      </c>
      <c r="I14" s="77">
        <v>98.497</v>
      </c>
      <c r="J14" s="77">
        <v>92.215999999999994</v>
      </c>
      <c r="K14" s="77">
        <v>87.453000000000003</v>
      </c>
      <c r="L14" s="77">
        <v>102.366</v>
      </c>
      <c r="M14" s="77">
        <v>135.84399999999999</v>
      </c>
      <c r="N14" s="77">
        <v>4.9406564584124654E-324</v>
      </c>
      <c r="O14" s="77">
        <v>4.9406564584124654E-324</v>
      </c>
      <c r="P14" s="78">
        <v>1340.355</v>
      </c>
      <c r="Q14" s="311">
        <v>1.003022712878</v>
      </c>
    </row>
    <row r="15" spans="1:17" ht="14.4" customHeight="1" x14ac:dyDescent="0.3">
      <c r="A15" s="25" t="s">
        <v>59</v>
      </c>
      <c r="B15" s="76">
        <v>4.9406564584124654E-324</v>
      </c>
      <c r="C15" s="77">
        <v>0</v>
      </c>
      <c r="D15" s="77">
        <v>4.9406564584124654E-324</v>
      </c>
      <c r="E15" s="77">
        <v>4.9406564584124654E-324</v>
      </c>
      <c r="F15" s="77">
        <v>4.9406564584124654E-324</v>
      </c>
      <c r="G15" s="77">
        <v>4.9406564584124654E-324</v>
      </c>
      <c r="H15" s="77">
        <v>4.9406564584124654E-324</v>
      </c>
      <c r="I15" s="77">
        <v>4.9406564584124654E-324</v>
      </c>
      <c r="J15" s="77">
        <v>4.9406564584124654E-324</v>
      </c>
      <c r="K15" s="77">
        <v>4.9406564584124654E-324</v>
      </c>
      <c r="L15" s="77">
        <v>4.9406564584124654E-324</v>
      </c>
      <c r="M15" s="77">
        <v>4.9406564584124654E-324</v>
      </c>
      <c r="N15" s="77">
        <v>4.9406564584124654E-324</v>
      </c>
      <c r="O15" s="77">
        <v>4.9406564584124654E-324</v>
      </c>
      <c r="P15" s="78">
        <v>4.9406564584124654E-323</v>
      </c>
      <c r="Q15" s="311" t="s">
        <v>298</v>
      </c>
    </row>
    <row r="16" spans="1:17" ht="14.4" customHeight="1" x14ac:dyDescent="0.3">
      <c r="A16" s="25" t="s">
        <v>60</v>
      </c>
      <c r="B16" s="76">
        <v>0</v>
      </c>
      <c r="C16" s="77">
        <v>0</v>
      </c>
      <c r="D16" s="77">
        <v>4.9406564584124654E-324</v>
      </c>
      <c r="E16" s="77">
        <v>4.9406564584124654E-324</v>
      </c>
      <c r="F16" s="77">
        <v>4.9406564584124654E-324</v>
      </c>
      <c r="G16" s="77">
        <v>4.9406564584124654E-324</v>
      </c>
      <c r="H16" s="77">
        <v>4.9406564584124654E-324</v>
      </c>
      <c r="I16" s="77">
        <v>4.9406564584124654E-324</v>
      </c>
      <c r="J16" s="77">
        <v>4.9406564584124654E-324</v>
      </c>
      <c r="K16" s="77">
        <v>4.9406564584124654E-324</v>
      </c>
      <c r="L16" s="77">
        <v>4.9406564584124654E-324</v>
      </c>
      <c r="M16" s="77">
        <v>4.9406564584124654E-324</v>
      </c>
      <c r="N16" s="77">
        <v>4.9406564584124654E-324</v>
      </c>
      <c r="O16" s="77">
        <v>4.9406564584124654E-324</v>
      </c>
      <c r="P16" s="78">
        <v>4.9406564584124654E-323</v>
      </c>
      <c r="Q16" s="311" t="s">
        <v>298</v>
      </c>
    </row>
    <row r="17" spans="1:17" ht="14.4" customHeight="1" x14ac:dyDescent="0.3">
      <c r="A17" s="25" t="s">
        <v>61</v>
      </c>
      <c r="B17" s="76">
        <v>848.351419992346</v>
      </c>
      <c r="C17" s="77">
        <v>70.695951666027995</v>
      </c>
      <c r="D17" s="77">
        <v>18.225249999999999</v>
      </c>
      <c r="E17" s="77">
        <v>45.999499999999998</v>
      </c>
      <c r="F17" s="77">
        <v>25.109190000000002</v>
      </c>
      <c r="G17" s="77">
        <v>31.206379999999999</v>
      </c>
      <c r="H17" s="77">
        <v>82.71575</v>
      </c>
      <c r="I17" s="77">
        <v>115.01719</v>
      </c>
      <c r="J17" s="77">
        <v>37.315489999999997</v>
      </c>
      <c r="K17" s="77">
        <v>56.784239999999997</v>
      </c>
      <c r="L17" s="77">
        <v>132.87161</v>
      </c>
      <c r="M17" s="77">
        <v>289.73399999999998</v>
      </c>
      <c r="N17" s="77">
        <v>4.9406564584124654E-324</v>
      </c>
      <c r="O17" s="77">
        <v>4.9406564584124654E-324</v>
      </c>
      <c r="P17" s="78">
        <v>834.97860000000003</v>
      </c>
      <c r="Q17" s="311">
        <v>1.181084037095</v>
      </c>
    </row>
    <row r="18" spans="1:17" ht="14.4" customHeight="1" x14ac:dyDescent="0.3">
      <c r="A18" s="25" t="s">
        <v>62</v>
      </c>
      <c r="B18" s="76">
        <v>0</v>
      </c>
      <c r="C18" s="77">
        <v>0</v>
      </c>
      <c r="D18" s="77">
        <v>10.680999999999999</v>
      </c>
      <c r="E18" s="77">
        <v>10.308999999999999</v>
      </c>
      <c r="F18" s="77">
        <v>3.9620000000000002</v>
      </c>
      <c r="G18" s="77">
        <v>4.8209999999989996</v>
      </c>
      <c r="H18" s="77">
        <v>2.8330000000000002</v>
      </c>
      <c r="I18" s="77">
        <v>9.5410000000000004</v>
      </c>
      <c r="J18" s="77">
        <v>2.464</v>
      </c>
      <c r="K18" s="77">
        <v>4.9406564584124654E-324</v>
      </c>
      <c r="L18" s="77">
        <v>6.5510000000000002</v>
      </c>
      <c r="M18" s="77">
        <v>4.899</v>
      </c>
      <c r="N18" s="77">
        <v>4.9406564584124654E-324</v>
      </c>
      <c r="O18" s="77">
        <v>4.9406564584124654E-324</v>
      </c>
      <c r="P18" s="78">
        <v>56.061</v>
      </c>
      <c r="Q18" s="311" t="s">
        <v>298</v>
      </c>
    </row>
    <row r="19" spans="1:17" ht="14.4" customHeight="1" x14ac:dyDescent="0.3">
      <c r="A19" s="25" t="s">
        <v>63</v>
      </c>
      <c r="B19" s="76">
        <v>3049.22612338924</v>
      </c>
      <c r="C19" s="77">
        <v>254.10217694910301</v>
      </c>
      <c r="D19" s="77">
        <v>109.86484</v>
      </c>
      <c r="E19" s="77">
        <v>185.57088999999999</v>
      </c>
      <c r="F19" s="77">
        <v>205.56392</v>
      </c>
      <c r="G19" s="77">
        <v>144.24946</v>
      </c>
      <c r="H19" s="77">
        <v>166.61878999999999</v>
      </c>
      <c r="I19" s="77">
        <v>192.7715</v>
      </c>
      <c r="J19" s="77">
        <v>142.73025000000001</v>
      </c>
      <c r="K19" s="77">
        <v>470.55246</v>
      </c>
      <c r="L19" s="77">
        <v>764.04672000000005</v>
      </c>
      <c r="M19" s="77">
        <v>340.99340999999998</v>
      </c>
      <c r="N19" s="77">
        <v>4.9406564584124654E-324</v>
      </c>
      <c r="O19" s="77">
        <v>4.9406564584124654E-324</v>
      </c>
      <c r="P19" s="78">
        <v>2722.9622399999998</v>
      </c>
      <c r="Q19" s="311">
        <v>1.0716013033389999</v>
      </c>
    </row>
    <row r="20" spans="1:17" ht="14.4" customHeight="1" x14ac:dyDescent="0.3">
      <c r="A20" s="25" t="s">
        <v>64</v>
      </c>
      <c r="B20" s="76">
        <v>86190.976747362904</v>
      </c>
      <c r="C20" s="77">
        <v>7182.5813956135698</v>
      </c>
      <c r="D20" s="77">
        <v>7729.1757200000002</v>
      </c>
      <c r="E20" s="77">
        <v>7256.8828299999996</v>
      </c>
      <c r="F20" s="77">
        <v>7299.7357300000003</v>
      </c>
      <c r="G20" s="77">
        <v>8142.4846099999904</v>
      </c>
      <c r="H20" s="77">
        <v>7392.8591999999999</v>
      </c>
      <c r="I20" s="77">
        <v>7479.8340200000002</v>
      </c>
      <c r="J20" s="77">
        <v>10928.98582</v>
      </c>
      <c r="K20" s="77">
        <v>7960.3061100000004</v>
      </c>
      <c r="L20" s="77">
        <v>7600.0325000000003</v>
      </c>
      <c r="M20" s="77">
        <v>7544.3401100000001</v>
      </c>
      <c r="N20" s="77">
        <v>4.9406564584124654E-324</v>
      </c>
      <c r="O20" s="77">
        <v>4.9406564584124654E-324</v>
      </c>
      <c r="P20" s="78">
        <v>79334.63665</v>
      </c>
      <c r="Q20" s="311">
        <v>1.1045421176629999</v>
      </c>
    </row>
    <row r="21" spans="1:17" ht="14.4" customHeight="1" x14ac:dyDescent="0.3">
      <c r="A21" s="26" t="s">
        <v>65</v>
      </c>
      <c r="B21" s="76">
        <v>9226.9999999994907</v>
      </c>
      <c r="C21" s="77">
        <v>768.91666666662502</v>
      </c>
      <c r="D21" s="77">
        <v>742.85299999999995</v>
      </c>
      <c r="E21" s="77">
        <v>742.53499999999997</v>
      </c>
      <c r="F21" s="77">
        <v>740.38599999999997</v>
      </c>
      <c r="G21" s="77">
        <v>758.31099999999901</v>
      </c>
      <c r="H21" s="77">
        <v>750.96799999999996</v>
      </c>
      <c r="I21" s="77">
        <v>750.96799999999996</v>
      </c>
      <c r="J21" s="77">
        <v>753.83799999999997</v>
      </c>
      <c r="K21" s="77">
        <v>753.83500000000004</v>
      </c>
      <c r="L21" s="77">
        <v>753.83299999999997</v>
      </c>
      <c r="M21" s="77">
        <v>753.83</v>
      </c>
      <c r="N21" s="77">
        <v>1.4821969375237396E-323</v>
      </c>
      <c r="O21" s="77">
        <v>1.4821969375237396E-323</v>
      </c>
      <c r="P21" s="78">
        <v>7501.357</v>
      </c>
      <c r="Q21" s="311">
        <v>0.97557476969699997</v>
      </c>
    </row>
    <row r="22" spans="1:17" ht="14.4" customHeight="1" x14ac:dyDescent="0.3">
      <c r="A22" s="25" t="s">
        <v>66</v>
      </c>
      <c r="B22" s="76">
        <v>0</v>
      </c>
      <c r="C22" s="77">
        <v>0</v>
      </c>
      <c r="D22" s="77">
        <v>4.9406564584124654E-324</v>
      </c>
      <c r="E22" s="77">
        <v>38.76</v>
      </c>
      <c r="F22" s="77">
        <v>4.9406564584124654E-324</v>
      </c>
      <c r="G22" s="77">
        <v>4.9406564584124654E-324</v>
      </c>
      <c r="H22" s="77">
        <v>28.6</v>
      </c>
      <c r="I22" s="77">
        <v>4.9406564584124654E-324</v>
      </c>
      <c r="J22" s="77">
        <v>7.4379799999999996</v>
      </c>
      <c r="K22" s="77">
        <v>4.9406564584124654E-324</v>
      </c>
      <c r="L22" s="77">
        <v>4.9406564584124654E-324</v>
      </c>
      <c r="M22" s="77">
        <v>4.9406564584124654E-324</v>
      </c>
      <c r="N22" s="77">
        <v>4.9406564584124654E-324</v>
      </c>
      <c r="O22" s="77">
        <v>4.9406564584124654E-324</v>
      </c>
      <c r="P22" s="78">
        <v>74.797979999999995</v>
      </c>
      <c r="Q22" s="311" t="s">
        <v>298</v>
      </c>
    </row>
    <row r="23" spans="1:17" ht="14.4" customHeight="1" x14ac:dyDescent="0.3">
      <c r="A23" s="26" t="s">
        <v>67</v>
      </c>
      <c r="B23" s="76">
        <v>1.9762625833649862E-323</v>
      </c>
      <c r="C23" s="77">
        <v>0</v>
      </c>
      <c r="D23" s="77">
        <v>1.9762625833649862E-323</v>
      </c>
      <c r="E23" s="77">
        <v>1.9762625833649862E-323</v>
      </c>
      <c r="F23" s="77">
        <v>1.9762625833649862E-323</v>
      </c>
      <c r="G23" s="77">
        <v>1.9762625833649862E-323</v>
      </c>
      <c r="H23" s="77">
        <v>1.9762625833649862E-323</v>
      </c>
      <c r="I23" s="77">
        <v>1.9762625833649862E-323</v>
      </c>
      <c r="J23" s="77">
        <v>1.9762625833649862E-323</v>
      </c>
      <c r="K23" s="77">
        <v>1.9762625833649862E-323</v>
      </c>
      <c r="L23" s="77">
        <v>1.9762625833649862E-323</v>
      </c>
      <c r="M23" s="77">
        <v>1.9762625833649862E-323</v>
      </c>
      <c r="N23" s="77">
        <v>1.9762625833649862E-323</v>
      </c>
      <c r="O23" s="77">
        <v>1.9762625833649862E-323</v>
      </c>
      <c r="P23" s="78">
        <v>1.9762625833649862E-322</v>
      </c>
      <c r="Q23" s="311" t="s">
        <v>298</v>
      </c>
    </row>
    <row r="24" spans="1:17" ht="14.4" customHeight="1" x14ac:dyDescent="0.3">
      <c r="A24" s="26" t="s">
        <v>68</v>
      </c>
      <c r="B24" s="76">
        <v>2.91038304567337E-11</v>
      </c>
      <c r="C24" s="77">
        <v>1.8189894035458601E-12</v>
      </c>
      <c r="D24" s="77">
        <v>8.1849999999990004</v>
      </c>
      <c r="E24" s="77">
        <v>9.6609999999999996</v>
      </c>
      <c r="F24" s="77">
        <v>4.3884999999990004</v>
      </c>
      <c r="G24" s="77">
        <v>4.6048999999979996</v>
      </c>
      <c r="H24" s="77">
        <v>9.2509999999979993</v>
      </c>
      <c r="I24" s="77">
        <v>52.980500000001001</v>
      </c>
      <c r="J24" s="77">
        <v>3.0722099999979999</v>
      </c>
      <c r="K24" s="77">
        <v>4.9000000199999998E-4</v>
      </c>
      <c r="L24" s="77">
        <v>354.05718000000002</v>
      </c>
      <c r="M24" s="77">
        <v>24.633729999999002</v>
      </c>
      <c r="N24" s="77">
        <v>-1.0869444208507424E-322</v>
      </c>
      <c r="O24" s="77">
        <v>-1.0869444208507424E-322</v>
      </c>
      <c r="P24" s="78">
        <v>470.83450999999701</v>
      </c>
      <c r="Q24" s="311"/>
    </row>
    <row r="25" spans="1:17" ht="14.4" customHeight="1" x14ac:dyDescent="0.3">
      <c r="A25" s="27" t="s">
        <v>69</v>
      </c>
      <c r="B25" s="79">
        <v>140730.33315249701</v>
      </c>
      <c r="C25" s="80">
        <v>11727.5277627081</v>
      </c>
      <c r="D25" s="80">
        <v>12464.49955</v>
      </c>
      <c r="E25" s="80">
        <v>11455.301949999999</v>
      </c>
      <c r="F25" s="80">
        <v>11039.244129999999</v>
      </c>
      <c r="G25" s="80">
        <v>12207.591340000001</v>
      </c>
      <c r="H25" s="80">
        <v>11134.37975</v>
      </c>
      <c r="I25" s="80">
        <v>11675.79853</v>
      </c>
      <c r="J25" s="80">
        <v>14657.13501</v>
      </c>
      <c r="K25" s="80">
        <v>12163.47874</v>
      </c>
      <c r="L25" s="80">
        <v>11813.43655</v>
      </c>
      <c r="M25" s="80">
        <v>12314.70464</v>
      </c>
      <c r="N25" s="80">
        <v>4.9406564584124654E-324</v>
      </c>
      <c r="O25" s="80">
        <v>4.9406564584124654E-324</v>
      </c>
      <c r="P25" s="81">
        <v>120925.57019</v>
      </c>
      <c r="Q25" s="312">
        <v>1.0311258488299999</v>
      </c>
    </row>
    <row r="26" spans="1:17" ht="14.4" customHeight="1" x14ac:dyDescent="0.3">
      <c r="A26" s="25" t="s">
        <v>70</v>
      </c>
      <c r="B26" s="76">
        <v>12833.571113247701</v>
      </c>
      <c r="C26" s="77">
        <v>1069.4642594373099</v>
      </c>
      <c r="D26" s="77">
        <v>1030.39382</v>
      </c>
      <c r="E26" s="77">
        <v>957.31836999999996</v>
      </c>
      <c r="F26" s="77">
        <v>1044.25865</v>
      </c>
      <c r="G26" s="77">
        <v>1114.06014</v>
      </c>
      <c r="H26" s="77">
        <v>916.76617999999996</v>
      </c>
      <c r="I26" s="77">
        <v>1179.8765900000001</v>
      </c>
      <c r="J26" s="77">
        <v>1523.9768799999999</v>
      </c>
      <c r="K26" s="77">
        <v>987.18596000000002</v>
      </c>
      <c r="L26" s="77">
        <v>994.45609000000002</v>
      </c>
      <c r="M26" s="77">
        <v>1163.78217</v>
      </c>
      <c r="N26" s="77">
        <v>4.9406564584124654E-324</v>
      </c>
      <c r="O26" s="77">
        <v>4.9406564584124654E-324</v>
      </c>
      <c r="P26" s="78">
        <v>10912.074850000001</v>
      </c>
      <c r="Q26" s="311">
        <v>1.0203309511</v>
      </c>
    </row>
    <row r="27" spans="1:17" ht="14.4" customHeight="1" x14ac:dyDescent="0.3">
      <c r="A27" s="28" t="s">
        <v>71</v>
      </c>
      <c r="B27" s="79">
        <v>153563.904265744</v>
      </c>
      <c r="C27" s="80">
        <v>12796.992022145399</v>
      </c>
      <c r="D27" s="80">
        <v>13494.89337</v>
      </c>
      <c r="E27" s="80">
        <v>12412.62032</v>
      </c>
      <c r="F27" s="80">
        <v>12083.502780000001</v>
      </c>
      <c r="G27" s="80">
        <v>13321.65148</v>
      </c>
      <c r="H27" s="80">
        <v>12051.145930000001</v>
      </c>
      <c r="I27" s="80">
        <v>12855.67512</v>
      </c>
      <c r="J27" s="80">
        <v>16181.11189</v>
      </c>
      <c r="K27" s="80">
        <v>13150.664699999999</v>
      </c>
      <c r="L27" s="80">
        <v>12807.89264</v>
      </c>
      <c r="M27" s="80">
        <v>13478.48681</v>
      </c>
      <c r="N27" s="80">
        <v>9.8813129168249309E-324</v>
      </c>
      <c r="O27" s="80">
        <v>9.8813129168249309E-324</v>
      </c>
      <c r="P27" s="81">
        <v>131837.64504</v>
      </c>
      <c r="Q27" s="312">
        <v>1.030223702662</v>
      </c>
    </row>
    <row r="28" spans="1:17" ht="14.4" customHeight="1" x14ac:dyDescent="0.3">
      <c r="A28" s="26" t="s">
        <v>72</v>
      </c>
      <c r="B28" s="76">
        <v>637.28655486171897</v>
      </c>
      <c r="C28" s="77">
        <v>53.107212905143001</v>
      </c>
      <c r="D28" s="77">
        <v>27.003139999999998</v>
      </c>
      <c r="E28" s="77">
        <v>35.82311</v>
      </c>
      <c r="F28" s="77">
        <v>26.79495</v>
      </c>
      <c r="G28" s="77">
        <v>35.633499999999998</v>
      </c>
      <c r="H28" s="77">
        <v>32.008670000000002</v>
      </c>
      <c r="I28" s="77">
        <v>38.852220000000003</v>
      </c>
      <c r="J28" s="77">
        <v>15.90719</v>
      </c>
      <c r="K28" s="77">
        <v>297.53530999999998</v>
      </c>
      <c r="L28" s="77">
        <v>16.903079999999999</v>
      </c>
      <c r="M28" s="77">
        <v>15.73737</v>
      </c>
      <c r="N28" s="77">
        <v>1.2351641146031164E-322</v>
      </c>
      <c r="O28" s="77">
        <v>1.2351641146031164E-322</v>
      </c>
      <c r="P28" s="78">
        <v>542.19853999999998</v>
      </c>
      <c r="Q28" s="311">
        <v>1.0209508470499999</v>
      </c>
    </row>
    <row r="29" spans="1:17" ht="14.4" customHeight="1" x14ac:dyDescent="0.3">
      <c r="A29" s="26" t="s">
        <v>73</v>
      </c>
      <c r="B29" s="76">
        <v>9.8813129168249309E-324</v>
      </c>
      <c r="C29" s="77">
        <v>0</v>
      </c>
      <c r="D29" s="77">
        <v>9.8813129168249309E-324</v>
      </c>
      <c r="E29" s="77">
        <v>9.8813129168249309E-324</v>
      </c>
      <c r="F29" s="77">
        <v>9.8813129168249309E-324</v>
      </c>
      <c r="G29" s="77">
        <v>9.8813129168249309E-324</v>
      </c>
      <c r="H29" s="77">
        <v>9.8813129168249309E-324</v>
      </c>
      <c r="I29" s="77">
        <v>9.8813129168249309E-324</v>
      </c>
      <c r="J29" s="77">
        <v>9.8813129168249309E-324</v>
      </c>
      <c r="K29" s="77">
        <v>9.8813129168249309E-324</v>
      </c>
      <c r="L29" s="77">
        <v>9.8813129168249309E-324</v>
      </c>
      <c r="M29" s="77">
        <v>9.8813129168249309E-324</v>
      </c>
      <c r="N29" s="77">
        <v>9.8813129168249309E-324</v>
      </c>
      <c r="O29" s="77">
        <v>9.8813129168249309E-324</v>
      </c>
      <c r="P29" s="78">
        <v>9.8813129168249309E-323</v>
      </c>
      <c r="Q29" s="311" t="s">
        <v>298</v>
      </c>
    </row>
    <row r="30" spans="1:17" ht="14.4" customHeight="1" x14ac:dyDescent="0.3">
      <c r="A30" s="26" t="s">
        <v>74</v>
      </c>
      <c r="B30" s="76">
        <v>4.9406564584124654E-323</v>
      </c>
      <c r="C30" s="77">
        <v>0</v>
      </c>
      <c r="D30" s="77">
        <v>4.9406564584124654E-323</v>
      </c>
      <c r="E30" s="77">
        <v>4.9406564584124654E-323</v>
      </c>
      <c r="F30" s="77">
        <v>4.9406564584124654E-323</v>
      </c>
      <c r="G30" s="77">
        <v>4.9406564584124654E-323</v>
      </c>
      <c r="H30" s="77">
        <v>4.9406564584124654E-323</v>
      </c>
      <c r="I30" s="77">
        <v>4.9406564584124654E-323</v>
      </c>
      <c r="J30" s="77">
        <v>4.9406564584124654E-323</v>
      </c>
      <c r="K30" s="77">
        <v>4.9406564584124654E-323</v>
      </c>
      <c r="L30" s="77">
        <v>4.9406564584124654E-323</v>
      </c>
      <c r="M30" s="77">
        <v>4.9406564584124654E-323</v>
      </c>
      <c r="N30" s="77">
        <v>4.9406564584124654E-323</v>
      </c>
      <c r="O30" s="77">
        <v>4.9406564584124654E-323</v>
      </c>
      <c r="P30" s="78">
        <v>4.9406564584124654E-322</v>
      </c>
      <c r="Q30" s="311">
        <v>0</v>
      </c>
    </row>
    <row r="31" spans="1:17" ht="14.4" customHeight="1" thickBot="1" x14ac:dyDescent="0.35">
      <c r="A31" s="29" t="s">
        <v>75</v>
      </c>
      <c r="B31" s="82">
        <v>2.4703282292062327E-323</v>
      </c>
      <c r="C31" s="83">
        <v>0</v>
      </c>
      <c r="D31" s="83">
        <v>2.4703282292062327E-323</v>
      </c>
      <c r="E31" s="83">
        <v>2.4703282292062327E-323</v>
      </c>
      <c r="F31" s="83">
        <v>2.4703282292062327E-323</v>
      </c>
      <c r="G31" s="83">
        <v>2.4703282292062327E-323</v>
      </c>
      <c r="H31" s="83">
        <v>4.351</v>
      </c>
      <c r="I31" s="83">
        <v>2.4703282292062327E-323</v>
      </c>
      <c r="J31" s="83">
        <v>2.919</v>
      </c>
      <c r="K31" s="83">
        <v>2.4703282292062327E-323</v>
      </c>
      <c r="L31" s="83">
        <v>2.4703282292062327E-323</v>
      </c>
      <c r="M31" s="83">
        <v>2.4703282292062327E-323</v>
      </c>
      <c r="N31" s="83">
        <v>2.4703282292062327E-323</v>
      </c>
      <c r="O31" s="83">
        <v>2.4703282292062327E-323</v>
      </c>
      <c r="P31" s="84">
        <v>7.27</v>
      </c>
      <c r="Q31" s="313" t="s">
        <v>298</v>
      </c>
    </row>
    <row r="32" spans="1:17" ht="14.4" customHeight="1" x14ac:dyDescent="0.3">
      <c r="A32" s="456" t="s">
        <v>76</v>
      </c>
      <c r="B32" s="450"/>
      <c r="C32" s="450"/>
      <c r="D32" s="450"/>
      <c r="E32" s="450"/>
      <c r="F32" s="450"/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50"/>
    </row>
    <row r="33" spans="1:17" ht="14.4" customHeight="1" x14ac:dyDescent="0.3">
      <c r="A33" s="450"/>
      <c r="B33" s="450"/>
      <c r="C33" s="450"/>
      <c r="D33" s="450"/>
      <c r="E33" s="450"/>
      <c r="F33" s="450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50"/>
    </row>
    <row r="34" spans="1:17" ht="14.4" customHeight="1" x14ac:dyDescent="0.3">
      <c r="A34" s="456" t="s">
        <v>77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</row>
    <row r="35" spans="1:17" ht="14.4" customHeight="1" x14ac:dyDescent="0.3">
      <c r="A35" s="450"/>
      <c r="B35" s="450"/>
      <c r="C35" s="450"/>
      <c r="D35" s="450"/>
      <c r="E35" s="450"/>
      <c r="F35" s="450"/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50"/>
    </row>
    <row r="36" spans="1:17" ht="14.4" customHeight="1" x14ac:dyDescent="0.3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450"/>
      <c r="Q36" s="450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9" customWidth="1"/>
    <col min="2" max="11" width="10" style="69" customWidth="1"/>
    <col min="12" max="16384" width="8.88671875" style="69"/>
  </cols>
  <sheetData>
    <row r="1" spans="1:11" s="85" customFormat="1" ht="18.600000000000001" customHeight="1" thickBot="1" x14ac:dyDescent="0.4">
      <c r="A1" s="451" t="s">
        <v>78</v>
      </c>
      <c r="B1" s="451"/>
      <c r="C1" s="451"/>
      <c r="D1" s="451"/>
      <c r="E1" s="451"/>
      <c r="F1" s="451"/>
      <c r="G1" s="451"/>
      <c r="H1" s="457"/>
      <c r="I1" s="457"/>
      <c r="J1" s="457"/>
      <c r="K1" s="457"/>
    </row>
    <row r="2" spans="1:11" s="85" customFormat="1" ht="14.4" customHeight="1" thickBot="1" x14ac:dyDescent="0.35">
      <c r="A2" s="580" t="s">
        <v>297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14.4" customHeight="1" x14ac:dyDescent="0.3">
      <c r="A3" s="176"/>
      <c r="B3" s="452" t="s">
        <v>79</v>
      </c>
      <c r="C3" s="453"/>
      <c r="D3" s="453"/>
      <c r="E3" s="453"/>
      <c r="F3" s="460" t="s">
        <v>80</v>
      </c>
      <c r="G3" s="453"/>
      <c r="H3" s="453"/>
      <c r="I3" s="453"/>
      <c r="J3" s="453"/>
      <c r="K3" s="461"/>
    </row>
    <row r="4" spans="1:11" ht="14.4" customHeight="1" x14ac:dyDescent="0.3">
      <c r="A4" s="177"/>
      <c r="B4" s="458"/>
      <c r="C4" s="459"/>
      <c r="D4" s="459"/>
      <c r="E4" s="459"/>
      <c r="F4" s="462" t="s">
        <v>213</v>
      </c>
      <c r="G4" s="464" t="s">
        <v>81</v>
      </c>
      <c r="H4" s="63" t="s">
        <v>277</v>
      </c>
      <c r="I4" s="462" t="s">
        <v>82</v>
      </c>
      <c r="J4" s="464" t="s">
        <v>83</v>
      </c>
      <c r="K4" s="465" t="s">
        <v>84</v>
      </c>
    </row>
    <row r="5" spans="1:11" ht="42" thickBot="1" x14ac:dyDescent="0.35">
      <c r="A5" s="178"/>
      <c r="B5" s="34" t="s">
        <v>214</v>
      </c>
      <c r="C5" s="35" t="s">
        <v>85</v>
      </c>
      <c r="D5" s="36" t="s">
        <v>86</v>
      </c>
      <c r="E5" s="36" t="s">
        <v>87</v>
      </c>
      <c r="F5" s="463"/>
      <c r="G5" s="463"/>
      <c r="H5" s="35" t="s">
        <v>88</v>
      </c>
      <c r="I5" s="463"/>
      <c r="J5" s="463"/>
      <c r="K5" s="466"/>
    </row>
    <row r="6" spans="1:11" ht="14.4" customHeight="1" thickBot="1" x14ac:dyDescent="0.35">
      <c r="A6" s="599" t="s">
        <v>300</v>
      </c>
      <c r="B6" s="581">
        <v>151943.00907934099</v>
      </c>
      <c r="C6" s="581">
        <v>155693.74583</v>
      </c>
      <c r="D6" s="582">
        <v>3750.7367506590399</v>
      </c>
      <c r="E6" s="583">
        <v>1.0246851551339999</v>
      </c>
      <c r="F6" s="581">
        <v>140730.33315249701</v>
      </c>
      <c r="G6" s="582">
        <v>117275.277627081</v>
      </c>
      <c r="H6" s="584">
        <v>12314.70464</v>
      </c>
      <c r="I6" s="581">
        <v>120925.57019</v>
      </c>
      <c r="J6" s="582">
        <v>3650.2925629194201</v>
      </c>
      <c r="K6" s="585">
        <v>0.85927154069099998</v>
      </c>
    </row>
    <row r="7" spans="1:11" ht="14.4" customHeight="1" thickBot="1" x14ac:dyDescent="0.35">
      <c r="A7" s="600" t="s">
        <v>301</v>
      </c>
      <c r="B7" s="581">
        <v>47277.417913371799</v>
      </c>
      <c r="C7" s="581">
        <v>40194.148090000002</v>
      </c>
      <c r="D7" s="582">
        <v>-7083.2698233718002</v>
      </c>
      <c r="E7" s="583">
        <v>0.85017646614300002</v>
      </c>
      <c r="F7" s="581">
        <v>41414.778861752697</v>
      </c>
      <c r="G7" s="582">
        <v>34512.315718127204</v>
      </c>
      <c r="H7" s="584">
        <v>3356.2752099999998</v>
      </c>
      <c r="I7" s="581">
        <v>29937.2143</v>
      </c>
      <c r="J7" s="582">
        <v>-4575.1014181272303</v>
      </c>
      <c r="K7" s="585">
        <v>0.722863072622</v>
      </c>
    </row>
    <row r="8" spans="1:11" ht="14.4" customHeight="1" thickBot="1" x14ac:dyDescent="0.35">
      <c r="A8" s="601" t="s">
        <v>302</v>
      </c>
      <c r="B8" s="581">
        <v>45590.948534916097</v>
      </c>
      <c r="C8" s="581">
        <v>38624.951090000002</v>
      </c>
      <c r="D8" s="582">
        <v>-6965.99744491605</v>
      </c>
      <c r="E8" s="583">
        <v>0.84720656909299996</v>
      </c>
      <c r="F8" s="581">
        <v>39811.200020169003</v>
      </c>
      <c r="G8" s="582">
        <v>33176.000016807498</v>
      </c>
      <c r="H8" s="584">
        <v>3220.4312100000002</v>
      </c>
      <c r="I8" s="581">
        <v>28596.8593</v>
      </c>
      <c r="J8" s="582">
        <v>-4579.1407168075202</v>
      </c>
      <c r="K8" s="585">
        <v>0.71831191437300002</v>
      </c>
    </row>
    <row r="9" spans="1:11" ht="14.4" customHeight="1" thickBot="1" x14ac:dyDescent="0.35">
      <c r="A9" s="602" t="s">
        <v>303</v>
      </c>
      <c r="B9" s="586">
        <v>4.9406564584124654E-324</v>
      </c>
      <c r="C9" s="586">
        <v>4.9406564584124654E-324</v>
      </c>
      <c r="D9" s="587">
        <v>0</v>
      </c>
      <c r="E9" s="588">
        <v>1</v>
      </c>
      <c r="F9" s="586">
        <v>4.9406564584124654E-324</v>
      </c>
      <c r="G9" s="587">
        <v>0</v>
      </c>
      <c r="H9" s="589">
        <v>8.1999999999999998E-4</v>
      </c>
      <c r="I9" s="586">
        <v>2.0899999999999998E-3</v>
      </c>
      <c r="J9" s="587">
        <v>2.0899999999999998E-3</v>
      </c>
      <c r="K9" s="590" t="s">
        <v>304</v>
      </c>
    </row>
    <row r="10" spans="1:11" ht="14.4" customHeight="1" thickBot="1" x14ac:dyDescent="0.35">
      <c r="A10" s="603" t="s">
        <v>305</v>
      </c>
      <c r="B10" s="581">
        <v>4.9406564584124654E-324</v>
      </c>
      <c r="C10" s="581">
        <v>4.9406564584124654E-324</v>
      </c>
      <c r="D10" s="582">
        <v>0</v>
      </c>
      <c r="E10" s="583">
        <v>1</v>
      </c>
      <c r="F10" s="581">
        <v>4.9406564584124654E-324</v>
      </c>
      <c r="G10" s="582">
        <v>0</v>
      </c>
      <c r="H10" s="584">
        <v>8.1999999999999998E-4</v>
      </c>
      <c r="I10" s="581">
        <v>2.0899999999999998E-3</v>
      </c>
      <c r="J10" s="582">
        <v>2.0899999999999998E-3</v>
      </c>
      <c r="K10" s="591" t="s">
        <v>304</v>
      </c>
    </row>
    <row r="11" spans="1:11" ht="14.4" customHeight="1" thickBot="1" x14ac:dyDescent="0.35">
      <c r="A11" s="602" t="s">
        <v>306</v>
      </c>
      <c r="B11" s="586">
        <v>25526.0671830459</v>
      </c>
      <c r="C11" s="586">
        <v>21724.437580000002</v>
      </c>
      <c r="D11" s="587">
        <v>-3801.6296030458798</v>
      </c>
      <c r="E11" s="588">
        <v>0.85106873002399996</v>
      </c>
      <c r="F11" s="586">
        <v>22325.194168541599</v>
      </c>
      <c r="G11" s="587">
        <v>18604.328473784699</v>
      </c>
      <c r="H11" s="589">
        <v>1847.3052</v>
      </c>
      <c r="I11" s="586">
        <v>16023.566279999999</v>
      </c>
      <c r="J11" s="587">
        <v>-2580.7621937846502</v>
      </c>
      <c r="K11" s="592">
        <v>0.71773468839800003</v>
      </c>
    </row>
    <row r="12" spans="1:11" ht="14.4" customHeight="1" thickBot="1" x14ac:dyDescent="0.35">
      <c r="A12" s="603" t="s">
        <v>307</v>
      </c>
      <c r="B12" s="581">
        <v>16724.6701829882</v>
      </c>
      <c r="C12" s="581">
        <v>15558.5712</v>
      </c>
      <c r="D12" s="582">
        <v>-1166.0989829882001</v>
      </c>
      <c r="E12" s="583">
        <v>0.93027671277000001</v>
      </c>
      <c r="F12" s="581">
        <v>15524.9702002596</v>
      </c>
      <c r="G12" s="582">
        <v>12937.475166882999</v>
      </c>
      <c r="H12" s="584">
        <v>1307.42173</v>
      </c>
      <c r="I12" s="581">
        <v>11261.18339</v>
      </c>
      <c r="J12" s="582">
        <v>-1676.29177688302</v>
      </c>
      <c r="K12" s="585">
        <v>0.72535942064500003</v>
      </c>
    </row>
    <row r="13" spans="1:11" ht="14.4" customHeight="1" thickBot="1" x14ac:dyDescent="0.35">
      <c r="A13" s="603" t="s">
        <v>308</v>
      </c>
      <c r="B13" s="581">
        <v>1952.44741244088</v>
      </c>
      <c r="C13" s="581">
        <v>1864.6397199999999</v>
      </c>
      <c r="D13" s="582">
        <v>-87.807692440875002</v>
      </c>
      <c r="E13" s="583">
        <v>0.95502685917100005</v>
      </c>
      <c r="F13" s="581">
        <v>1950.05100036461</v>
      </c>
      <c r="G13" s="582">
        <v>1625.0425003038399</v>
      </c>
      <c r="H13" s="584">
        <v>149.59057000000001</v>
      </c>
      <c r="I13" s="581">
        <v>1310.6637499999999</v>
      </c>
      <c r="J13" s="582">
        <v>-314.37875030384203</v>
      </c>
      <c r="K13" s="585">
        <v>0.67211767782200005</v>
      </c>
    </row>
    <row r="14" spans="1:11" ht="14.4" customHeight="1" thickBot="1" x14ac:dyDescent="0.35">
      <c r="A14" s="603" t="s">
        <v>309</v>
      </c>
      <c r="B14" s="581">
        <v>129.99995217255201</v>
      </c>
      <c r="C14" s="581">
        <v>61.62697</v>
      </c>
      <c r="D14" s="582">
        <v>-68.372982172552</v>
      </c>
      <c r="E14" s="583">
        <v>0.47405378979000001</v>
      </c>
      <c r="F14" s="581">
        <v>122.955086628153</v>
      </c>
      <c r="G14" s="582">
        <v>102.46257219012701</v>
      </c>
      <c r="H14" s="584">
        <v>4.9406564584124654E-324</v>
      </c>
      <c r="I14" s="581">
        <v>20.297070000000001</v>
      </c>
      <c r="J14" s="582">
        <v>-82.165502190127</v>
      </c>
      <c r="K14" s="585">
        <v>0.165077107069</v>
      </c>
    </row>
    <row r="15" spans="1:11" ht="14.4" customHeight="1" thickBot="1" x14ac:dyDescent="0.35">
      <c r="A15" s="603" t="s">
        <v>310</v>
      </c>
      <c r="B15" s="581">
        <v>844.99998912157002</v>
      </c>
      <c r="C15" s="581">
        <v>608.20021999999994</v>
      </c>
      <c r="D15" s="582">
        <v>-236.79976912156999</v>
      </c>
      <c r="E15" s="583">
        <v>0.71976358323</v>
      </c>
      <c r="F15" s="581">
        <v>801.97536830655702</v>
      </c>
      <c r="G15" s="582">
        <v>668.31280692213102</v>
      </c>
      <c r="H15" s="584">
        <v>119.7958</v>
      </c>
      <c r="I15" s="581">
        <v>705.05848000000003</v>
      </c>
      <c r="J15" s="582">
        <v>36.745673077867998</v>
      </c>
      <c r="K15" s="585">
        <v>0.87915228804099999</v>
      </c>
    </row>
    <row r="16" spans="1:11" ht="14.4" customHeight="1" thickBot="1" x14ac:dyDescent="0.35">
      <c r="A16" s="603" t="s">
        <v>311</v>
      </c>
      <c r="B16" s="581">
        <v>101.50002388856601</v>
      </c>
      <c r="C16" s="581">
        <v>102.29527</v>
      </c>
      <c r="D16" s="582">
        <v>0.79524611143400004</v>
      </c>
      <c r="E16" s="583">
        <v>1.0078349352139999</v>
      </c>
      <c r="F16" s="581">
        <v>77.155502903682006</v>
      </c>
      <c r="G16" s="582">
        <v>64.296252419734998</v>
      </c>
      <c r="H16" s="584">
        <v>21.78078</v>
      </c>
      <c r="I16" s="581">
        <v>43.56156</v>
      </c>
      <c r="J16" s="582">
        <v>-20.734692419735001</v>
      </c>
      <c r="K16" s="585">
        <v>0.56459433689799998</v>
      </c>
    </row>
    <row r="17" spans="1:11" ht="14.4" customHeight="1" thickBot="1" x14ac:dyDescent="0.35">
      <c r="A17" s="603" t="s">
        <v>312</v>
      </c>
      <c r="B17" s="581">
        <v>4679.1997182599598</v>
      </c>
      <c r="C17" s="581">
        <v>1619.2972299999999</v>
      </c>
      <c r="D17" s="582">
        <v>-3059.9024882599601</v>
      </c>
      <c r="E17" s="583">
        <v>0.34606285850099999</v>
      </c>
      <c r="F17" s="581">
        <v>1725.0256010021899</v>
      </c>
      <c r="G17" s="582">
        <v>1437.5213341684901</v>
      </c>
      <c r="H17" s="584">
        <v>191.23473999999999</v>
      </c>
      <c r="I17" s="581">
        <v>1452.96434</v>
      </c>
      <c r="J17" s="582">
        <v>15.443005831507</v>
      </c>
      <c r="K17" s="585">
        <v>0.84228566761900003</v>
      </c>
    </row>
    <row r="18" spans="1:11" ht="14.4" customHeight="1" thickBot="1" x14ac:dyDescent="0.35">
      <c r="A18" s="603" t="s">
        <v>313</v>
      </c>
      <c r="B18" s="581">
        <v>343.24994933252202</v>
      </c>
      <c r="C18" s="581">
        <v>1157.57854</v>
      </c>
      <c r="D18" s="582">
        <v>814.32859066747801</v>
      </c>
      <c r="E18" s="583">
        <v>3.3724070236600001</v>
      </c>
      <c r="F18" s="581">
        <v>1339.68541755602</v>
      </c>
      <c r="G18" s="582">
        <v>1116.40451463002</v>
      </c>
      <c r="H18" s="584">
        <v>11.38148</v>
      </c>
      <c r="I18" s="581">
        <v>670.38879999999995</v>
      </c>
      <c r="J18" s="582">
        <v>-446.015714630015</v>
      </c>
      <c r="K18" s="585">
        <v>0.50040762645799997</v>
      </c>
    </row>
    <row r="19" spans="1:11" ht="14.4" customHeight="1" thickBot="1" x14ac:dyDescent="0.35">
      <c r="A19" s="603" t="s">
        <v>314</v>
      </c>
      <c r="B19" s="581">
        <v>749.99995484163298</v>
      </c>
      <c r="C19" s="581">
        <v>752.22843</v>
      </c>
      <c r="D19" s="582">
        <v>2.2284751583669999</v>
      </c>
      <c r="E19" s="583">
        <v>1.00297130039</v>
      </c>
      <c r="F19" s="581">
        <v>783.37599152075495</v>
      </c>
      <c r="G19" s="582">
        <v>652.81332626729602</v>
      </c>
      <c r="H19" s="584">
        <v>46.100099999999998</v>
      </c>
      <c r="I19" s="581">
        <v>559.44889000000001</v>
      </c>
      <c r="J19" s="582">
        <v>-93.364436267295005</v>
      </c>
      <c r="K19" s="585">
        <v>0.71415118162299995</v>
      </c>
    </row>
    <row r="20" spans="1:11" ht="14.4" customHeight="1" thickBot="1" x14ac:dyDescent="0.35">
      <c r="A20" s="602" t="s">
        <v>315</v>
      </c>
      <c r="B20" s="586">
        <v>5264.9996829882602</v>
      </c>
      <c r="C20" s="586">
        <v>3884.9479999999999</v>
      </c>
      <c r="D20" s="587">
        <v>-1380.0516829882599</v>
      </c>
      <c r="E20" s="588">
        <v>0.73788190577699997</v>
      </c>
      <c r="F20" s="586">
        <v>3895.0699621001399</v>
      </c>
      <c r="G20" s="587">
        <v>3245.8916350834502</v>
      </c>
      <c r="H20" s="589">
        <v>353.68400000000003</v>
      </c>
      <c r="I20" s="586">
        <v>2614.319</v>
      </c>
      <c r="J20" s="587">
        <v>-631.57263508344897</v>
      </c>
      <c r="K20" s="592">
        <v>0.67118666042899999</v>
      </c>
    </row>
    <row r="21" spans="1:11" ht="14.4" customHeight="1" thickBot="1" x14ac:dyDescent="0.35">
      <c r="A21" s="603" t="s">
        <v>316</v>
      </c>
      <c r="B21" s="581">
        <v>4249.9997841025797</v>
      </c>
      <c r="C21" s="581">
        <v>3180.4</v>
      </c>
      <c r="D21" s="582">
        <v>-1069.5997841025801</v>
      </c>
      <c r="E21" s="583">
        <v>0.74832944977899996</v>
      </c>
      <c r="F21" s="581">
        <v>3180.0571192499201</v>
      </c>
      <c r="G21" s="582">
        <v>2650.0475993749301</v>
      </c>
      <c r="H21" s="584">
        <v>308.81599999999997</v>
      </c>
      <c r="I21" s="581">
        <v>2105.915</v>
      </c>
      <c r="J21" s="582">
        <v>-544.13259937493399</v>
      </c>
      <c r="K21" s="585">
        <v>0.66222552646999999</v>
      </c>
    </row>
    <row r="22" spans="1:11" ht="14.4" customHeight="1" thickBot="1" x14ac:dyDescent="0.35">
      <c r="A22" s="603" t="s">
        <v>317</v>
      </c>
      <c r="B22" s="581">
        <v>1014.99989888568</v>
      </c>
      <c r="C22" s="581">
        <v>704.548</v>
      </c>
      <c r="D22" s="582">
        <v>-310.45189888567802</v>
      </c>
      <c r="E22" s="583">
        <v>0.69413602973999999</v>
      </c>
      <c r="F22" s="581">
        <v>715.01284285021802</v>
      </c>
      <c r="G22" s="582">
        <v>595.84403570851498</v>
      </c>
      <c r="H22" s="584">
        <v>44.868000000000002</v>
      </c>
      <c r="I22" s="581">
        <v>508.404</v>
      </c>
      <c r="J22" s="582">
        <v>-87.440035708514998</v>
      </c>
      <c r="K22" s="585">
        <v>0.71104177370199995</v>
      </c>
    </row>
    <row r="23" spans="1:11" ht="14.4" customHeight="1" thickBot="1" x14ac:dyDescent="0.35">
      <c r="A23" s="602" t="s">
        <v>318</v>
      </c>
      <c r="B23" s="586">
        <v>12586.819352132999</v>
      </c>
      <c r="C23" s="586">
        <v>11112.38694</v>
      </c>
      <c r="D23" s="587">
        <v>-1474.4324121330101</v>
      </c>
      <c r="E23" s="588">
        <v>0.88285901538</v>
      </c>
      <c r="F23" s="586">
        <v>11902.513414863501</v>
      </c>
      <c r="G23" s="587">
        <v>9918.7611790529299</v>
      </c>
      <c r="H23" s="589">
        <v>868.57925</v>
      </c>
      <c r="I23" s="586">
        <v>8527.1526400000002</v>
      </c>
      <c r="J23" s="587">
        <v>-1391.6085390529299</v>
      </c>
      <c r="K23" s="592">
        <v>0.71641613353199995</v>
      </c>
    </row>
    <row r="24" spans="1:11" ht="14.4" customHeight="1" thickBot="1" x14ac:dyDescent="0.35">
      <c r="A24" s="603" t="s">
        <v>319</v>
      </c>
      <c r="B24" s="581">
        <v>948.00982291922901</v>
      </c>
      <c r="C24" s="581">
        <v>786.80438000000004</v>
      </c>
      <c r="D24" s="582">
        <v>-161.20544291922801</v>
      </c>
      <c r="E24" s="583">
        <v>0.82995382640299997</v>
      </c>
      <c r="F24" s="581">
        <v>900.60929747947</v>
      </c>
      <c r="G24" s="582">
        <v>750.50774789955801</v>
      </c>
      <c r="H24" s="584">
        <v>45.843389999999999</v>
      </c>
      <c r="I24" s="581">
        <v>534.99603999999999</v>
      </c>
      <c r="J24" s="582">
        <v>-215.51170789955799</v>
      </c>
      <c r="K24" s="585">
        <v>0.59403788246099998</v>
      </c>
    </row>
    <row r="25" spans="1:11" ht="14.4" customHeight="1" thickBot="1" x14ac:dyDescent="0.35">
      <c r="A25" s="603" t="s">
        <v>320</v>
      </c>
      <c r="B25" s="581">
        <v>5.0000396989410003</v>
      </c>
      <c r="C25" s="581">
        <v>5.7985699999999998</v>
      </c>
      <c r="D25" s="582">
        <v>0.79853030105800005</v>
      </c>
      <c r="E25" s="583">
        <v>1.159704792189</v>
      </c>
      <c r="F25" s="581">
        <v>4.7497751542910001</v>
      </c>
      <c r="G25" s="582">
        <v>3.958145961909</v>
      </c>
      <c r="H25" s="584">
        <v>0.27604000000000001</v>
      </c>
      <c r="I25" s="581">
        <v>2.1589200000000002</v>
      </c>
      <c r="J25" s="582">
        <v>-1.7992259619090001</v>
      </c>
      <c r="K25" s="585">
        <v>0.45453098933500002</v>
      </c>
    </row>
    <row r="26" spans="1:11" ht="14.4" customHeight="1" thickBot="1" x14ac:dyDescent="0.35">
      <c r="A26" s="603" t="s">
        <v>321</v>
      </c>
      <c r="B26" s="581">
        <v>919.89856461184002</v>
      </c>
      <c r="C26" s="581">
        <v>957.68847000000005</v>
      </c>
      <c r="D26" s="582">
        <v>37.789905388158999</v>
      </c>
      <c r="E26" s="583">
        <v>1.041080513484</v>
      </c>
      <c r="F26" s="581">
        <v>862.48823488406299</v>
      </c>
      <c r="G26" s="582">
        <v>718.74019573671899</v>
      </c>
      <c r="H26" s="584">
        <v>61.678570000000001</v>
      </c>
      <c r="I26" s="581">
        <v>617.49019999999996</v>
      </c>
      <c r="J26" s="582">
        <v>-101.249995736719</v>
      </c>
      <c r="K26" s="585">
        <v>0.71594043260499995</v>
      </c>
    </row>
    <row r="27" spans="1:11" ht="14.4" customHeight="1" thickBot="1" x14ac:dyDescent="0.35">
      <c r="A27" s="603" t="s">
        <v>322</v>
      </c>
      <c r="B27" s="581">
        <v>8337.9662179613806</v>
      </c>
      <c r="C27" s="581">
        <v>7323.3400300000003</v>
      </c>
      <c r="D27" s="582">
        <v>-1014.62618796138</v>
      </c>
      <c r="E27" s="583">
        <v>0.87831250913699999</v>
      </c>
      <c r="F27" s="581">
        <v>7870.8644482499103</v>
      </c>
      <c r="G27" s="582">
        <v>6559.05370687492</v>
      </c>
      <c r="H27" s="584">
        <v>556.24761000000001</v>
      </c>
      <c r="I27" s="581">
        <v>5910.0029100000002</v>
      </c>
      <c r="J27" s="582">
        <v>-649.05079687492298</v>
      </c>
      <c r="K27" s="585">
        <v>0.75087087941300001</v>
      </c>
    </row>
    <row r="28" spans="1:11" ht="14.4" customHeight="1" thickBot="1" x14ac:dyDescent="0.35">
      <c r="A28" s="603" t="s">
        <v>323</v>
      </c>
      <c r="B28" s="581">
        <v>4.9406564584124654E-324</v>
      </c>
      <c r="C28" s="581">
        <v>11.84257</v>
      </c>
      <c r="D28" s="582">
        <v>11.84257</v>
      </c>
      <c r="E28" s="593" t="s">
        <v>304</v>
      </c>
      <c r="F28" s="581">
        <v>1</v>
      </c>
      <c r="G28" s="582">
        <v>0.83333333333299997</v>
      </c>
      <c r="H28" s="584">
        <v>4.9406564584124654E-324</v>
      </c>
      <c r="I28" s="581">
        <v>9.8813129168249309E-324</v>
      </c>
      <c r="J28" s="582">
        <v>-0.83333333333299997</v>
      </c>
      <c r="K28" s="585">
        <v>9.8813129168249309E-324</v>
      </c>
    </row>
    <row r="29" spans="1:11" ht="14.4" customHeight="1" thickBot="1" x14ac:dyDescent="0.35">
      <c r="A29" s="603" t="s">
        <v>324</v>
      </c>
      <c r="B29" s="581">
        <v>787.08332260880002</v>
      </c>
      <c r="C29" s="581">
        <v>508.40494999999999</v>
      </c>
      <c r="D29" s="582">
        <v>-278.67837260879998</v>
      </c>
      <c r="E29" s="583">
        <v>0.64593536083900005</v>
      </c>
      <c r="F29" s="581">
        <v>748.73717335368406</v>
      </c>
      <c r="G29" s="582">
        <v>623.947644461403</v>
      </c>
      <c r="H29" s="584">
        <v>43.933979999999998</v>
      </c>
      <c r="I29" s="581">
        <v>407.36876999999998</v>
      </c>
      <c r="J29" s="582">
        <v>-216.57887446140299</v>
      </c>
      <c r="K29" s="585">
        <v>0.54407445562599999</v>
      </c>
    </row>
    <row r="30" spans="1:11" ht="14.4" customHeight="1" thickBot="1" x14ac:dyDescent="0.35">
      <c r="A30" s="603" t="s">
        <v>325</v>
      </c>
      <c r="B30" s="581">
        <v>80.999995122895996</v>
      </c>
      <c r="C30" s="581">
        <v>79.972980000000007</v>
      </c>
      <c r="D30" s="582">
        <v>-1.0270151228960001</v>
      </c>
      <c r="E30" s="583">
        <v>0.98732080018799995</v>
      </c>
      <c r="F30" s="581">
        <v>84.072570193060002</v>
      </c>
      <c r="G30" s="582">
        <v>70.060475160883996</v>
      </c>
      <c r="H30" s="584">
        <v>7.4859400000000003</v>
      </c>
      <c r="I30" s="581">
        <v>63.694290000000002</v>
      </c>
      <c r="J30" s="582">
        <v>-6.3661851608840001</v>
      </c>
      <c r="K30" s="585">
        <v>0.75761083375600002</v>
      </c>
    </row>
    <row r="31" spans="1:11" ht="14.4" customHeight="1" thickBot="1" x14ac:dyDescent="0.35">
      <c r="A31" s="603" t="s">
        <v>326</v>
      </c>
      <c r="B31" s="581">
        <v>454.833332613957</v>
      </c>
      <c r="C31" s="581">
        <v>341.31540000000001</v>
      </c>
      <c r="D31" s="582">
        <v>-113.517932613957</v>
      </c>
      <c r="E31" s="583">
        <v>0.75041861606399995</v>
      </c>
      <c r="F31" s="581">
        <v>439.857772297721</v>
      </c>
      <c r="G31" s="582">
        <v>366.54814358143398</v>
      </c>
      <c r="H31" s="584">
        <v>25.83145</v>
      </c>
      <c r="I31" s="581">
        <v>224.61886000000001</v>
      </c>
      <c r="J31" s="582">
        <v>-141.92928358143399</v>
      </c>
      <c r="K31" s="585">
        <v>0.51066247806999998</v>
      </c>
    </row>
    <row r="32" spans="1:11" ht="14.4" customHeight="1" thickBot="1" x14ac:dyDescent="0.35">
      <c r="A32" s="603" t="s">
        <v>327</v>
      </c>
      <c r="B32" s="581">
        <v>314.250071078639</v>
      </c>
      <c r="C32" s="581">
        <v>360.03643</v>
      </c>
      <c r="D32" s="582">
        <v>45.786358921361</v>
      </c>
      <c r="E32" s="583">
        <v>1.1457003932059999</v>
      </c>
      <c r="F32" s="581">
        <v>311.71870521508498</v>
      </c>
      <c r="G32" s="582">
        <v>259.76558767923802</v>
      </c>
      <c r="H32" s="584">
        <v>28.956710000000001</v>
      </c>
      <c r="I32" s="581">
        <v>276.64666</v>
      </c>
      <c r="J32" s="582">
        <v>16.881072320762001</v>
      </c>
      <c r="K32" s="585">
        <v>0.88748815958600002</v>
      </c>
    </row>
    <row r="33" spans="1:11" ht="14.4" customHeight="1" thickBot="1" x14ac:dyDescent="0.35">
      <c r="A33" s="603" t="s">
        <v>328</v>
      </c>
      <c r="B33" s="581">
        <v>738.77798551731996</v>
      </c>
      <c r="C33" s="581">
        <v>737.18316000000004</v>
      </c>
      <c r="D33" s="582">
        <v>-1.5948255173200001</v>
      </c>
      <c r="E33" s="583">
        <v>0.99784126550999996</v>
      </c>
      <c r="F33" s="581">
        <v>678.41543803622903</v>
      </c>
      <c r="G33" s="582">
        <v>565.34619836352397</v>
      </c>
      <c r="H33" s="584">
        <v>98.325559999999996</v>
      </c>
      <c r="I33" s="581">
        <v>490.17599000000001</v>
      </c>
      <c r="J33" s="582">
        <v>-75.170208363523997</v>
      </c>
      <c r="K33" s="585">
        <v>0.72253071277199998</v>
      </c>
    </row>
    <row r="34" spans="1:11" ht="14.4" customHeight="1" thickBot="1" x14ac:dyDescent="0.35">
      <c r="A34" s="602" t="s">
        <v>329</v>
      </c>
      <c r="B34" s="586">
        <v>35.000037892606997</v>
      </c>
      <c r="C34" s="586">
        <v>52.00788</v>
      </c>
      <c r="D34" s="587">
        <v>17.007842107392001</v>
      </c>
      <c r="E34" s="588">
        <v>1.485937819826</v>
      </c>
      <c r="F34" s="586">
        <v>44.999974880442998</v>
      </c>
      <c r="G34" s="587">
        <v>37.499979067035</v>
      </c>
      <c r="H34" s="589">
        <v>3.2639300000000002</v>
      </c>
      <c r="I34" s="586">
        <v>41.783079999999998</v>
      </c>
      <c r="J34" s="587">
        <v>4.2831009329640004</v>
      </c>
      <c r="K34" s="592">
        <v>0.92851340719599995</v>
      </c>
    </row>
    <row r="35" spans="1:11" ht="14.4" customHeight="1" thickBot="1" x14ac:dyDescent="0.35">
      <c r="A35" s="603" t="s">
        <v>330</v>
      </c>
      <c r="B35" s="581">
        <v>20.000038795774</v>
      </c>
      <c r="C35" s="581">
        <v>12.82757</v>
      </c>
      <c r="D35" s="582">
        <v>-7.1724687957739999</v>
      </c>
      <c r="E35" s="583">
        <v>0.64137725586299998</v>
      </c>
      <c r="F35" s="581">
        <v>15.001012889868001</v>
      </c>
      <c r="G35" s="582">
        <v>12.500844074890001</v>
      </c>
      <c r="H35" s="584">
        <v>1.2971200000000001</v>
      </c>
      <c r="I35" s="581">
        <v>12.899570000000001</v>
      </c>
      <c r="J35" s="582">
        <v>0.39872592510900001</v>
      </c>
      <c r="K35" s="585">
        <v>0.85991326683699998</v>
      </c>
    </row>
    <row r="36" spans="1:11" ht="14.4" customHeight="1" thickBot="1" x14ac:dyDescent="0.35">
      <c r="A36" s="603" t="s">
        <v>331</v>
      </c>
      <c r="B36" s="581">
        <v>14.999999096831999</v>
      </c>
      <c r="C36" s="581">
        <v>34.022880000000001</v>
      </c>
      <c r="D36" s="582">
        <v>19.022880903167</v>
      </c>
      <c r="E36" s="583">
        <v>2.2681921365700002</v>
      </c>
      <c r="F36" s="581">
        <v>29.998961990573999</v>
      </c>
      <c r="G36" s="582">
        <v>24.999134992144999</v>
      </c>
      <c r="H36" s="584">
        <v>1.9668099999999999</v>
      </c>
      <c r="I36" s="581">
        <v>18.21414</v>
      </c>
      <c r="J36" s="582">
        <v>-6.7849949921450001</v>
      </c>
      <c r="K36" s="585">
        <v>0.60715900789199995</v>
      </c>
    </row>
    <row r="37" spans="1:11" ht="14.4" customHeight="1" thickBot="1" x14ac:dyDescent="0.35">
      <c r="A37" s="603" t="s">
        <v>332</v>
      </c>
      <c r="B37" s="581">
        <v>4.9406564584124654E-324</v>
      </c>
      <c r="C37" s="581">
        <v>5.1574299999999997</v>
      </c>
      <c r="D37" s="582">
        <v>5.1574299999999997</v>
      </c>
      <c r="E37" s="593" t="s">
        <v>304</v>
      </c>
      <c r="F37" s="581">
        <v>0</v>
      </c>
      <c r="G37" s="582">
        <v>0</v>
      </c>
      <c r="H37" s="584">
        <v>4.9406564584124654E-324</v>
      </c>
      <c r="I37" s="581">
        <v>10.669370000000001</v>
      </c>
      <c r="J37" s="582">
        <v>10.669370000000001</v>
      </c>
      <c r="K37" s="591" t="s">
        <v>298</v>
      </c>
    </row>
    <row r="38" spans="1:11" ht="14.4" customHeight="1" thickBot="1" x14ac:dyDescent="0.35">
      <c r="A38" s="602" t="s">
        <v>333</v>
      </c>
      <c r="B38" s="586">
        <v>960.74538215240602</v>
      </c>
      <c r="C38" s="586">
        <v>1013.89296</v>
      </c>
      <c r="D38" s="587">
        <v>53.147577847594</v>
      </c>
      <c r="E38" s="588">
        <v>1.055319108303</v>
      </c>
      <c r="F38" s="586">
        <v>802.46948551673495</v>
      </c>
      <c r="G38" s="587">
        <v>668.72457126394602</v>
      </c>
      <c r="H38" s="589">
        <v>70.271069999999995</v>
      </c>
      <c r="I38" s="586">
        <v>682.81849999999997</v>
      </c>
      <c r="J38" s="587">
        <v>14.093928736054</v>
      </c>
      <c r="K38" s="592">
        <v>0.85089652918100001</v>
      </c>
    </row>
    <row r="39" spans="1:11" ht="14.4" customHeight="1" thickBot="1" x14ac:dyDescent="0.35">
      <c r="A39" s="603" t="s">
        <v>334</v>
      </c>
      <c r="B39" s="581">
        <v>161.99999024579299</v>
      </c>
      <c r="C39" s="581">
        <v>244.64276000000001</v>
      </c>
      <c r="D39" s="582">
        <v>82.642769754206995</v>
      </c>
      <c r="E39" s="583">
        <v>1.5101405847539999</v>
      </c>
      <c r="F39" s="581">
        <v>237.147373479999</v>
      </c>
      <c r="G39" s="582">
        <v>197.62281123333199</v>
      </c>
      <c r="H39" s="584">
        <v>4.9406564584124654E-324</v>
      </c>
      <c r="I39" s="581">
        <v>8.4744600000000005</v>
      </c>
      <c r="J39" s="582">
        <v>-189.14835123333199</v>
      </c>
      <c r="K39" s="585">
        <v>3.5734994132999999E-2</v>
      </c>
    </row>
    <row r="40" spans="1:11" ht="14.4" customHeight="1" thickBot="1" x14ac:dyDescent="0.35">
      <c r="A40" s="603" t="s">
        <v>335</v>
      </c>
      <c r="B40" s="581">
        <v>15.999959036623</v>
      </c>
      <c r="C40" s="581">
        <v>21.017610000000001</v>
      </c>
      <c r="D40" s="582">
        <v>5.017650963376</v>
      </c>
      <c r="E40" s="583">
        <v>1.3136039881029999</v>
      </c>
      <c r="F40" s="581">
        <v>19.741722056371</v>
      </c>
      <c r="G40" s="582">
        <v>16.451435046975998</v>
      </c>
      <c r="H40" s="584">
        <v>1.2786200000000001</v>
      </c>
      <c r="I40" s="581">
        <v>15.412610000000001</v>
      </c>
      <c r="J40" s="582">
        <v>-1.0388250469760001</v>
      </c>
      <c r="K40" s="585">
        <v>0.78071254148900004</v>
      </c>
    </row>
    <row r="41" spans="1:11" ht="14.4" customHeight="1" thickBot="1" x14ac:dyDescent="0.35">
      <c r="A41" s="603" t="s">
        <v>336</v>
      </c>
      <c r="B41" s="581">
        <v>584.99996477647301</v>
      </c>
      <c r="C41" s="581">
        <v>561.30679999999995</v>
      </c>
      <c r="D41" s="582">
        <v>-23.693164776473001</v>
      </c>
      <c r="E41" s="583">
        <v>0.95949886119100003</v>
      </c>
      <c r="F41" s="581">
        <v>374.71217127505503</v>
      </c>
      <c r="G41" s="582">
        <v>312.26014272921202</v>
      </c>
      <c r="H41" s="584">
        <v>46.317709999999998</v>
      </c>
      <c r="I41" s="581">
        <v>428.02920999999998</v>
      </c>
      <c r="J41" s="582">
        <v>115.769067270787</v>
      </c>
      <c r="K41" s="585">
        <v>1.142287982115</v>
      </c>
    </row>
    <row r="42" spans="1:11" ht="14.4" customHeight="1" thickBot="1" x14ac:dyDescent="0.35">
      <c r="A42" s="603" t="s">
        <v>337</v>
      </c>
      <c r="B42" s="581">
        <v>140.00003157043599</v>
      </c>
      <c r="C42" s="581">
        <v>127.07796999999999</v>
      </c>
      <c r="D42" s="582">
        <v>-12.922061570435</v>
      </c>
      <c r="E42" s="583">
        <v>0.90769958102500004</v>
      </c>
      <c r="F42" s="581">
        <v>126.89546678608301</v>
      </c>
      <c r="G42" s="582">
        <v>105.746222321736</v>
      </c>
      <c r="H42" s="584">
        <v>6.0446799999999996</v>
      </c>
      <c r="I42" s="581">
        <v>92.620890000000003</v>
      </c>
      <c r="J42" s="582">
        <v>-13.125332321736</v>
      </c>
      <c r="K42" s="585">
        <v>0.72989912363099996</v>
      </c>
    </row>
    <row r="43" spans="1:11" ht="14.4" customHeight="1" thickBot="1" x14ac:dyDescent="0.35">
      <c r="A43" s="603" t="s">
        <v>338</v>
      </c>
      <c r="B43" s="581">
        <v>5.5555196654949999</v>
      </c>
      <c r="C43" s="581">
        <v>2.3666</v>
      </c>
      <c r="D43" s="582">
        <v>-3.1889196654949998</v>
      </c>
      <c r="E43" s="583">
        <v>0.42599075199000003</v>
      </c>
      <c r="F43" s="581">
        <v>2.3079412073430001</v>
      </c>
      <c r="G43" s="582">
        <v>1.9232843394520001</v>
      </c>
      <c r="H43" s="584">
        <v>0.27105000000000001</v>
      </c>
      <c r="I43" s="581">
        <v>2.49993</v>
      </c>
      <c r="J43" s="582">
        <v>0.57664566054699995</v>
      </c>
      <c r="K43" s="585">
        <v>1.083186171313</v>
      </c>
    </row>
    <row r="44" spans="1:11" ht="14.4" customHeight="1" thickBot="1" x14ac:dyDescent="0.35">
      <c r="A44" s="603" t="s">
        <v>339</v>
      </c>
      <c r="B44" s="581">
        <v>4.9406564584124654E-324</v>
      </c>
      <c r="C44" s="581">
        <v>0.04</v>
      </c>
      <c r="D44" s="582">
        <v>0.04</v>
      </c>
      <c r="E44" s="593" t="s">
        <v>304</v>
      </c>
      <c r="F44" s="581">
        <v>3.5562690591999999E-2</v>
      </c>
      <c r="G44" s="582">
        <v>2.9635575494000001E-2</v>
      </c>
      <c r="H44" s="584">
        <v>4.9406564584124654E-324</v>
      </c>
      <c r="I44" s="581">
        <v>4.9406564584124654E-323</v>
      </c>
      <c r="J44" s="582">
        <v>-2.9635575494000001E-2</v>
      </c>
      <c r="K44" s="585">
        <v>1.3883244648139028E-321</v>
      </c>
    </row>
    <row r="45" spans="1:11" ht="14.4" customHeight="1" thickBot="1" x14ac:dyDescent="0.35">
      <c r="A45" s="603" t="s">
        <v>340</v>
      </c>
      <c r="B45" s="581">
        <v>27.989998314689</v>
      </c>
      <c r="C45" s="581">
        <v>31.27158</v>
      </c>
      <c r="D45" s="582">
        <v>3.2815816853099999</v>
      </c>
      <c r="E45" s="583">
        <v>1.117241224826</v>
      </c>
      <c r="F45" s="581">
        <v>18.378076979732</v>
      </c>
      <c r="G45" s="582">
        <v>15.315064149776999</v>
      </c>
      <c r="H45" s="584">
        <v>1.33958</v>
      </c>
      <c r="I45" s="581">
        <v>20.894030000000001</v>
      </c>
      <c r="J45" s="582">
        <v>5.5789658502219996</v>
      </c>
      <c r="K45" s="585">
        <v>1.1368996888539999</v>
      </c>
    </row>
    <row r="46" spans="1:11" ht="14.4" customHeight="1" thickBot="1" x14ac:dyDescent="0.35">
      <c r="A46" s="603" t="s">
        <v>341</v>
      </c>
      <c r="B46" s="581">
        <v>24.199918542894</v>
      </c>
      <c r="C46" s="581">
        <v>26.169640000000001</v>
      </c>
      <c r="D46" s="582">
        <v>1.9697214571049999</v>
      </c>
      <c r="E46" s="583">
        <v>1.081393722611</v>
      </c>
      <c r="F46" s="581">
        <v>23.251171041555999</v>
      </c>
      <c r="G46" s="582">
        <v>19.375975867963</v>
      </c>
      <c r="H46" s="584">
        <v>2.9009299999999998</v>
      </c>
      <c r="I46" s="581">
        <v>28.727789999999999</v>
      </c>
      <c r="J46" s="582">
        <v>9.3518141320360009</v>
      </c>
      <c r="K46" s="585">
        <v>1.2355416399729999</v>
      </c>
    </row>
    <row r="47" spans="1:11" ht="14.4" customHeight="1" thickBot="1" x14ac:dyDescent="0.35">
      <c r="A47" s="603" t="s">
        <v>342</v>
      </c>
      <c r="B47" s="581">
        <v>4.9406564584124654E-324</v>
      </c>
      <c r="C47" s="581">
        <v>4.9406564584124654E-324</v>
      </c>
      <c r="D47" s="582">
        <v>0</v>
      </c>
      <c r="E47" s="583">
        <v>1</v>
      </c>
      <c r="F47" s="581">
        <v>4.9406564584124654E-324</v>
      </c>
      <c r="G47" s="582">
        <v>0</v>
      </c>
      <c r="H47" s="584">
        <v>4.9406564584124654E-324</v>
      </c>
      <c r="I47" s="581">
        <v>5.8620000000000001</v>
      </c>
      <c r="J47" s="582">
        <v>5.8620000000000001</v>
      </c>
      <c r="K47" s="591" t="s">
        <v>304</v>
      </c>
    </row>
    <row r="48" spans="1:11" ht="14.4" customHeight="1" thickBot="1" x14ac:dyDescent="0.35">
      <c r="A48" s="603" t="s">
        <v>343</v>
      </c>
      <c r="B48" s="581">
        <v>4.9406564584124654E-324</v>
      </c>
      <c r="C48" s="581">
        <v>4.9406564584124654E-324</v>
      </c>
      <c r="D48" s="582">
        <v>0</v>
      </c>
      <c r="E48" s="583">
        <v>1</v>
      </c>
      <c r="F48" s="581">
        <v>4.9406564584124654E-324</v>
      </c>
      <c r="G48" s="582">
        <v>0</v>
      </c>
      <c r="H48" s="584">
        <v>4.9406564584124654E-324</v>
      </c>
      <c r="I48" s="581">
        <v>0.53054999999999997</v>
      </c>
      <c r="J48" s="582">
        <v>0.53054999999999997</v>
      </c>
      <c r="K48" s="591" t="s">
        <v>304</v>
      </c>
    </row>
    <row r="49" spans="1:11" ht="14.4" customHeight="1" thickBot="1" x14ac:dyDescent="0.35">
      <c r="A49" s="603" t="s">
        <v>344</v>
      </c>
      <c r="B49" s="581">
        <v>4.9406564584124654E-324</v>
      </c>
      <c r="C49" s="581">
        <v>4.9406564584124654E-324</v>
      </c>
      <c r="D49" s="582">
        <v>0</v>
      </c>
      <c r="E49" s="583">
        <v>1</v>
      </c>
      <c r="F49" s="581">
        <v>4.9406564584124654E-324</v>
      </c>
      <c r="G49" s="582">
        <v>0</v>
      </c>
      <c r="H49" s="584">
        <v>4.9406564584124654E-324</v>
      </c>
      <c r="I49" s="581">
        <v>0.60750000000000004</v>
      </c>
      <c r="J49" s="582">
        <v>0.60750000000000004</v>
      </c>
      <c r="K49" s="591" t="s">
        <v>304</v>
      </c>
    </row>
    <row r="50" spans="1:11" ht="14.4" customHeight="1" thickBot="1" x14ac:dyDescent="0.35">
      <c r="A50" s="603" t="s">
        <v>345</v>
      </c>
      <c r="B50" s="581">
        <v>4.9406564584124654E-324</v>
      </c>
      <c r="C50" s="581">
        <v>4.9406564584124654E-324</v>
      </c>
      <c r="D50" s="582">
        <v>0</v>
      </c>
      <c r="E50" s="583">
        <v>1</v>
      </c>
      <c r="F50" s="581">
        <v>4.9406564584124654E-324</v>
      </c>
      <c r="G50" s="582">
        <v>0</v>
      </c>
      <c r="H50" s="584">
        <v>12.118499999999999</v>
      </c>
      <c r="I50" s="581">
        <v>79.159530000000004</v>
      </c>
      <c r="J50" s="582">
        <v>79.159530000000004</v>
      </c>
      <c r="K50" s="591" t="s">
        <v>304</v>
      </c>
    </row>
    <row r="51" spans="1:11" ht="14.4" customHeight="1" thickBot="1" x14ac:dyDescent="0.35">
      <c r="A51" s="602" t="s">
        <v>346</v>
      </c>
      <c r="B51" s="586">
        <v>824.87347033341098</v>
      </c>
      <c r="C51" s="586">
        <v>540.88194999999996</v>
      </c>
      <c r="D51" s="587">
        <v>-283.99152033341102</v>
      </c>
      <c r="E51" s="588">
        <v>0.65571505140200004</v>
      </c>
      <c r="F51" s="586">
        <v>548.87529183354297</v>
      </c>
      <c r="G51" s="587">
        <v>457.396076527952</v>
      </c>
      <c r="H51" s="589">
        <v>63.859400000000001</v>
      </c>
      <c r="I51" s="586">
        <v>492.95791000000003</v>
      </c>
      <c r="J51" s="587">
        <v>35.561833472046999</v>
      </c>
      <c r="K51" s="592">
        <v>0.89812370375200001</v>
      </c>
    </row>
    <row r="52" spans="1:11" ht="14.4" customHeight="1" thickBot="1" x14ac:dyDescent="0.35">
      <c r="A52" s="603" t="s">
        <v>347</v>
      </c>
      <c r="B52" s="581">
        <v>2.0000398795750001</v>
      </c>
      <c r="C52" s="581">
        <v>0.113</v>
      </c>
      <c r="D52" s="582">
        <v>-1.8870398795750001</v>
      </c>
      <c r="E52" s="583">
        <v>5.6498873424E-2</v>
      </c>
      <c r="F52" s="581">
        <v>7.9643690959999999E-2</v>
      </c>
      <c r="G52" s="582">
        <v>6.6369742467000004E-2</v>
      </c>
      <c r="H52" s="584">
        <v>4.9406564584124654E-324</v>
      </c>
      <c r="I52" s="581">
        <v>4.9406564584124654E-323</v>
      </c>
      <c r="J52" s="582">
        <v>-6.6369742467000004E-2</v>
      </c>
      <c r="K52" s="585">
        <v>6.2252271375997065E-322</v>
      </c>
    </row>
    <row r="53" spans="1:11" ht="14.4" customHeight="1" thickBot="1" x14ac:dyDescent="0.35">
      <c r="A53" s="603" t="s">
        <v>348</v>
      </c>
      <c r="B53" s="581">
        <v>12.244919262719</v>
      </c>
      <c r="C53" s="581">
        <v>0.79800000000000004</v>
      </c>
      <c r="D53" s="582">
        <v>-11.446919262719</v>
      </c>
      <c r="E53" s="583">
        <v>6.5169886617999995E-2</v>
      </c>
      <c r="F53" s="581">
        <v>0.82887177461799999</v>
      </c>
      <c r="G53" s="582">
        <v>0.69072647884799998</v>
      </c>
      <c r="H53" s="584">
        <v>4.9406564584124654E-324</v>
      </c>
      <c r="I53" s="581">
        <v>4.9406564584124654E-323</v>
      </c>
      <c r="J53" s="582">
        <v>-0.69072647884799998</v>
      </c>
      <c r="K53" s="585">
        <v>5.9287877500949585E-323</v>
      </c>
    </row>
    <row r="54" spans="1:11" ht="14.4" customHeight="1" thickBot="1" x14ac:dyDescent="0.35">
      <c r="A54" s="603" t="s">
        <v>349</v>
      </c>
      <c r="B54" s="581">
        <v>29.999998193665</v>
      </c>
      <c r="C54" s="581">
        <v>4.9406564584124654E-324</v>
      </c>
      <c r="D54" s="582">
        <v>-29.999998193665</v>
      </c>
      <c r="E54" s="583">
        <v>0</v>
      </c>
      <c r="F54" s="581">
        <v>0</v>
      </c>
      <c r="G54" s="582">
        <v>0</v>
      </c>
      <c r="H54" s="584">
        <v>4.9406564584124654E-324</v>
      </c>
      <c r="I54" s="581">
        <v>3.9569999999999999</v>
      </c>
      <c r="J54" s="582">
        <v>3.9569999999999999</v>
      </c>
      <c r="K54" s="591" t="s">
        <v>298</v>
      </c>
    </row>
    <row r="55" spans="1:11" ht="14.4" customHeight="1" thickBot="1" x14ac:dyDescent="0.35">
      <c r="A55" s="603" t="s">
        <v>350</v>
      </c>
      <c r="B55" s="581">
        <v>775.38451331319902</v>
      </c>
      <c r="C55" s="581">
        <v>530.67903000000001</v>
      </c>
      <c r="D55" s="582">
        <v>-244.70548331319901</v>
      </c>
      <c r="E55" s="583">
        <v>0.68440756926099999</v>
      </c>
      <c r="F55" s="581">
        <v>541.36038199290499</v>
      </c>
      <c r="G55" s="582">
        <v>451.13365166075403</v>
      </c>
      <c r="H55" s="584">
        <v>63.560400000000001</v>
      </c>
      <c r="I55" s="581">
        <v>485.05736000000002</v>
      </c>
      <c r="J55" s="582">
        <v>33.923708339245998</v>
      </c>
      <c r="K55" s="585">
        <v>0.89599715112900002</v>
      </c>
    </row>
    <row r="56" spans="1:11" ht="14.4" customHeight="1" thickBot="1" x14ac:dyDescent="0.35">
      <c r="A56" s="603" t="s">
        <v>351</v>
      </c>
      <c r="B56" s="581">
        <v>4.9406564584124654E-324</v>
      </c>
      <c r="C56" s="581">
        <v>2.9676</v>
      </c>
      <c r="D56" s="582">
        <v>2.9676</v>
      </c>
      <c r="E56" s="593" t="s">
        <v>304</v>
      </c>
      <c r="F56" s="581">
        <v>0</v>
      </c>
      <c r="G56" s="582">
        <v>0</v>
      </c>
      <c r="H56" s="584">
        <v>4.9406564584124654E-324</v>
      </c>
      <c r="I56" s="581">
        <v>4.9406564584124654E-323</v>
      </c>
      <c r="J56" s="582">
        <v>4.9406564584124654E-323</v>
      </c>
      <c r="K56" s="591" t="s">
        <v>298</v>
      </c>
    </row>
    <row r="57" spans="1:11" ht="14.4" customHeight="1" thickBot="1" x14ac:dyDescent="0.35">
      <c r="A57" s="603" t="s">
        <v>352</v>
      </c>
      <c r="B57" s="581">
        <v>5.2439996842519996</v>
      </c>
      <c r="C57" s="581">
        <v>6.3243200000000002</v>
      </c>
      <c r="D57" s="582">
        <v>1.080320315747</v>
      </c>
      <c r="E57" s="583">
        <v>1.2060107514859999</v>
      </c>
      <c r="F57" s="581">
        <v>6.6063943750589997</v>
      </c>
      <c r="G57" s="582">
        <v>5.5053286458819999</v>
      </c>
      <c r="H57" s="584">
        <v>0.29899999999999999</v>
      </c>
      <c r="I57" s="581">
        <v>3.9435500000000001</v>
      </c>
      <c r="J57" s="582">
        <v>-1.561778645882</v>
      </c>
      <c r="K57" s="585">
        <v>0.59692924401900005</v>
      </c>
    </row>
    <row r="58" spans="1:11" ht="14.4" customHeight="1" thickBot="1" x14ac:dyDescent="0.35">
      <c r="A58" s="602" t="s">
        <v>353</v>
      </c>
      <c r="B58" s="586">
        <v>392.44342637052603</v>
      </c>
      <c r="C58" s="586">
        <v>296.39578</v>
      </c>
      <c r="D58" s="587">
        <v>-96.047646370525996</v>
      </c>
      <c r="E58" s="588">
        <v>0.75525734432900005</v>
      </c>
      <c r="F58" s="586">
        <v>292.077722433075</v>
      </c>
      <c r="G58" s="587">
        <v>243.398102027562</v>
      </c>
      <c r="H58" s="589">
        <v>13.46754</v>
      </c>
      <c r="I58" s="586">
        <v>206.9898</v>
      </c>
      <c r="J58" s="587">
        <v>-36.408302027562002</v>
      </c>
      <c r="K58" s="592">
        <v>0.708680546656</v>
      </c>
    </row>
    <row r="59" spans="1:11" ht="14.4" customHeight="1" thickBot="1" x14ac:dyDescent="0.35">
      <c r="A59" s="603" t="s">
        <v>354</v>
      </c>
      <c r="B59" s="581">
        <v>66.999835965862005</v>
      </c>
      <c r="C59" s="581">
        <v>37.059730000000002</v>
      </c>
      <c r="D59" s="582">
        <v>-29.940105965861999</v>
      </c>
      <c r="E59" s="583">
        <v>0.55313165272300002</v>
      </c>
      <c r="F59" s="581">
        <v>34.777212953339003</v>
      </c>
      <c r="G59" s="582">
        <v>28.981010794448999</v>
      </c>
      <c r="H59" s="584">
        <v>1.30409</v>
      </c>
      <c r="I59" s="581">
        <v>26.289829999999998</v>
      </c>
      <c r="J59" s="582">
        <v>-2.691180794449</v>
      </c>
      <c r="K59" s="585">
        <v>0.75594988118399997</v>
      </c>
    </row>
    <row r="60" spans="1:11" ht="14.4" customHeight="1" thickBot="1" x14ac:dyDescent="0.35">
      <c r="A60" s="603" t="s">
        <v>355</v>
      </c>
      <c r="B60" s="581">
        <v>3.999959759157</v>
      </c>
      <c r="C60" s="581">
        <v>3.3538299999999999</v>
      </c>
      <c r="D60" s="582">
        <v>-0.64612975915699999</v>
      </c>
      <c r="E60" s="583">
        <v>0.83846593514300005</v>
      </c>
      <c r="F60" s="581">
        <v>3.401245568877</v>
      </c>
      <c r="G60" s="582">
        <v>2.8343713073969998</v>
      </c>
      <c r="H60" s="584">
        <v>4.9406564584124654E-324</v>
      </c>
      <c r="I60" s="581">
        <v>0.59387000000000001</v>
      </c>
      <c r="J60" s="582">
        <v>-2.2405013073969999</v>
      </c>
      <c r="K60" s="585">
        <v>0.17460368208400001</v>
      </c>
    </row>
    <row r="61" spans="1:11" ht="14.4" customHeight="1" thickBot="1" x14ac:dyDescent="0.35">
      <c r="A61" s="603" t="s">
        <v>356</v>
      </c>
      <c r="B61" s="581">
        <v>318.44363082614001</v>
      </c>
      <c r="C61" s="581">
        <v>255.98222000000001</v>
      </c>
      <c r="D61" s="582">
        <v>-62.461410826139002</v>
      </c>
      <c r="E61" s="583">
        <v>0.80385410546799996</v>
      </c>
      <c r="F61" s="581">
        <v>253.899263910857</v>
      </c>
      <c r="G61" s="582">
        <v>211.582719925715</v>
      </c>
      <c r="H61" s="584">
        <v>12.163449999999999</v>
      </c>
      <c r="I61" s="581">
        <v>180.1061</v>
      </c>
      <c r="J61" s="582">
        <v>-31.476619925714001</v>
      </c>
      <c r="K61" s="585">
        <v>0.70936046534999997</v>
      </c>
    </row>
    <row r="62" spans="1:11" ht="14.4" customHeight="1" thickBot="1" x14ac:dyDescent="0.35">
      <c r="A62" s="602" t="s">
        <v>357</v>
      </c>
      <c r="B62" s="586">
        <v>4.9406564584124654E-324</v>
      </c>
      <c r="C62" s="586">
        <v>4.9406564584124654E-324</v>
      </c>
      <c r="D62" s="587">
        <v>0</v>
      </c>
      <c r="E62" s="588">
        <v>1</v>
      </c>
      <c r="F62" s="586">
        <v>4.9406564584124654E-324</v>
      </c>
      <c r="G62" s="587">
        <v>0</v>
      </c>
      <c r="H62" s="589">
        <v>4.9406564584124654E-324</v>
      </c>
      <c r="I62" s="586">
        <v>7.27</v>
      </c>
      <c r="J62" s="587">
        <v>7.27</v>
      </c>
      <c r="K62" s="590" t="s">
        <v>304</v>
      </c>
    </row>
    <row r="63" spans="1:11" ht="14.4" customHeight="1" thickBot="1" x14ac:dyDescent="0.35">
      <c r="A63" s="603" t="s">
        <v>358</v>
      </c>
      <c r="B63" s="581">
        <v>4.9406564584124654E-324</v>
      </c>
      <c r="C63" s="581">
        <v>4.9406564584124654E-324</v>
      </c>
      <c r="D63" s="582">
        <v>0</v>
      </c>
      <c r="E63" s="583">
        <v>1</v>
      </c>
      <c r="F63" s="581">
        <v>4.9406564584124654E-324</v>
      </c>
      <c r="G63" s="582">
        <v>0</v>
      </c>
      <c r="H63" s="584">
        <v>4.9406564584124654E-324</v>
      </c>
      <c r="I63" s="581">
        <v>7.27</v>
      </c>
      <c r="J63" s="582">
        <v>7.27</v>
      </c>
      <c r="K63" s="591" t="s">
        <v>304</v>
      </c>
    </row>
    <row r="64" spans="1:11" ht="14.4" customHeight="1" thickBot="1" x14ac:dyDescent="0.35">
      <c r="A64" s="601" t="s">
        <v>58</v>
      </c>
      <c r="B64" s="581">
        <v>1686.4693784557201</v>
      </c>
      <c r="C64" s="581">
        <v>1569.1969999999999</v>
      </c>
      <c r="D64" s="582">
        <v>-117.272378455723</v>
      </c>
      <c r="E64" s="583">
        <v>0.93046278814500005</v>
      </c>
      <c r="F64" s="581">
        <v>1603.57884158364</v>
      </c>
      <c r="G64" s="582">
        <v>1336.3157013197001</v>
      </c>
      <c r="H64" s="584">
        <v>135.84399999999999</v>
      </c>
      <c r="I64" s="581">
        <v>1340.355</v>
      </c>
      <c r="J64" s="582">
        <v>4.0392986802959996</v>
      </c>
      <c r="K64" s="585">
        <v>0.83585226073200003</v>
      </c>
    </row>
    <row r="65" spans="1:11" ht="14.4" customHeight="1" thickBot="1" x14ac:dyDescent="0.35">
      <c r="A65" s="602" t="s">
        <v>359</v>
      </c>
      <c r="B65" s="586">
        <v>1686.4693784557201</v>
      </c>
      <c r="C65" s="586">
        <v>1569.1969999999999</v>
      </c>
      <c r="D65" s="587">
        <v>-117.272378455723</v>
      </c>
      <c r="E65" s="588">
        <v>0.93046278814500005</v>
      </c>
      <c r="F65" s="586">
        <v>1603.57884158364</v>
      </c>
      <c r="G65" s="587">
        <v>1336.3157013197001</v>
      </c>
      <c r="H65" s="589">
        <v>135.84399999999999</v>
      </c>
      <c r="I65" s="586">
        <v>1340.355</v>
      </c>
      <c r="J65" s="587">
        <v>4.0392986802959996</v>
      </c>
      <c r="K65" s="592">
        <v>0.83585226073200003</v>
      </c>
    </row>
    <row r="66" spans="1:11" ht="14.4" customHeight="1" thickBot="1" x14ac:dyDescent="0.35">
      <c r="A66" s="603" t="s">
        <v>360</v>
      </c>
      <c r="B66" s="581">
        <v>311.33338125425598</v>
      </c>
      <c r="C66" s="581">
        <v>337.315</v>
      </c>
      <c r="D66" s="582">
        <v>25.981618745744001</v>
      </c>
      <c r="E66" s="583">
        <v>1.083452724025</v>
      </c>
      <c r="F66" s="581">
        <v>331.48607578524098</v>
      </c>
      <c r="G66" s="582">
        <v>276.23839648770098</v>
      </c>
      <c r="H66" s="584">
        <v>37.796999999999997</v>
      </c>
      <c r="I66" s="581">
        <v>411.39499999999998</v>
      </c>
      <c r="J66" s="582">
        <v>135.156603512299</v>
      </c>
      <c r="K66" s="585">
        <v>1.2410626872499999</v>
      </c>
    </row>
    <row r="67" spans="1:11" ht="14.4" customHeight="1" thickBot="1" x14ac:dyDescent="0.35">
      <c r="A67" s="603" t="s">
        <v>361</v>
      </c>
      <c r="B67" s="581">
        <v>136.00007181127799</v>
      </c>
      <c r="C67" s="581">
        <v>119.41200000000001</v>
      </c>
      <c r="D67" s="582">
        <v>-16.588071811277</v>
      </c>
      <c r="E67" s="583">
        <v>0.87802894814400001</v>
      </c>
      <c r="F67" s="581">
        <v>136.005845272518</v>
      </c>
      <c r="G67" s="582">
        <v>113.338204393765</v>
      </c>
      <c r="H67" s="584">
        <v>11.407999999999999</v>
      </c>
      <c r="I67" s="581">
        <v>114.41</v>
      </c>
      <c r="J67" s="582">
        <v>1.0717956062339999</v>
      </c>
      <c r="K67" s="585">
        <v>0.84121384467500004</v>
      </c>
    </row>
    <row r="68" spans="1:11" ht="14.4" customHeight="1" thickBot="1" x14ac:dyDescent="0.35">
      <c r="A68" s="603" t="s">
        <v>362</v>
      </c>
      <c r="B68" s="581">
        <v>1239.1359253901901</v>
      </c>
      <c r="C68" s="581">
        <v>1112.47</v>
      </c>
      <c r="D68" s="582">
        <v>-126.66592539018799</v>
      </c>
      <c r="E68" s="583">
        <v>0.89777882894399996</v>
      </c>
      <c r="F68" s="581">
        <v>1136.08692052589</v>
      </c>
      <c r="G68" s="582">
        <v>946.73910043823798</v>
      </c>
      <c r="H68" s="584">
        <v>86.638999999999996</v>
      </c>
      <c r="I68" s="581">
        <v>814.55</v>
      </c>
      <c r="J68" s="582">
        <v>-132.189100438238</v>
      </c>
      <c r="K68" s="585">
        <v>0.71697859141099995</v>
      </c>
    </row>
    <row r="69" spans="1:11" ht="14.4" customHeight="1" thickBot="1" x14ac:dyDescent="0.35">
      <c r="A69" s="604" t="s">
        <v>363</v>
      </c>
      <c r="B69" s="586">
        <v>3663.2464994316801</v>
      </c>
      <c r="C69" s="586">
        <v>4340.1302800000003</v>
      </c>
      <c r="D69" s="587">
        <v>676.88378056832596</v>
      </c>
      <c r="E69" s="588">
        <v>1.1847770224230001</v>
      </c>
      <c r="F69" s="586">
        <v>3897.5775433815802</v>
      </c>
      <c r="G69" s="587">
        <v>3247.9812861513201</v>
      </c>
      <c r="H69" s="589">
        <v>635.62640999999996</v>
      </c>
      <c r="I69" s="586">
        <v>3614.0018399999999</v>
      </c>
      <c r="J69" s="587">
        <v>366.02055384868203</v>
      </c>
      <c r="K69" s="592">
        <v>0.92724308875799999</v>
      </c>
    </row>
    <row r="70" spans="1:11" ht="14.4" customHeight="1" thickBot="1" x14ac:dyDescent="0.35">
      <c r="A70" s="601" t="s">
        <v>61</v>
      </c>
      <c r="B70" s="581">
        <v>1427.0022540785401</v>
      </c>
      <c r="C70" s="581">
        <v>982.15508</v>
      </c>
      <c r="D70" s="582">
        <v>-444.84717407853901</v>
      </c>
      <c r="E70" s="583">
        <v>0.688264561035</v>
      </c>
      <c r="F70" s="581">
        <v>848.351419992346</v>
      </c>
      <c r="G70" s="582">
        <v>706.95951666028895</v>
      </c>
      <c r="H70" s="584">
        <v>289.73399999999998</v>
      </c>
      <c r="I70" s="581">
        <v>834.97860000000003</v>
      </c>
      <c r="J70" s="582">
        <v>128.01908333971201</v>
      </c>
      <c r="K70" s="585">
        <v>0.98423669757900001</v>
      </c>
    </row>
    <row r="71" spans="1:11" ht="14.4" customHeight="1" thickBot="1" x14ac:dyDescent="0.35">
      <c r="A71" s="602" t="s">
        <v>364</v>
      </c>
      <c r="B71" s="586">
        <v>1427.0022540785401</v>
      </c>
      <c r="C71" s="586">
        <v>982.15508</v>
      </c>
      <c r="D71" s="587">
        <v>-444.84717407853901</v>
      </c>
      <c r="E71" s="588">
        <v>0.688264561035</v>
      </c>
      <c r="F71" s="586">
        <v>848.351419992346</v>
      </c>
      <c r="G71" s="587">
        <v>706.95951666028895</v>
      </c>
      <c r="H71" s="589">
        <v>289.73399999999998</v>
      </c>
      <c r="I71" s="586">
        <v>834.97860000000003</v>
      </c>
      <c r="J71" s="587">
        <v>128.01908333971201</v>
      </c>
      <c r="K71" s="592">
        <v>0.98423669757900001</v>
      </c>
    </row>
    <row r="72" spans="1:11" ht="14.4" customHeight="1" thickBot="1" x14ac:dyDescent="0.35">
      <c r="A72" s="603" t="s">
        <v>365</v>
      </c>
      <c r="B72" s="581">
        <v>1230.45691591276</v>
      </c>
      <c r="C72" s="581">
        <v>769.10307999999998</v>
      </c>
      <c r="D72" s="582">
        <v>-461.35383591276201</v>
      </c>
      <c r="E72" s="583">
        <v>0.62505486380999997</v>
      </c>
      <c r="F72" s="581">
        <v>661.08218885069698</v>
      </c>
      <c r="G72" s="582">
        <v>550.90182404224697</v>
      </c>
      <c r="H72" s="584">
        <v>231.76862</v>
      </c>
      <c r="I72" s="581">
        <v>705.48077999999998</v>
      </c>
      <c r="J72" s="582">
        <v>154.57895595775301</v>
      </c>
      <c r="K72" s="585">
        <v>1.0671604709639999</v>
      </c>
    </row>
    <row r="73" spans="1:11" ht="14.4" customHeight="1" thickBot="1" x14ac:dyDescent="0.35">
      <c r="A73" s="603" t="s">
        <v>366</v>
      </c>
      <c r="B73" s="581">
        <v>4.9406564584124654E-324</v>
      </c>
      <c r="C73" s="581">
        <v>0.378</v>
      </c>
      <c r="D73" s="582">
        <v>0.378</v>
      </c>
      <c r="E73" s="593" t="s">
        <v>304</v>
      </c>
      <c r="F73" s="581">
        <v>0</v>
      </c>
      <c r="G73" s="582">
        <v>0</v>
      </c>
      <c r="H73" s="584">
        <v>4.9406564584124654E-324</v>
      </c>
      <c r="I73" s="581">
        <v>8.3339999999999996</v>
      </c>
      <c r="J73" s="582">
        <v>8.3339999999999996</v>
      </c>
      <c r="K73" s="591" t="s">
        <v>298</v>
      </c>
    </row>
    <row r="74" spans="1:11" ht="14.4" customHeight="1" thickBot="1" x14ac:dyDescent="0.35">
      <c r="A74" s="603" t="s">
        <v>367</v>
      </c>
      <c r="B74" s="581">
        <v>46.545347197449999</v>
      </c>
      <c r="C74" s="581">
        <v>22.722000000000001</v>
      </c>
      <c r="D74" s="582">
        <v>-23.823347197450001</v>
      </c>
      <c r="E74" s="583">
        <v>0.488169094616</v>
      </c>
      <c r="F74" s="581">
        <v>19.282407225438</v>
      </c>
      <c r="G74" s="582">
        <v>16.068672687865</v>
      </c>
      <c r="H74" s="584">
        <v>4.9406564584124654E-324</v>
      </c>
      <c r="I74" s="581">
        <v>16.388529999999999</v>
      </c>
      <c r="J74" s="582">
        <v>0.31985731213399998</v>
      </c>
      <c r="K74" s="585">
        <v>0.84992137176600002</v>
      </c>
    </row>
    <row r="75" spans="1:11" ht="14.4" customHeight="1" thickBot="1" x14ac:dyDescent="0.35">
      <c r="A75" s="603" t="s">
        <v>368</v>
      </c>
      <c r="B75" s="581">
        <v>101.00003391867099</v>
      </c>
      <c r="C75" s="581">
        <v>144.74258</v>
      </c>
      <c r="D75" s="582">
        <v>43.742546081329003</v>
      </c>
      <c r="E75" s="583">
        <v>1.4330943702109999</v>
      </c>
      <c r="F75" s="581">
        <v>113.990806933854</v>
      </c>
      <c r="G75" s="582">
        <v>94.992339111543998</v>
      </c>
      <c r="H75" s="584">
        <v>51.313459999999999</v>
      </c>
      <c r="I75" s="581">
        <v>87.44726</v>
      </c>
      <c r="J75" s="582">
        <v>-7.5450791115440001</v>
      </c>
      <c r="K75" s="585">
        <v>0.76714309120299995</v>
      </c>
    </row>
    <row r="76" spans="1:11" ht="14.4" customHeight="1" thickBot="1" x14ac:dyDescent="0.35">
      <c r="A76" s="603" t="s">
        <v>369</v>
      </c>
      <c r="B76" s="581">
        <v>48.999957049655002</v>
      </c>
      <c r="C76" s="581">
        <v>45.209420000000001</v>
      </c>
      <c r="D76" s="582">
        <v>-3.7905370496550002</v>
      </c>
      <c r="E76" s="583">
        <v>0.92264203322000005</v>
      </c>
      <c r="F76" s="581">
        <v>53.996016982356998</v>
      </c>
      <c r="G76" s="582">
        <v>44.996680818630999</v>
      </c>
      <c r="H76" s="584">
        <v>6.6519199999999996</v>
      </c>
      <c r="I76" s="581">
        <v>17.328029999999998</v>
      </c>
      <c r="J76" s="582">
        <v>-27.668650818631001</v>
      </c>
      <c r="K76" s="585">
        <v>0.32091311486200003</v>
      </c>
    </row>
    <row r="77" spans="1:11" ht="14.4" customHeight="1" thickBot="1" x14ac:dyDescent="0.35">
      <c r="A77" s="605" t="s">
        <v>62</v>
      </c>
      <c r="B77" s="586">
        <v>249.99994494721301</v>
      </c>
      <c r="C77" s="586">
        <v>170.602</v>
      </c>
      <c r="D77" s="587">
        <v>-79.397944947213006</v>
      </c>
      <c r="E77" s="588">
        <v>0.68240815027299995</v>
      </c>
      <c r="F77" s="586">
        <v>0</v>
      </c>
      <c r="G77" s="587">
        <v>0</v>
      </c>
      <c r="H77" s="589">
        <v>4.899</v>
      </c>
      <c r="I77" s="586">
        <v>56.061</v>
      </c>
      <c r="J77" s="587">
        <v>56.061</v>
      </c>
      <c r="K77" s="590" t="s">
        <v>298</v>
      </c>
    </row>
    <row r="78" spans="1:11" ht="14.4" customHeight="1" thickBot="1" x14ac:dyDescent="0.35">
      <c r="A78" s="602" t="s">
        <v>370</v>
      </c>
      <c r="B78" s="586">
        <v>249.99994494721301</v>
      </c>
      <c r="C78" s="586">
        <v>137.13800000000001</v>
      </c>
      <c r="D78" s="587">
        <v>-112.861944947213</v>
      </c>
      <c r="E78" s="588">
        <v>0.548552120797</v>
      </c>
      <c r="F78" s="586">
        <v>0</v>
      </c>
      <c r="G78" s="587">
        <v>0</v>
      </c>
      <c r="H78" s="589">
        <v>4.899</v>
      </c>
      <c r="I78" s="586">
        <v>56.061</v>
      </c>
      <c r="J78" s="587">
        <v>56.061</v>
      </c>
      <c r="K78" s="590" t="s">
        <v>298</v>
      </c>
    </row>
    <row r="79" spans="1:11" ht="14.4" customHeight="1" thickBot="1" x14ac:dyDescent="0.35">
      <c r="A79" s="603" t="s">
        <v>371</v>
      </c>
      <c r="B79" s="581">
        <v>249.99994494721301</v>
      </c>
      <c r="C79" s="581">
        <v>82.831000000000003</v>
      </c>
      <c r="D79" s="582">
        <v>-167.16894494721299</v>
      </c>
      <c r="E79" s="583">
        <v>0.33132407296100003</v>
      </c>
      <c r="F79" s="581">
        <v>0</v>
      </c>
      <c r="G79" s="582">
        <v>0</v>
      </c>
      <c r="H79" s="584">
        <v>1.9330000000000001</v>
      </c>
      <c r="I79" s="581">
        <v>38.302999999999997</v>
      </c>
      <c r="J79" s="582">
        <v>38.302999999999997</v>
      </c>
      <c r="K79" s="591" t="s">
        <v>298</v>
      </c>
    </row>
    <row r="80" spans="1:11" ht="14.4" customHeight="1" thickBot="1" x14ac:dyDescent="0.35">
      <c r="A80" s="603" t="s">
        <v>372</v>
      </c>
      <c r="B80" s="581">
        <v>4.9406564584124654E-324</v>
      </c>
      <c r="C80" s="581">
        <v>54.307000000000002</v>
      </c>
      <c r="D80" s="582">
        <v>54.307000000000002</v>
      </c>
      <c r="E80" s="593" t="s">
        <v>304</v>
      </c>
      <c r="F80" s="581">
        <v>0</v>
      </c>
      <c r="G80" s="582">
        <v>0</v>
      </c>
      <c r="H80" s="584">
        <v>2.9660000000000002</v>
      </c>
      <c r="I80" s="581">
        <v>17.757999999999999</v>
      </c>
      <c r="J80" s="582">
        <v>17.757999999999999</v>
      </c>
      <c r="K80" s="591" t="s">
        <v>298</v>
      </c>
    </row>
    <row r="81" spans="1:11" ht="14.4" customHeight="1" thickBot="1" x14ac:dyDescent="0.35">
      <c r="A81" s="602" t="s">
        <v>373</v>
      </c>
      <c r="B81" s="586">
        <v>4.9406564584124654E-324</v>
      </c>
      <c r="C81" s="586">
        <v>33.463999999999999</v>
      </c>
      <c r="D81" s="587">
        <v>33.463999999999999</v>
      </c>
      <c r="E81" s="594" t="s">
        <v>304</v>
      </c>
      <c r="F81" s="586">
        <v>0</v>
      </c>
      <c r="G81" s="587">
        <v>0</v>
      </c>
      <c r="H81" s="589">
        <v>4.9406564584124654E-324</v>
      </c>
      <c r="I81" s="586">
        <v>4.9406564584124654E-323</v>
      </c>
      <c r="J81" s="587">
        <v>4.9406564584124654E-323</v>
      </c>
      <c r="K81" s="590" t="s">
        <v>298</v>
      </c>
    </row>
    <row r="82" spans="1:11" ht="14.4" customHeight="1" thickBot="1" x14ac:dyDescent="0.35">
      <c r="A82" s="603" t="s">
        <v>374</v>
      </c>
      <c r="B82" s="581">
        <v>4.9406564584124654E-324</v>
      </c>
      <c r="C82" s="581">
        <v>33.463999999999999</v>
      </c>
      <c r="D82" s="582">
        <v>33.463999999999999</v>
      </c>
      <c r="E82" s="593" t="s">
        <v>304</v>
      </c>
      <c r="F82" s="581">
        <v>0</v>
      </c>
      <c r="G82" s="582">
        <v>0</v>
      </c>
      <c r="H82" s="584">
        <v>4.9406564584124654E-324</v>
      </c>
      <c r="I82" s="581">
        <v>4.9406564584124654E-323</v>
      </c>
      <c r="J82" s="582">
        <v>4.9406564584124654E-323</v>
      </c>
      <c r="K82" s="591" t="s">
        <v>298</v>
      </c>
    </row>
    <row r="83" spans="1:11" ht="14.4" customHeight="1" thickBot="1" x14ac:dyDescent="0.35">
      <c r="A83" s="601" t="s">
        <v>63</v>
      </c>
      <c r="B83" s="581">
        <v>1986.2443004059301</v>
      </c>
      <c r="C83" s="581">
        <v>3187.3732</v>
      </c>
      <c r="D83" s="582">
        <v>1201.1288995940799</v>
      </c>
      <c r="E83" s="583">
        <v>1.6047236482180001</v>
      </c>
      <c r="F83" s="581">
        <v>3049.22612338924</v>
      </c>
      <c r="G83" s="582">
        <v>2541.0217694910302</v>
      </c>
      <c r="H83" s="584">
        <v>340.99340999999998</v>
      </c>
      <c r="I83" s="581">
        <v>2722.9622399999998</v>
      </c>
      <c r="J83" s="582">
        <v>181.94047050897001</v>
      </c>
      <c r="K83" s="585">
        <v>0.89300108611600004</v>
      </c>
    </row>
    <row r="84" spans="1:11" ht="14.4" customHeight="1" thickBot="1" x14ac:dyDescent="0.35">
      <c r="A84" s="602" t="s">
        <v>375</v>
      </c>
      <c r="B84" s="586">
        <v>4.1219797518099996</v>
      </c>
      <c r="C84" s="586">
        <v>3.7930999999999999</v>
      </c>
      <c r="D84" s="587">
        <v>-0.32887975181000001</v>
      </c>
      <c r="E84" s="588">
        <v>0.920213156877</v>
      </c>
      <c r="F84" s="586">
        <v>3.638544479289</v>
      </c>
      <c r="G84" s="587">
        <v>3.0321203994069998</v>
      </c>
      <c r="H84" s="589">
        <v>0.10299999999999999</v>
      </c>
      <c r="I84" s="586">
        <v>3.7149999999999999</v>
      </c>
      <c r="J84" s="587">
        <v>0.68287960059200004</v>
      </c>
      <c r="K84" s="592">
        <v>1.021012666231</v>
      </c>
    </row>
    <row r="85" spans="1:11" ht="14.4" customHeight="1" thickBot="1" x14ac:dyDescent="0.35">
      <c r="A85" s="603" t="s">
        <v>376</v>
      </c>
      <c r="B85" s="581">
        <v>4.1219797518099996</v>
      </c>
      <c r="C85" s="581">
        <v>3.7930999999999999</v>
      </c>
      <c r="D85" s="582">
        <v>-0.32887975181000001</v>
      </c>
      <c r="E85" s="583">
        <v>0.920213156877</v>
      </c>
      <c r="F85" s="581">
        <v>3.638544479289</v>
      </c>
      <c r="G85" s="582">
        <v>3.0321203994069998</v>
      </c>
      <c r="H85" s="584">
        <v>0.10299999999999999</v>
      </c>
      <c r="I85" s="581">
        <v>3.7149999999999999</v>
      </c>
      <c r="J85" s="582">
        <v>0.68287960059200004</v>
      </c>
      <c r="K85" s="585">
        <v>1.021012666231</v>
      </c>
    </row>
    <row r="86" spans="1:11" ht="14.4" customHeight="1" thickBot="1" x14ac:dyDescent="0.35">
      <c r="A86" s="602" t="s">
        <v>377</v>
      </c>
      <c r="B86" s="586">
        <v>26.747998389471999</v>
      </c>
      <c r="C86" s="586">
        <v>25.194680000000002</v>
      </c>
      <c r="D86" s="587">
        <v>-1.5533183894710001</v>
      </c>
      <c r="E86" s="588">
        <v>0.94192767747100004</v>
      </c>
      <c r="F86" s="586">
        <v>22.079735437857</v>
      </c>
      <c r="G86" s="587">
        <v>18.399779531547001</v>
      </c>
      <c r="H86" s="589">
        <v>2.0594999999999999</v>
      </c>
      <c r="I86" s="586">
        <v>21.067049999999998</v>
      </c>
      <c r="J86" s="587">
        <v>2.6672704684520001</v>
      </c>
      <c r="K86" s="592">
        <v>0.95413507373200002</v>
      </c>
    </row>
    <row r="87" spans="1:11" ht="14.4" customHeight="1" thickBot="1" x14ac:dyDescent="0.35">
      <c r="A87" s="603" t="s">
        <v>378</v>
      </c>
      <c r="B87" s="581">
        <v>6.7479595936969998</v>
      </c>
      <c r="C87" s="581">
        <v>5.3516000000000004</v>
      </c>
      <c r="D87" s="582">
        <v>-1.3963595936969999</v>
      </c>
      <c r="E87" s="583">
        <v>0.79306936055099997</v>
      </c>
      <c r="F87" s="581">
        <v>6.1794267232840001</v>
      </c>
      <c r="G87" s="582">
        <v>5.1495222694029996</v>
      </c>
      <c r="H87" s="584">
        <v>0.42180000000000001</v>
      </c>
      <c r="I87" s="581">
        <v>5.6478000000000002</v>
      </c>
      <c r="J87" s="582">
        <v>0.498277730596</v>
      </c>
      <c r="K87" s="585">
        <v>0.91396827778800005</v>
      </c>
    </row>
    <row r="88" spans="1:11" ht="14.4" customHeight="1" thickBot="1" x14ac:dyDescent="0.35">
      <c r="A88" s="603" t="s">
        <v>379</v>
      </c>
      <c r="B88" s="581">
        <v>20.000038795774</v>
      </c>
      <c r="C88" s="581">
        <v>19.84308</v>
      </c>
      <c r="D88" s="582">
        <v>-0.15695879577399999</v>
      </c>
      <c r="E88" s="583">
        <v>0.99215207543399997</v>
      </c>
      <c r="F88" s="581">
        <v>15.900308714573001</v>
      </c>
      <c r="G88" s="582">
        <v>13.250257262144</v>
      </c>
      <c r="H88" s="584">
        <v>1.6376999999999999</v>
      </c>
      <c r="I88" s="581">
        <v>15.41925</v>
      </c>
      <c r="J88" s="582">
        <v>2.168992737855</v>
      </c>
      <c r="K88" s="585">
        <v>0.96974532235699995</v>
      </c>
    </row>
    <row r="89" spans="1:11" ht="14.4" customHeight="1" thickBot="1" x14ac:dyDescent="0.35">
      <c r="A89" s="602" t="s">
        <v>380</v>
      </c>
      <c r="B89" s="586">
        <v>49.187157038384001</v>
      </c>
      <c r="C89" s="586">
        <v>53.518799999999999</v>
      </c>
      <c r="D89" s="587">
        <v>4.3316429616149996</v>
      </c>
      <c r="E89" s="588">
        <v>1.0880645116000001</v>
      </c>
      <c r="F89" s="586">
        <v>56.007710225220002</v>
      </c>
      <c r="G89" s="587">
        <v>46.673091854349998</v>
      </c>
      <c r="H89" s="589">
        <v>13.23212</v>
      </c>
      <c r="I89" s="586">
        <v>92.427890000000005</v>
      </c>
      <c r="J89" s="587">
        <v>45.754798145648998</v>
      </c>
      <c r="K89" s="592">
        <v>1.6502708221469999</v>
      </c>
    </row>
    <row r="90" spans="1:11" ht="14.4" customHeight="1" thickBot="1" x14ac:dyDescent="0.35">
      <c r="A90" s="603" t="s">
        <v>381</v>
      </c>
      <c r="B90" s="581">
        <v>2.1871198683099999</v>
      </c>
      <c r="C90" s="581">
        <v>2.835</v>
      </c>
      <c r="D90" s="582">
        <v>0.64788013168900005</v>
      </c>
      <c r="E90" s="583">
        <v>1.296225250877</v>
      </c>
      <c r="F90" s="581">
        <v>6.7698301881349998</v>
      </c>
      <c r="G90" s="582">
        <v>5.6415251567790001</v>
      </c>
      <c r="H90" s="584">
        <v>1.62</v>
      </c>
      <c r="I90" s="581">
        <v>6.48</v>
      </c>
      <c r="J90" s="582">
        <v>0.83847484321999999</v>
      </c>
      <c r="K90" s="585">
        <v>0.95718796778000004</v>
      </c>
    </row>
    <row r="91" spans="1:11" ht="14.4" customHeight="1" thickBot="1" x14ac:dyDescent="0.35">
      <c r="A91" s="603" t="s">
        <v>382</v>
      </c>
      <c r="B91" s="581">
        <v>47.000037170073</v>
      </c>
      <c r="C91" s="581">
        <v>50.683799999999998</v>
      </c>
      <c r="D91" s="582">
        <v>3.6837628299260001</v>
      </c>
      <c r="E91" s="583">
        <v>1.0783778705660001</v>
      </c>
      <c r="F91" s="581">
        <v>49.237880037083997</v>
      </c>
      <c r="G91" s="582">
        <v>41.03156669757</v>
      </c>
      <c r="H91" s="584">
        <v>11.612120000000001</v>
      </c>
      <c r="I91" s="581">
        <v>85.947890000000001</v>
      </c>
      <c r="J91" s="582">
        <v>44.916323302428999</v>
      </c>
      <c r="K91" s="585">
        <v>1.745564389353</v>
      </c>
    </row>
    <row r="92" spans="1:11" ht="14.4" customHeight="1" thickBot="1" x14ac:dyDescent="0.35">
      <c r="A92" s="602" t="s">
        <v>383</v>
      </c>
      <c r="B92" s="586">
        <v>469.64733172198902</v>
      </c>
      <c r="C92" s="586">
        <v>567.62423000000001</v>
      </c>
      <c r="D92" s="587">
        <v>97.976898278009998</v>
      </c>
      <c r="E92" s="588">
        <v>1.2086180239090001</v>
      </c>
      <c r="F92" s="586">
        <v>548.25889733499798</v>
      </c>
      <c r="G92" s="587">
        <v>456.88241444583099</v>
      </c>
      <c r="H92" s="589">
        <v>57.217100000000002</v>
      </c>
      <c r="I92" s="586">
        <v>570.67790000000002</v>
      </c>
      <c r="J92" s="587">
        <v>113.79548555416901</v>
      </c>
      <c r="K92" s="592">
        <v>1.0408912701169999</v>
      </c>
    </row>
    <row r="93" spans="1:11" ht="14.4" customHeight="1" thickBot="1" x14ac:dyDescent="0.35">
      <c r="A93" s="603" t="s">
        <v>384</v>
      </c>
      <c r="B93" s="581">
        <v>461.00001224265401</v>
      </c>
      <c r="C93" s="581">
        <v>561.36739999999998</v>
      </c>
      <c r="D93" s="582">
        <v>100.36738775734599</v>
      </c>
      <c r="E93" s="583">
        <v>1.2177166704810001</v>
      </c>
      <c r="F93" s="581">
        <v>542.00055035752803</v>
      </c>
      <c r="G93" s="582">
        <v>451.66712529794</v>
      </c>
      <c r="H93" s="584">
        <v>56.700760000000002</v>
      </c>
      <c r="I93" s="581">
        <v>565.27860999999996</v>
      </c>
      <c r="J93" s="582">
        <v>113.61148470206</v>
      </c>
      <c r="K93" s="585">
        <v>1.042948405914</v>
      </c>
    </row>
    <row r="94" spans="1:11" ht="14.4" customHeight="1" thickBot="1" x14ac:dyDescent="0.35">
      <c r="A94" s="603" t="s">
        <v>385</v>
      </c>
      <c r="B94" s="581">
        <v>7.1588395689570001</v>
      </c>
      <c r="C94" s="581">
        <v>6.2568299999999999</v>
      </c>
      <c r="D94" s="582">
        <v>-0.90200956895700002</v>
      </c>
      <c r="E94" s="583">
        <v>0.87400058902400002</v>
      </c>
      <c r="F94" s="581">
        <v>6.2583469774690004</v>
      </c>
      <c r="G94" s="582">
        <v>5.2152891478900001</v>
      </c>
      <c r="H94" s="584">
        <v>0.51634000000000002</v>
      </c>
      <c r="I94" s="581">
        <v>5.3992899999999997</v>
      </c>
      <c r="J94" s="582">
        <v>0.184000852109</v>
      </c>
      <c r="K94" s="585">
        <v>0.86273420432500003</v>
      </c>
    </row>
    <row r="95" spans="1:11" ht="14.4" customHeight="1" thickBot="1" x14ac:dyDescent="0.35">
      <c r="A95" s="602" t="s">
        <v>386</v>
      </c>
      <c r="B95" s="586">
        <v>1436.5398335042701</v>
      </c>
      <c r="C95" s="586">
        <v>2533.6881899999998</v>
      </c>
      <c r="D95" s="587">
        <v>1097.14835649573</v>
      </c>
      <c r="E95" s="588">
        <v>1.763743775777</v>
      </c>
      <c r="F95" s="586">
        <v>2419.2412359118698</v>
      </c>
      <c r="G95" s="587">
        <v>2016.0343632598899</v>
      </c>
      <c r="H95" s="589">
        <v>268.38168999999999</v>
      </c>
      <c r="I95" s="586">
        <v>2035.0744</v>
      </c>
      <c r="J95" s="587">
        <v>19.040036740106</v>
      </c>
      <c r="K95" s="592">
        <v>0.84120358474000001</v>
      </c>
    </row>
    <row r="96" spans="1:11" ht="14.4" customHeight="1" thickBot="1" x14ac:dyDescent="0.35">
      <c r="A96" s="603" t="s">
        <v>387</v>
      </c>
      <c r="B96" s="581">
        <v>5.0000396989410003</v>
      </c>
      <c r="C96" s="581">
        <v>4.9406564584124654E-324</v>
      </c>
      <c r="D96" s="582">
        <v>-5.0000396989410003</v>
      </c>
      <c r="E96" s="583">
        <v>0</v>
      </c>
      <c r="F96" s="581">
        <v>6.0078406763640002</v>
      </c>
      <c r="G96" s="582">
        <v>5.0065338969699997</v>
      </c>
      <c r="H96" s="584">
        <v>4.9406564584124654E-324</v>
      </c>
      <c r="I96" s="581">
        <v>24.102</v>
      </c>
      <c r="J96" s="582">
        <v>19.095466103029</v>
      </c>
      <c r="K96" s="585">
        <v>4.0117575179409997</v>
      </c>
    </row>
    <row r="97" spans="1:11" ht="14.4" customHeight="1" thickBot="1" x14ac:dyDescent="0.35">
      <c r="A97" s="603" t="s">
        <v>388</v>
      </c>
      <c r="B97" s="581">
        <v>865.32246789792998</v>
      </c>
      <c r="C97" s="581">
        <v>1596.45183</v>
      </c>
      <c r="D97" s="582">
        <v>731.12936210206897</v>
      </c>
      <c r="E97" s="583">
        <v>1.8449212741209999</v>
      </c>
      <c r="F97" s="581">
        <v>1471.73494775365</v>
      </c>
      <c r="G97" s="582">
        <v>1226.44578979471</v>
      </c>
      <c r="H97" s="584">
        <v>201.83355</v>
      </c>
      <c r="I97" s="581">
        <v>1406.37851</v>
      </c>
      <c r="J97" s="582">
        <v>179.93272020529301</v>
      </c>
      <c r="K97" s="585">
        <v>0.95559224991299996</v>
      </c>
    </row>
    <row r="98" spans="1:11" ht="14.4" customHeight="1" thickBot="1" x14ac:dyDescent="0.35">
      <c r="A98" s="603" t="s">
        <v>389</v>
      </c>
      <c r="B98" s="581">
        <v>0.99995993979099995</v>
      </c>
      <c r="C98" s="581">
        <v>1.3875999999999999</v>
      </c>
      <c r="D98" s="582">
        <v>0.38764006020800001</v>
      </c>
      <c r="E98" s="583">
        <v>1.387655589772</v>
      </c>
      <c r="F98" s="581">
        <v>0</v>
      </c>
      <c r="G98" s="582">
        <v>0</v>
      </c>
      <c r="H98" s="584">
        <v>4.9406564584124654E-324</v>
      </c>
      <c r="I98" s="581">
        <v>4.9406564584124654E-323</v>
      </c>
      <c r="J98" s="582">
        <v>4.9406564584124654E-323</v>
      </c>
      <c r="K98" s="591" t="s">
        <v>298</v>
      </c>
    </row>
    <row r="99" spans="1:11" ht="14.4" customHeight="1" thickBot="1" x14ac:dyDescent="0.35">
      <c r="A99" s="603" t="s">
        <v>390</v>
      </c>
      <c r="B99" s="581">
        <v>4.9406564584124654E-324</v>
      </c>
      <c r="C99" s="581">
        <v>4.9406564584124654E-324</v>
      </c>
      <c r="D99" s="582">
        <v>0</v>
      </c>
      <c r="E99" s="583">
        <v>1</v>
      </c>
      <c r="F99" s="581">
        <v>4.9406564584124654E-324</v>
      </c>
      <c r="G99" s="582">
        <v>0</v>
      </c>
      <c r="H99" s="584">
        <v>4.9406564584124654E-324</v>
      </c>
      <c r="I99" s="581">
        <v>4.8901300000000001</v>
      </c>
      <c r="J99" s="582">
        <v>4.8901300000000001</v>
      </c>
      <c r="K99" s="591" t="s">
        <v>304</v>
      </c>
    </row>
    <row r="100" spans="1:11" ht="14.4" customHeight="1" thickBot="1" x14ac:dyDescent="0.35">
      <c r="A100" s="603" t="s">
        <v>391</v>
      </c>
      <c r="B100" s="581">
        <v>565.21736596760695</v>
      </c>
      <c r="C100" s="581">
        <v>935.84875999999997</v>
      </c>
      <c r="D100" s="582">
        <v>370.63139403239302</v>
      </c>
      <c r="E100" s="583">
        <v>1.6557324957590001</v>
      </c>
      <c r="F100" s="581">
        <v>941.49844748185797</v>
      </c>
      <c r="G100" s="582">
        <v>784.58203956821501</v>
      </c>
      <c r="H100" s="584">
        <v>66.548140000000004</v>
      </c>
      <c r="I100" s="581">
        <v>599.70375999999999</v>
      </c>
      <c r="J100" s="582">
        <v>-184.87827956821499</v>
      </c>
      <c r="K100" s="585">
        <v>0.63696733818700002</v>
      </c>
    </row>
    <row r="101" spans="1:11" ht="14.4" customHeight="1" thickBot="1" x14ac:dyDescent="0.35">
      <c r="A101" s="602" t="s">
        <v>392</v>
      </c>
      <c r="B101" s="586">
        <v>4.9406564584124654E-324</v>
      </c>
      <c r="C101" s="586">
        <v>0.1</v>
      </c>
      <c r="D101" s="587">
        <v>0.1</v>
      </c>
      <c r="E101" s="594" t="s">
        <v>304</v>
      </c>
      <c r="F101" s="586">
        <v>0</v>
      </c>
      <c r="G101" s="587">
        <v>0</v>
      </c>
      <c r="H101" s="589">
        <v>4.9406564584124654E-324</v>
      </c>
      <c r="I101" s="586">
        <v>4.9406564584124654E-323</v>
      </c>
      <c r="J101" s="587">
        <v>4.9406564584124654E-323</v>
      </c>
      <c r="K101" s="590" t="s">
        <v>298</v>
      </c>
    </row>
    <row r="102" spans="1:11" ht="14.4" customHeight="1" thickBot="1" x14ac:dyDescent="0.35">
      <c r="A102" s="603" t="s">
        <v>393</v>
      </c>
      <c r="B102" s="581">
        <v>4.9406564584124654E-324</v>
      </c>
      <c r="C102" s="581">
        <v>0.1</v>
      </c>
      <c r="D102" s="582">
        <v>0.1</v>
      </c>
      <c r="E102" s="593" t="s">
        <v>304</v>
      </c>
      <c r="F102" s="581">
        <v>0</v>
      </c>
      <c r="G102" s="582">
        <v>0</v>
      </c>
      <c r="H102" s="584">
        <v>4.9406564584124654E-324</v>
      </c>
      <c r="I102" s="581">
        <v>4.9406564584124654E-323</v>
      </c>
      <c r="J102" s="582">
        <v>4.9406564584124654E-323</v>
      </c>
      <c r="K102" s="591" t="s">
        <v>298</v>
      </c>
    </row>
    <row r="103" spans="1:11" ht="14.4" customHeight="1" thickBot="1" x14ac:dyDescent="0.35">
      <c r="A103" s="602" t="s">
        <v>394</v>
      </c>
      <c r="B103" s="586">
        <v>4.9406564584124654E-324</v>
      </c>
      <c r="C103" s="586">
        <v>3.4542000000000002</v>
      </c>
      <c r="D103" s="587">
        <v>3.4542000000000002</v>
      </c>
      <c r="E103" s="594" t="s">
        <v>304</v>
      </c>
      <c r="F103" s="586">
        <v>0</v>
      </c>
      <c r="G103" s="587">
        <v>0</v>
      </c>
      <c r="H103" s="589">
        <v>4.9406564584124654E-324</v>
      </c>
      <c r="I103" s="586">
        <v>4.9406564584124654E-323</v>
      </c>
      <c r="J103" s="587">
        <v>4.9406564584124654E-323</v>
      </c>
      <c r="K103" s="590" t="s">
        <v>298</v>
      </c>
    </row>
    <row r="104" spans="1:11" ht="14.4" customHeight="1" thickBot="1" x14ac:dyDescent="0.35">
      <c r="A104" s="603" t="s">
        <v>395</v>
      </c>
      <c r="B104" s="581">
        <v>4.9406564584124654E-324</v>
      </c>
      <c r="C104" s="581">
        <v>3.4542000000000002</v>
      </c>
      <c r="D104" s="582">
        <v>3.4542000000000002</v>
      </c>
      <c r="E104" s="593" t="s">
        <v>304</v>
      </c>
      <c r="F104" s="581">
        <v>0</v>
      </c>
      <c r="G104" s="582">
        <v>0</v>
      </c>
      <c r="H104" s="584">
        <v>4.9406564584124654E-324</v>
      </c>
      <c r="I104" s="581">
        <v>4.9406564584124654E-323</v>
      </c>
      <c r="J104" s="582">
        <v>4.9406564584124654E-323</v>
      </c>
      <c r="K104" s="591" t="s">
        <v>298</v>
      </c>
    </row>
    <row r="105" spans="1:11" ht="14.4" customHeight="1" thickBot="1" x14ac:dyDescent="0.35">
      <c r="A105" s="600" t="s">
        <v>64</v>
      </c>
      <c r="B105" s="581">
        <v>88200.994529315794</v>
      </c>
      <c r="C105" s="581">
        <v>97884.085380000004</v>
      </c>
      <c r="D105" s="582">
        <v>9683.0908506841406</v>
      </c>
      <c r="E105" s="583">
        <v>1.1097843726400001</v>
      </c>
      <c r="F105" s="581">
        <v>86190.976747362904</v>
      </c>
      <c r="G105" s="582">
        <v>71825.813956135695</v>
      </c>
      <c r="H105" s="584">
        <v>7544.3401100000001</v>
      </c>
      <c r="I105" s="581">
        <v>79334.63665</v>
      </c>
      <c r="J105" s="582">
        <v>7508.8226938642501</v>
      </c>
      <c r="K105" s="585">
        <v>0.92045176471900003</v>
      </c>
    </row>
    <row r="106" spans="1:11" ht="14.4" customHeight="1" thickBot="1" x14ac:dyDescent="0.35">
      <c r="A106" s="605" t="s">
        <v>396</v>
      </c>
      <c r="B106" s="586">
        <v>65326.995986585804</v>
      </c>
      <c r="C106" s="586">
        <v>72705.736000000004</v>
      </c>
      <c r="D106" s="587">
        <v>7378.7400134142199</v>
      </c>
      <c r="E106" s="588">
        <v>1.11295085442</v>
      </c>
      <c r="F106" s="586">
        <v>63889.9999999965</v>
      </c>
      <c r="G106" s="587">
        <v>53241.666666663703</v>
      </c>
      <c r="H106" s="589">
        <v>5599.4669999999996</v>
      </c>
      <c r="I106" s="586">
        <v>58827.849000000002</v>
      </c>
      <c r="J106" s="587">
        <v>5586.1823333362599</v>
      </c>
      <c r="K106" s="592">
        <v>0.92076771012600001</v>
      </c>
    </row>
    <row r="107" spans="1:11" ht="14.4" customHeight="1" thickBot="1" x14ac:dyDescent="0.35">
      <c r="A107" s="602" t="s">
        <v>397</v>
      </c>
      <c r="B107" s="586">
        <v>65126.996078627999</v>
      </c>
      <c r="C107" s="586">
        <v>72309.402000000002</v>
      </c>
      <c r="D107" s="587">
        <v>7182.4059213719702</v>
      </c>
      <c r="E107" s="588">
        <v>1.110283083111</v>
      </c>
      <c r="F107" s="586">
        <v>63714.9999999965</v>
      </c>
      <c r="G107" s="587">
        <v>53095.833333330404</v>
      </c>
      <c r="H107" s="589">
        <v>5548.7280000000001</v>
      </c>
      <c r="I107" s="586">
        <v>58454.010999999999</v>
      </c>
      <c r="J107" s="587">
        <v>5358.1776666695996</v>
      </c>
      <c r="K107" s="592">
        <v>0.91742934944599996</v>
      </c>
    </row>
    <row r="108" spans="1:11" ht="14.4" customHeight="1" thickBot="1" x14ac:dyDescent="0.35">
      <c r="A108" s="603" t="s">
        <v>398</v>
      </c>
      <c r="B108" s="581">
        <v>65126.996078627999</v>
      </c>
      <c r="C108" s="581">
        <v>72309.402000000002</v>
      </c>
      <c r="D108" s="582">
        <v>7182.4059213719702</v>
      </c>
      <c r="E108" s="583">
        <v>1.110283083111</v>
      </c>
      <c r="F108" s="581">
        <v>63714.9999999965</v>
      </c>
      <c r="G108" s="582">
        <v>53095.833333330404</v>
      </c>
      <c r="H108" s="584">
        <v>5548.7280000000001</v>
      </c>
      <c r="I108" s="581">
        <v>58454.010999999999</v>
      </c>
      <c r="J108" s="582">
        <v>5358.1776666695996</v>
      </c>
      <c r="K108" s="585">
        <v>0.91742934944599996</v>
      </c>
    </row>
    <row r="109" spans="1:11" ht="14.4" customHeight="1" thickBot="1" x14ac:dyDescent="0.35">
      <c r="A109" s="602" t="s">
        <v>399</v>
      </c>
      <c r="B109" s="586">
        <v>4.9406564584124654E-324</v>
      </c>
      <c r="C109" s="586">
        <v>176.05</v>
      </c>
      <c r="D109" s="587">
        <v>176.05</v>
      </c>
      <c r="E109" s="594" t="s">
        <v>304</v>
      </c>
      <c r="F109" s="586">
        <v>174.99999999999</v>
      </c>
      <c r="G109" s="587">
        <v>145.83333333332499</v>
      </c>
      <c r="H109" s="589">
        <v>7</v>
      </c>
      <c r="I109" s="586">
        <v>134.19999999999999</v>
      </c>
      <c r="J109" s="587">
        <v>-11.633333333325</v>
      </c>
      <c r="K109" s="592">
        <v>0.76685714285700002</v>
      </c>
    </row>
    <row r="110" spans="1:11" ht="14.4" customHeight="1" thickBot="1" x14ac:dyDescent="0.35">
      <c r="A110" s="603" t="s">
        <v>400</v>
      </c>
      <c r="B110" s="581">
        <v>4.9406564584124654E-324</v>
      </c>
      <c r="C110" s="581">
        <v>176.05</v>
      </c>
      <c r="D110" s="582">
        <v>176.05</v>
      </c>
      <c r="E110" s="593" t="s">
        <v>304</v>
      </c>
      <c r="F110" s="581">
        <v>174.99999999999</v>
      </c>
      <c r="G110" s="582">
        <v>145.83333333332499</v>
      </c>
      <c r="H110" s="584">
        <v>7</v>
      </c>
      <c r="I110" s="581">
        <v>134.19999999999999</v>
      </c>
      <c r="J110" s="582">
        <v>-11.633333333325</v>
      </c>
      <c r="K110" s="585">
        <v>0.76685714285700002</v>
      </c>
    </row>
    <row r="111" spans="1:11" ht="14.4" customHeight="1" thickBot="1" x14ac:dyDescent="0.35">
      <c r="A111" s="602" t="s">
        <v>401</v>
      </c>
      <c r="B111" s="586">
        <v>199.99990795777401</v>
      </c>
      <c r="C111" s="586">
        <v>220.28399999999999</v>
      </c>
      <c r="D111" s="587">
        <v>20.284092042226</v>
      </c>
      <c r="E111" s="588">
        <v>1.101420506885</v>
      </c>
      <c r="F111" s="586">
        <v>0</v>
      </c>
      <c r="G111" s="587">
        <v>0</v>
      </c>
      <c r="H111" s="589">
        <v>43.738999999999997</v>
      </c>
      <c r="I111" s="586">
        <v>239.63800000000001</v>
      </c>
      <c r="J111" s="587">
        <v>239.63800000000001</v>
      </c>
      <c r="K111" s="590" t="s">
        <v>298</v>
      </c>
    </row>
    <row r="112" spans="1:11" ht="14.4" customHeight="1" thickBot="1" x14ac:dyDescent="0.35">
      <c r="A112" s="603" t="s">
        <v>402</v>
      </c>
      <c r="B112" s="581">
        <v>199.99990795777401</v>
      </c>
      <c r="C112" s="581">
        <v>220.28399999999999</v>
      </c>
      <c r="D112" s="582">
        <v>20.284092042226</v>
      </c>
      <c r="E112" s="583">
        <v>1.101420506885</v>
      </c>
      <c r="F112" s="581">
        <v>0</v>
      </c>
      <c r="G112" s="582">
        <v>0</v>
      </c>
      <c r="H112" s="584">
        <v>43.738999999999997</v>
      </c>
      <c r="I112" s="581">
        <v>239.63800000000001</v>
      </c>
      <c r="J112" s="582">
        <v>239.63800000000001</v>
      </c>
      <c r="K112" s="591" t="s">
        <v>298</v>
      </c>
    </row>
    <row r="113" spans="1:11" ht="14.4" customHeight="1" thickBot="1" x14ac:dyDescent="0.35">
      <c r="A113" s="601" t="s">
        <v>403</v>
      </c>
      <c r="B113" s="581">
        <v>22218.998622168299</v>
      </c>
      <c r="C113" s="581">
        <v>24453.050019999999</v>
      </c>
      <c r="D113" s="582">
        <v>2234.0513978316699</v>
      </c>
      <c r="E113" s="583">
        <v>1.1005468984360001</v>
      </c>
      <c r="F113" s="581">
        <v>21663.9767473664</v>
      </c>
      <c r="G113" s="582">
        <v>18053.3139561387</v>
      </c>
      <c r="H113" s="584">
        <v>1888.9477899999999</v>
      </c>
      <c r="I113" s="581">
        <v>19919.849269999999</v>
      </c>
      <c r="J113" s="582">
        <v>1866.5353138613</v>
      </c>
      <c r="K113" s="585">
        <v>0.91949181363499999</v>
      </c>
    </row>
    <row r="114" spans="1:11" ht="14.4" customHeight="1" thickBot="1" x14ac:dyDescent="0.35">
      <c r="A114" s="602" t="s">
        <v>404</v>
      </c>
      <c r="B114" s="586">
        <v>5883.9997257175501</v>
      </c>
      <c r="C114" s="586">
        <v>6523.4169599999996</v>
      </c>
      <c r="D114" s="587">
        <v>639.417234282452</v>
      </c>
      <c r="E114" s="588">
        <v>1.1086705071530001</v>
      </c>
      <c r="F114" s="586">
        <v>5733.9999558658801</v>
      </c>
      <c r="G114" s="587">
        <v>4778.3332965548998</v>
      </c>
      <c r="H114" s="589">
        <v>500.01580000000001</v>
      </c>
      <c r="I114" s="586">
        <v>5272.7957999999999</v>
      </c>
      <c r="J114" s="587">
        <v>494.46250344509701</v>
      </c>
      <c r="K114" s="592">
        <v>0.91956676675600002</v>
      </c>
    </row>
    <row r="115" spans="1:11" ht="14.4" customHeight="1" thickBot="1" x14ac:dyDescent="0.35">
      <c r="A115" s="603" t="s">
        <v>405</v>
      </c>
      <c r="B115" s="581">
        <v>5883.9997257175501</v>
      </c>
      <c r="C115" s="581">
        <v>6523.4169599999996</v>
      </c>
      <c r="D115" s="582">
        <v>639.417234282452</v>
      </c>
      <c r="E115" s="583">
        <v>1.1086705071530001</v>
      </c>
      <c r="F115" s="581">
        <v>5733.9999558658801</v>
      </c>
      <c r="G115" s="582">
        <v>4778.3332965548998</v>
      </c>
      <c r="H115" s="584">
        <v>500.01580000000001</v>
      </c>
      <c r="I115" s="581">
        <v>5272.7957999999999</v>
      </c>
      <c r="J115" s="582">
        <v>494.46250344509701</v>
      </c>
      <c r="K115" s="585">
        <v>0.91956676675600002</v>
      </c>
    </row>
    <row r="116" spans="1:11" ht="14.4" customHeight="1" thickBot="1" x14ac:dyDescent="0.35">
      <c r="A116" s="602" t="s">
        <v>406</v>
      </c>
      <c r="B116" s="586">
        <v>16334.998896450799</v>
      </c>
      <c r="C116" s="586">
        <v>17929.63306</v>
      </c>
      <c r="D116" s="587">
        <v>1594.6341635492299</v>
      </c>
      <c r="E116" s="588">
        <v>1.0976207083730001</v>
      </c>
      <c r="F116" s="586">
        <v>15929.9767915006</v>
      </c>
      <c r="G116" s="587">
        <v>13274.9806595838</v>
      </c>
      <c r="H116" s="589">
        <v>1388.93199</v>
      </c>
      <c r="I116" s="586">
        <v>14647.053470000001</v>
      </c>
      <c r="J116" s="587">
        <v>1372.0728104161999</v>
      </c>
      <c r="K116" s="592">
        <v>0.91946483423699998</v>
      </c>
    </row>
    <row r="117" spans="1:11" ht="14.4" customHeight="1" thickBot="1" x14ac:dyDescent="0.35">
      <c r="A117" s="603" t="s">
        <v>407</v>
      </c>
      <c r="B117" s="581">
        <v>16334.998896450799</v>
      </c>
      <c r="C117" s="581">
        <v>17929.63306</v>
      </c>
      <c r="D117" s="582">
        <v>1594.6341635492299</v>
      </c>
      <c r="E117" s="583">
        <v>1.0976207083730001</v>
      </c>
      <c r="F117" s="581">
        <v>15929.9767915006</v>
      </c>
      <c r="G117" s="582">
        <v>13274.9806595838</v>
      </c>
      <c r="H117" s="584">
        <v>1388.93199</v>
      </c>
      <c r="I117" s="581">
        <v>14647.053470000001</v>
      </c>
      <c r="J117" s="582">
        <v>1372.0728104161999</v>
      </c>
      <c r="K117" s="585">
        <v>0.91946483423699998</v>
      </c>
    </row>
    <row r="118" spans="1:11" ht="14.4" customHeight="1" thickBot="1" x14ac:dyDescent="0.35">
      <c r="A118" s="601" t="s">
        <v>408</v>
      </c>
      <c r="B118" s="581">
        <v>654.99992056169503</v>
      </c>
      <c r="C118" s="581">
        <v>725.29935999999998</v>
      </c>
      <c r="D118" s="582">
        <v>70.299439438305001</v>
      </c>
      <c r="E118" s="583">
        <v>1.107327401472</v>
      </c>
      <c r="F118" s="581">
        <v>636.99999999996498</v>
      </c>
      <c r="G118" s="582">
        <v>530.83333333330404</v>
      </c>
      <c r="H118" s="584">
        <v>55.925319999999999</v>
      </c>
      <c r="I118" s="581">
        <v>586.93838000000005</v>
      </c>
      <c r="J118" s="582">
        <v>56.105046666695003</v>
      </c>
      <c r="K118" s="585">
        <v>0.92141032967000003</v>
      </c>
    </row>
    <row r="119" spans="1:11" ht="14.4" customHeight="1" thickBot="1" x14ac:dyDescent="0.35">
      <c r="A119" s="602" t="s">
        <v>409</v>
      </c>
      <c r="B119" s="586">
        <v>654.99992056169503</v>
      </c>
      <c r="C119" s="586">
        <v>725.29935999999998</v>
      </c>
      <c r="D119" s="587">
        <v>70.299439438305001</v>
      </c>
      <c r="E119" s="588">
        <v>1.107327401472</v>
      </c>
      <c r="F119" s="586">
        <v>636.99999999996498</v>
      </c>
      <c r="G119" s="587">
        <v>530.83333333330404</v>
      </c>
      <c r="H119" s="589">
        <v>55.925319999999999</v>
      </c>
      <c r="I119" s="586">
        <v>586.93838000000005</v>
      </c>
      <c r="J119" s="587">
        <v>56.105046666695003</v>
      </c>
      <c r="K119" s="592">
        <v>0.92141032967000003</v>
      </c>
    </row>
    <row r="120" spans="1:11" ht="14.4" customHeight="1" thickBot="1" x14ac:dyDescent="0.35">
      <c r="A120" s="603" t="s">
        <v>410</v>
      </c>
      <c r="B120" s="581">
        <v>654.99992056169503</v>
      </c>
      <c r="C120" s="581">
        <v>725.29935999999998</v>
      </c>
      <c r="D120" s="582">
        <v>70.299439438305001</v>
      </c>
      <c r="E120" s="583">
        <v>1.107327401472</v>
      </c>
      <c r="F120" s="581">
        <v>636.99999999996498</v>
      </c>
      <c r="G120" s="582">
        <v>530.83333333330404</v>
      </c>
      <c r="H120" s="584">
        <v>55.925319999999999</v>
      </c>
      <c r="I120" s="581">
        <v>586.93838000000005</v>
      </c>
      <c r="J120" s="582">
        <v>56.105046666695003</v>
      </c>
      <c r="K120" s="585">
        <v>0.92141032967000003</v>
      </c>
    </row>
    <row r="121" spans="1:11" ht="14.4" customHeight="1" thickBot="1" x14ac:dyDescent="0.35">
      <c r="A121" s="600" t="s">
        <v>411</v>
      </c>
      <c r="B121" s="581">
        <v>117.2307529414</v>
      </c>
      <c r="C121" s="581">
        <v>320.91845000000001</v>
      </c>
      <c r="D121" s="582">
        <v>203.68769705860001</v>
      </c>
      <c r="E121" s="583">
        <v>2.7374937202730001</v>
      </c>
      <c r="F121" s="581">
        <v>0</v>
      </c>
      <c r="G121" s="582">
        <v>0</v>
      </c>
      <c r="H121" s="584">
        <v>22.204450000000001</v>
      </c>
      <c r="I121" s="581">
        <v>461.13396</v>
      </c>
      <c r="J121" s="582">
        <v>461.13396</v>
      </c>
      <c r="K121" s="591" t="s">
        <v>298</v>
      </c>
    </row>
    <row r="122" spans="1:11" ht="14.4" customHeight="1" thickBot="1" x14ac:dyDescent="0.35">
      <c r="A122" s="601" t="s">
        <v>412</v>
      </c>
      <c r="B122" s="581">
        <v>4.9406564584124654E-324</v>
      </c>
      <c r="C122" s="581">
        <v>21.69</v>
      </c>
      <c r="D122" s="582">
        <v>21.69</v>
      </c>
      <c r="E122" s="593" t="s">
        <v>304</v>
      </c>
      <c r="F122" s="581">
        <v>0</v>
      </c>
      <c r="G122" s="582">
        <v>0</v>
      </c>
      <c r="H122" s="584">
        <v>-17.914000000000001</v>
      </c>
      <c r="I122" s="581">
        <v>353.01</v>
      </c>
      <c r="J122" s="582">
        <v>353.01</v>
      </c>
      <c r="K122" s="591" t="s">
        <v>298</v>
      </c>
    </row>
    <row r="123" spans="1:11" ht="14.4" customHeight="1" thickBot="1" x14ac:dyDescent="0.35">
      <c r="A123" s="602" t="s">
        <v>413</v>
      </c>
      <c r="B123" s="586">
        <v>4.9406564584124654E-324</v>
      </c>
      <c r="C123" s="586">
        <v>21.69</v>
      </c>
      <c r="D123" s="587">
        <v>21.69</v>
      </c>
      <c r="E123" s="594" t="s">
        <v>304</v>
      </c>
      <c r="F123" s="586">
        <v>0</v>
      </c>
      <c r="G123" s="587">
        <v>0</v>
      </c>
      <c r="H123" s="589">
        <v>-17.914000000000001</v>
      </c>
      <c r="I123" s="586">
        <v>353.01</v>
      </c>
      <c r="J123" s="587">
        <v>353.01</v>
      </c>
      <c r="K123" s="590" t="s">
        <v>298</v>
      </c>
    </row>
    <row r="124" spans="1:11" ht="14.4" customHeight="1" thickBot="1" x14ac:dyDescent="0.35">
      <c r="A124" s="603" t="s">
        <v>414</v>
      </c>
      <c r="B124" s="581">
        <v>4.9406564584124654E-324</v>
      </c>
      <c r="C124" s="581">
        <v>21.69</v>
      </c>
      <c r="D124" s="582">
        <v>21.69</v>
      </c>
      <c r="E124" s="593" t="s">
        <v>304</v>
      </c>
      <c r="F124" s="581">
        <v>0</v>
      </c>
      <c r="G124" s="582">
        <v>0</v>
      </c>
      <c r="H124" s="584">
        <v>-17.914000000000001</v>
      </c>
      <c r="I124" s="581">
        <v>353.01</v>
      </c>
      <c r="J124" s="582">
        <v>353.01</v>
      </c>
      <c r="K124" s="591" t="s">
        <v>298</v>
      </c>
    </row>
    <row r="125" spans="1:11" ht="14.4" customHeight="1" thickBot="1" x14ac:dyDescent="0.35">
      <c r="A125" s="601" t="s">
        <v>415</v>
      </c>
      <c r="B125" s="581">
        <v>117.2307529414</v>
      </c>
      <c r="C125" s="581">
        <v>299.22845000000001</v>
      </c>
      <c r="D125" s="582">
        <v>181.99769705860001</v>
      </c>
      <c r="E125" s="583">
        <v>2.552474009525</v>
      </c>
      <c r="F125" s="581">
        <v>0</v>
      </c>
      <c r="G125" s="582">
        <v>0</v>
      </c>
      <c r="H125" s="584">
        <v>40.118450000000003</v>
      </c>
      <c r="I125" s="581">
        <v>108.12396</v>
      </c>
      <c r="J125" s="582">
        <v>108.12396</v>
      </c>
      <c r="K125" s="591" t="s">
        <v>298</v>
      </c>
    </row>
    <row r="126" spans="1:11" ht="14.4" customHeight="1" thickBot="1" x14ac:dyDescent="0.35">
      <c r="A126" s="602" t="s">
        <v>416</v>
      </c>
      <c r="B126" s="586">
        <v>4.9406564584124654E-324</v>
      </c>
      <c r="C126" s="586">
        <v>214.88945000000001</v>
      </c>
      <c r="D126" s="587">
        <v>214.88945000000001</v>
      </c>
      <c r="E126" s="594" t="s">
        <v>304</v>
      </c>
      <c r="F126" s="586">
        <v>0</v>
      </c>
      <c r="G126" s="587">
        <v>0</v>
      </c>
      <c r="H126" s="589">
        <v>13.46345</v>
      </c>
      <c r="I126" s="586">
        <v>70.182959999999994</v>
      </c>
      <c r="J126" s="587">
        <v>70.182959999999994</v>
      </c>
      <c r="K126" s="590" t="s">
        <v>298</v>
      </c>
    </row>
    <row r="127" spans="1:11" ht="14.4" customHeight="1" thickBot="1" x14ac:dyDescent="0.35">
      <c r="A127" s="603" t="s">
        <v>417</v>
      </c>
      <c r="B127" s="581">
        <v>4.9406564584124654E-324</v>
      </c>
      <c r="C127" s="581">
        <v>32.440849999999998</v>
      </c>
      <c r="D127" s="582">
        <v>32.440849999999998</v>
      </c>
      <c r="E127" s="593" t="s">
        <v>304</v>
      </c>
      <c r="F127" s="581">
        <v>0</v>
      </c>
      <c r="G127" s="582">
        <v>0</v>
      </c>
      <c r="H127" s="584">
        <v>1.2724500000000001</v>
      </c>
      <c r="I127" s="581">
        <v>12.067959999999999</v>
      </c>
      <c r="J127" s="582">
        <v>12.067959999999999</v>
      </c>
      <c r="K127" s="591" t="s">
        <v>298</v>
      </c>
    </row>
    <row r="128" spans="1:11" ht="14.4" customHeight="1" thickBot="1" x14ac:dyDescent="0.35">
      <c r="A128" s="603" t="s">
        <v>418</v>
      </c>
      <c r="B128" s="581">
        <v>4.9406564584124654E-324</v>
      </c>
      <c r="C128" s="581">
        <v>15.114599999999999</v>
      </c>
      <c r="D128" s="582">
        <v>15.114599999999999</v>
      </c>
      <c r="E128" s="593" t="s">
        <v>304</v>
      </c>
      <c r="F128" s="581">
        <v>0</v>
      </c>
      <c r="G128" s="582">
        <v>0</v>
      </c>
      <c r="H128" s="584">
        <v>4.9406564584124654E-324</v>
      </c>
      <c r="I128" s="581">
        <v>4.9406564584124654E-323</v>
      </c>
      <c r="J128" s="582">
        <v>4.9406564584124654E-323</v>
      </c>
      <c r="K128" s="591" t="s">
        <v>298</v>
      </c>
    </row>
    <row r="129" spans="1:11" ht="14.4" customHeight="1" thickBot="1" x14ac:dyDescent="0.35">
      <c r="A129" s="603" t="s">
        <v>419</v>
      </c>
      <c r="B129" s="581">
        <v>4.9406564584124654E-324</v>
      </c>
      <c r="C129" s="581">
        <v>167.334</v>
      </c>
      <c r="D129" s="582">
        <v>167.334</v>
      </c>
      <c r="E129" s="593" t="s">
        <v>304</v>
      </c>
      <c r="F129" s="581">
        <v>0</v>
      </c>
      <c r="G129" s="582">
        <v>0</v>
      </c>
      <c r="H129" s="584">
        <v>12.191000000000001</v>
      </c>
      <c r="I129" s="581">
        <v>57.615000000000002</v>
      </c>
      <c r="J129" s="582">
        <v>57.615000000000002</v>
      </c>
      <c r="K129" s="591" t="s">
        <v>298</v>
      </c>
    </row>
    <row r="130" spans="1:11" ht="14.4" customHeight="1" thickBot="1" x14ac:dyDescent="0.35">
      <c r="A130" s="603" t="s">
        <v>420</v>
      </c>
      <c r="B130" s="581">
        <v>4.9406564584124654E-324</v>
      </c>
      <c r="C130" s="581">
        <v>4.9406564584124654E-324</v>
      </c>
      <c r="D130" s="582">
        <v>0</v>
      </c>
      <c r="E130" s="583">
        <v>1</v>
      </c>
      <c r="F130" s="581">
        <v>4.9406564584124654E-324</v>
      </c>
      <c r="G130" s="582">
        <v>0</v>
      </c>
      <c r="H130" s="584">
        <v>4.9406564584124654E-324</v>
      </c>
      <c r="I130" s="581">
        <v>0.49999999999900002</v>
      </c>
      <c r="J130" s="582">
        <v>0.49999999999900002</v>
      </c>
      <c r="K130" s="591" t="s">
        <v>304</v>
      </c>
    </row>
    <row r="131" spans="1:11" ht="14.4" customHeight="1" thickBot="1" x14ac:dyDescent="0.35">
      <c r="A131" s="602" t="s">
        <v>421</v>
      </c>
      <c r="B131" s="586">
        <v>4.9406564584124654E-324</v>
      </c>
      <c r="C131" s="586">
        <v>6.1</v>
      </c>
      <c r="D131" s="587">
        <v>6.1</v>
      </c>
      <c r="E131" s="594" t="s">
        <v>304</v>
      </c>
      <c r="F131" s="586">
        <v>0</v>
      </c>
      <c r="G131" s="587">
        <v>0</v>
      </c>
      <c r="H131" s="589">
        <v>4.9406564584124654E-324</v>
      </c>
      <c r="I131" s="586">
        <v>0.874</v>
      </c>
      <c r="J131" s="587">
        <v>0.874</v>
      </c>
      <c r="K131" s="590" t="s">
        <v>298</v>
      </c>
    </row>
    <row r="132" spans="1:11" ht="14.4" customHeight="1" thickBot="1" x14ac:dyDescent="0.35">
      <c r="A132" s="603" t="s">
        <v>422</v>
      </c>
      <c r="B132" s="581">
        <v>4.9406564584124654E-324</v>
      </c>
      <c r="C132" s="581">
        <v>6.1</v>
      </c>
      <c r="D132" s="582">
        <v>6.1</v>
      </c>
      <c r="E132" s="593" t="s">
        <v>304</v>
      </c>
      <c r="F132" s="581">
        <v>0</v>
      </c>
      <c r="G132" s="582">
        <v>0</v>
      </c>
      <c r="H132" s="584">
        <v>4.9406564584124654E-324</v>
      </c>
      <c r="I132" s="581">
        <v>0.874</v>
      </c>
      <c r="J132" s="582">
        <v>0.874</v>
      </c>
      <c r="K132" s="591" t="s">
        <v>298</v>
      </c>
    </row>
    <row r="133" spans="1:11" ht="14.4" customHeight="1" thickBot="1" x14ac:dyDescent="0.35">
      <c r="A133" s="606" t="s">
        <v>423</v>
      </c>
      <c r="B133" s="581">
        <v>117.2307529414</v>
      </c>
      <c r="C133" s="581">
        <v>46.198999999999998</v>
      </c>
      <c r="D133" s="582">
        <v>-71.031752941400001</v>
      </c>
      <c r="E133" s="583">
        <v>0.39408601276400002</v>
      </c>
      <c r="F133" s="581">
        <v>0</v>
      </c>
      <c r="G133" s="582">
        <v>0</v>
      </c>
      <c r="H133" s="584">
        <v>24.754999999999999</v>
      </c>
      <c r="I133" s="581">
        <v>23.266999999999999</v>
      </c>
      <c r="J133" s="582">
        <v>23.266999999999999</v>
      </c>
      <c r="K133" s="591" t="s">
        <v>298</v>
      </c>
    </row>
    <row r="134" spans="1:11" ht="14.4" customHeight="1" thickBot="1" x14ac:dyDescent="0.35">
      <c r="A134" s="603" t="s">
        <v>424</v>
      </c>
      <c r="B134" s="581">
        <v>117.2307529414</v>
      </c>
      <c r="C134" s="581">
        <v>46.198999999999998</v>
      </c>
      <c r="D134" s="582">
        <v>-71.031752941400001</v>
      </c>
      <c r="E134" s="583">
        <v>0.39408601276400002</v>
      </c>
      <c r="F134" s="581">
        <v>0</v>
      </c>
      <c r="G134" s="582">
        <v>0</v>
      </c>
      <c r="H134" s="584">
        <v>24.754999999999999</v>
      </c>
      <c r="I134" s="581">
        <v>23.266999999999999</v>
      </c>
      <c r="J134" s="582">
        <v>23.266999999999999</v>
      </c>
      <c r="K134" s="591" t="s">
        <v>298</v>
      </c>
    </row>
    <row r="135" spans="1:11" ht="14.4" customHeight="1" thickBot="1" x14ac:dyDescent="0.35">
      <c r="A135" s="606" t="s">
        <v>425</v>
      </c>
      <c r="B135" s="581">
        <v>4.9406564584124654E-324</v>
      </c>
      <c r="C135" s="581">
        <v>32.04</v>
      </c>
      <c r="D135" s="582">
        <v>32.04</v>
      </c>
      <c r="E135" s="593" t="s">
        <v>304</v>
      </c>
      <c r="F135" s="581">
        <v>0</v>
      </c>
      <c r="G135" s="582">
        <v>0</v>
      </c>
      <c r="H135" s="584">
        <v>1.9</v>
      </c>
      <c r="I135" s="581">
        <v>12.8</v>
      </c>
      <c r="J135" s="582">
        <v>12.8</v>
      </c>
      <c r="K135" s="591" t="s">
        <v>298</v>
      </c>
    </row>
    <row r="136" spans="1:11" ht="14.4" customHeight="1" thickBot="1" x14ac:dyDescent="0.35">
      <c r="A136" s="603" t="s">
        <v>426</v>
      </c>
      <c r="B136" s="581">
        <v>4.9406564584124654E-324</v>
      </c>
      <c r="C136" s="581">
        <v>32.04</v>
      </c>
      <c r="D136" s="582">
        <v>32.04</v>
      </c>
      <c r="E136" s="593" t="s">
        <v>304</v>
      </c>
      <c r="F136" s="581">
        <v>0</v>
      </c>
      <c r="G136" s="582">
        <v>0</v>
      </c>
      <c r="H136" s="584">
        <v>1.9</v>
      </c>
      <c r="I136" s="581">
        <v>12.8</v>
      </c>
      <c r="J136" s="582">
        <v>12.8</v>
      </c>
      <c r="K136" s="591" t="s">
        <v>298</v>
      </c>
    </row>
    <row r="137" spans="1:11" ht="14.4" customHeight="1" thickBot="1" x14ac:dyDescent="0.35">
      <c r="A137" s="606" t="s">
        <v>427</v>
      </c>
      <c r="B137" s="581">
        <v>4.9406564584124654E-324</v>
      </c>
      <c r="C137" s="581">
        <v>4.9406564584124654E-324</v>
      </c>
      <c r="D137" s="582">
        <v>0</v>
      </c>
      <c r="E137" s="583">
        <v>1</v>
      </c>
      <c r="F137" s="581">
        <v>4.9406564584124654E-324</v>
      </c>
      <c r="G137" s="582">
        <v>0</v>
      </c>
      <c r="H137" s="584">
        <v>4.9406564584124654E-324</v>
      </c>
      <c r="I137" s="581">
        <v>1</v>
      </c>
      <c r="J137" s="582">
        <v>1</v>
      </c>
      <c r="K137" s="591" t="s">
        <v>304</v>
      </c>
    </row>
    <row r="138" spans="1:11" ht="14.4" customHeight="1" thickBot="1" x14ac:dyDescent="0.35">
      <c r="A138" s="603" t="s">
        <v>428</v>
      </c>
      <c r="B138" s="581">
        <v>4.9406564584124654E-324</v>
      </c>
      <c r="C138" s="581">
        <v>4.9406564584124654E-324</v>
      </c>
      <c r="D138" s="582">
        <v>0</v>
      </c>
      <c r="E138" s="583">
        <v>1</v>
      </c>
      <c r="F138" s="581">
        <v>4.9406564584124654E-324</v>
      </c>
      <c r="G138" s="582">
        <v>0</v>
      </c>
      <c r="H138" s="584">
        <v>4.9406564584124654E-324</v>
      </c>
      <c r="I138" s="581">
        <v>1</v>
      </c>
      <c r="J138" s="582">
        <v>1</v>
      </c>
      <c r="K138" s="591" t="s">
        <v>304</v>
      </c>
    </row>
    <row r="139" spans="1:11" ht="14.4" customHeight="1" thickBot="1" x14ac:dyDescent="0.35">
      <c r="A139" s="600" t="s">
        <v>429</v>
      </c>
      <c r="B139" s="581">
        <v>12684.1193842799</v>
      </c>
      <c r="C139" s="581">
        <v>12948.277029999999</v>
      </c>
      <c r="D139" s="582">
        <v>264.15764572011898</v>
      </c>
      <c r="E139" s="583">
        <v>1.0208258561520001</v>
      </c>
      <c r="F139" s="581">
        <v>9226.9999999994907</v>
      </c>
      <c r="G139" s="582">
        <v>7689.1666666662504</v>
      </c>
      <c r="H139" s="584">
        <v>753.83</v>
      </c>
      <c r="I139" s="581">
        <v>7576.1549800000003</v>
      </c>
      <c r="J139" s="582">
        <v>-113.011686666247</v>
      </c>
      <c r="K139" s="585">
        <v>0.821085399371</v>
      </c>
    </row>
    <row r="140" spans="1:11" ht="14.4" customHeight="1" thickBot="1" x14ac:dyDescent="0.35">
      <c r="A140" s="601" t="s">
        <v>430</v>
      </c>
      <c r="B140" s="581">
        <v>12045.9993546964</v>
      </c>
      <c r="C140" s="581">
        <v>11740.397000000001</v>
      </c>
      <c r="D140" s="582">
        <v>-305.60235469640998</v>
      </c>
      <c r="E140" s="583">
        <v>0.97463038593100004</v>
      </c>
      <c r="F140" s="581">
        <v>9226.9999999994907</v>
      </c>
      <c r="G140" s="582">
        <v>7689.1666666662504</v>
      </c>
      <c r="H140" s="584">
        <v>753.83</v>
      </c>
      <c r="I140" s="581">
        <v>7501.357</v>
      </c>
      <c r="J140" s="582">
        <v>-187.80966666624801</v>
      </c>
      <c r="K140" s="585">
        <v>0.81297897474799996</v>
      </c>
    </row>
    <row r="141" spans="1:11" ht="14.4" customHeight="1" thickBot="1" x14ac:dyDescent="0.35">
      <c r="A141" s="602" t="s">
        <v>431</v>
      </c>
      <c r="B141" s="586">
        <v>12045.9993546964</v>
      </c>
      <c r="C141" s="586">
        <v>11670.199000000001</v>
      </c>
      <c r="D141" s="587">
        <v>-375.80035469641001</v>
      </c>
      <c r="E141" s="588">
        <v>0.96880289101499995</v>
      </c>
      <c r="F141" s="586">
        <v>9226.9999999994907</v>
      </c>
      <c r="G141" s="587">
        <v>7689.1666666662504</v>
      </c>
      <c r="H141" s="589">
        <v>753.83</v>
      </c>
      <c r="I141" s="586">
        <v>7494.0150000000003</v>
      </c>
      <c r="J141" s="587">
        <v>-195.15166666624799</v>
      </c>
      <c r="K141" s="592">
        <v>0.81218326649999995</v>
      </c>
    </row>
    <row r="142" spans="1:11" ht="14.4" customHeight="1" thickBot="1" x14ac:dyDescent="0.35">
      <c r="A142" s="603" t="s">
        <v>432</v>
      </c>
      <c r="B142" s="581">
        <v>232.00006603100701</v>
      </c>
      <c r="C142" s="581">
        <v>253.28200000000001</v>
      </c>
      <c r="D142" s="582">
        <v>21.281933968992998</v>
      </c>
      <c r="E142" s="583">
        <v>1.0917324478949999</v>
      </c>
      <c r="F142" s="581">
        <v>210.99999999998801</v>
      </c>
      <c r="G142" s="582">
        <v>175.83333333332399</v>
      </c>
      <c r="H142" s="584">
        <v>16.093</v>
      </c>
      <c r="I142" s="581">
        <v>165.91</v>
      </c>
      <c r="J142" s="582">
        <v>-9.9233333333230007</v>
      </c>
      <c r="K142" s="585">
        <v>0.78630331753500005</v>
      </c>
    </row>
    <row r="143" spans="1:11" ht="14.4" customHeight="1" thickBot="1" x14ac:dyDescent="0.35">
      <c r="A143" s="603" t="s">
        <v>433</v>
      </c>
      <c r="B143" s="581">
        <v>1637.9999013741301</v>
      </c>
      <c r="C143" s="581">
        <v>1550.557</v>
      </c>
      <c r="D143" s="582">
        <v>-87.442901374124006</v>
      </c>
      <c r="E143" s="583">
        <v>0.94661605211199995</v>
      </c>
      <c r="F143" s="581">
        <v>1387.99999999992</v>
      </c>
      <c r="G143" s="582">
        <v>1156.6666666665999</v>
      </c>
      <c r="H143" s="584">
        <v>110.958</v>
      </c>
      <c r="I143" s="581">
        <v>1075.278</v>
      </c>
      <c r="J143" s="582">
        <v>-81.388666666603001</v>
      </c>
      <c r="K143" s="585">
        <v>0.77469596541700003</v>
      </c>
    </row>
    <row r="144" spans="1:11" ht="14.4" customHeight="1" thickBot="1" x14ac:dyDescent="0.35">
      <c r="A144" s="603" t="s">
        <v>434</v>
      </c>
      <c r="B144" s="581">
        <v>1459.9999520917099</v>
      </c>
      <c r="C144" s="581">
        <v>1456.97</v>
      </c>
      <c r="D144" s="582">
        <v>-3.0299520917080001</v>
      </c>
      <c r="E144" s="583">
        <v>0.99792469027999997</v>
      </c>
      <c r="F144" s="581">
        <v>937.99999999994895</v>
      </c>
      <c r="G144" s="582">
        <v>781.666666666624</v>
      </c>
      <c r="H144" s="584">
        <v>64.706999999999994</v>
      </c>
      <c r="I144" s="581">
        <v>690.12099999999998</v>
      </c>
      <c r="J144" s="582">
        <v>-91.545666666624001</v>
      </c>
      <c r="K144" s="585">
        <v>0.73573667377399998</v>
      </c>
    </row>
    <row r="145" spans="1:11" ht="14.4" customHeight="1" thickBot="1" x14ac:dyDescent="0.35">
      <c r="A145" s="603" t="s">
        <v>435</v>
      </c>
      <c r="B145" s="581">
        <v>8615.9994812206696</v>
      </c>
      <c r="C145" s="581">
        <v>8309.19</v>
      </c>
      <c r="D145" s="582">
        <v>-306.80948122067298</v>
      </c>
      <c r="E145" s="583">
        <v>0.96439072659000002</v>
      </c>
      <c r="F145" s="581">
        <v>6610.9999999996398</v>
      </c>
      <c r="G145" s="582">
        <v>5509.1666666663696</v>
      </c>
      <c r="H145" s="584">
        <v>555.44100000000003</v>
      </c>
      <c r="I145" s="581">
        <v>5496.3720000000003</v>
      </c>
      <c r="J145" s="582">
        <v>-12.794666666366</v>
      </c>
      <c r="K145" s="585">
        <v>0.83139797307499996</v>
      </c>
    </row>
    <row r="146" spans="1:11" ht="14.4" customHeight="1" thickBot="1" x14ac:dyDescent="0.35">
      <c r="A146" s="603" t="s">
        <v>436</v>
      </c>
      <c r="B146" s="581">
        <v>99.999953978885998</v>
      </c>
      <c r="C146" s="581">
        <v>100.2</v>
      </c>
      <c r="D146" s="582">
        <v>0.20004602111299999</v>
      </c>
      <c r="E146" s="583">
        <v>1.0020004611310001</v>
      </c>
      <c r="F146" s="581">
        <v>78.999999999994998</v>
      </c>
      <c r="G146" s="582">
        <v>65.833333333328994</v>
      </c>
      <c r="H146" s="584">
        <v>6.6310000000000002</v>
      </c>
      <c r="I146" s="581">
        <v>66.334000000000003</v>
      </c>
      <c r="J146" s="582">
        <v>0.50066666667000004</v>
      </c>
      <c r="K146" s="585">
        <v>0.83967088607499996</v>
      </c>
    </row>
    <row r="147" spans="1:11" ht="14.4" customHeight="1" thickBot="1" x14ac:dyDescent="0.35">
      <c r="A147" s="602" t="s">
        <v>437</v>
      </c>
      <c r="B147" s="586">
        <v>4.9406564584124654E-324</v>
      </c>
      <c r="C147" s="586">
        <v>70.197999999999993</v>
      </c>
      <c r="D147" s="587">
        <v>70.197999999999993</v>
      </c>
      <c r="E147" s="594" t="s">
        <v>304</v>
      </c>
      <c r="F147" s="586">
        <v>0</v>
      </c>
      <c r="G147" s="587">
        <v>0</v>
      </c>
      <c r="H147" s="589">
        <v>4.9406564584124654E-324</v>
      </c>
      <c r="I147" s="586">
        <v>7.3419999999990004</v>
      </c>
      <c r="J147" s="587">
        <v>7.3419999999990004</v>
      </c>
      <c r="K147" s="590" t="s">
        <v>298</v>
      </c>
    </row>
    <row r="148" spans="1:11" ht="14.4" customHeight="1" thickBot="1" x14ac:dyDescent="0.35">
      <c r="A148" s="603" t="s">
        <v>438</v>
      </c>
      <c r="B148" s="581">
        <v>4.9406564584124654E-324</v>
      </c>
      <c r="C148" s="581">
        <v>70.197999999999993</v>
      </c>
      <c r="D148" s="582">
        <v>70.197999999999993</v>
      </c>
      <c r="E148" s="593" t="s">
        <v>304</v>
      </c>
      <c r="F148" s="581">
        <v>0</v>
      </c>
      <c r="G148" s="582">
        <v>0</v>
      </c>
      <c r="H148" s="584">
        <v>4.9406564584124654E-324</v>
      </c>
      <c r="I148" s="581">
        <v>7.3419999999990004</v>
      </c>
      <c r="J148" s="582">
        <v>7.3419999999990004</v>
      </c>
      <c r="K148" s="591" t="s">
        <v>298</v>
      </c>
    </row>
    <row r="149" spans="1:11" ht="14.4" customHeight="1" thickBot="1" x14ac:dyDescent="0.35">
      <c r="A149" s="601" t="s">
        <v>439</v>
      </c>
      <c r="B149" s="581">
        <v>638.12002958346795</v>
      </c>
      <c r="C149" s="581">
        <v>1207.88003</v>
      </c>
      <c r="D149" s="582">
        <v>569.76000041653299</v>
      </c>
      <c r="E149" s="583">
        <v>1.892872773149</v>
      </c>
      <c r="F149" s="581">
        <v>0</v>
      </c>
      <c r="G149" s="582">
        <v>0</v>
      </c>
      <c r="H149" s="584">
        <v>4.9406564584124654E-324</v>
      </c>
      <c r="I149" s="581">
        <v>74.797979999999995</v>
      </c>
      <c r="J149" s="582">
        <v>74.797979999999995</v>
      </c>
      <c r="K149" s="591" t="s">
        <v>298</v>
      </c>
    </row>
    <row r="150" spans="1:11" ht="14.4" customHeight="1" thickBot="1" x14ac:dyDescent="0.35">
      <c r="A150" s="602" t="s">
        <v>440</v>
      </c>
      <c r="B150" s="586">
        <v>638.12002958346795</v>
      </c>
      <c r="C150" s="586">
        <v>633.11752999999999</v>
      </c>
      <c r="D150" s="587">
        <v>-5.0024995834670003</v>
      </c>
      <c r="E150" s="588">
        <v>0.99216056642700001</v>
      </c>
      <c r="F150" s="586">
        <v>0</v>
      </c>
      <c r="G150" s="587">
        <v>0</v>
      </c>
      <c r="H150" s="589">
        <v>4.9406564584124654E-324</v>
      </c>
      <c r="I150" s="586">
        <v>74.797979999999995</v>
      </c>
      <c r="J150" s="587">
        <v>74.797979999999995</v>
      </c>
      <c r="K150" s="590" t="s">
        <v>298</v>
      </c>
    </row>
    <row r="151" spans="1:11" ht="14.4" customHeight="1" thickBot="1" x14ac:dyDescent="0.35">
      <c r="A151" s="603" t="s">
        <v>441</v>
      </c>
      <c r="B151" s="581">
        <v>638.12002958346795</v>
      </c>
      <c r="C151" s="581">
        <v>633.11752999999999</v>
      </c>
      <c r="D151" s="582">
        <v>-5.0024995834670003</v>
      </c>
      <c r="E151" s="583">
        <v>0.99216056642700001</v>
      </c>
      <c r="F151" s="581">
        <v>0</v>
      </c>
      <c r="G151" s="582">
        <v>0</v>
      </c>
      <c r="H151" s="584">
        <v>4.9406564584124654E-324</v>
      </c>
      <c r="I151" s="581">
        <v>74.797979999999995</v>
      </c>
      <c r="J151" s="582">
        <v>74.797979999999995</v>
      </c>
      <c r="K151" s="591" t="s">
        <v>298</v>
      </c>
    </row>
    <row r="152" spans="1:11" ht="14.4" customHeight="1" thickBot="1" x14ac:dyDescent="0.35">
      <c r="A152" s="602" t="s">
        <v>442</v>
      </c>
      <c r="B152" s="586">
        <v>4.9406564584124654E-324</v>
      </c>
      <c r="C152" s="586">
        <v>30.01</v>
      </c>
      <c r="D152" s="587">
        <v>30.01</v>
      </c>
      <c r="E152" s="594" t="s">
        <v>304</v>
      </c>
      <c r="F152" s="586">
        <v>0</v>
      </c>
      <c r="G152" s="587">
        <v>0</v>
      </c>
      <c r="H152" s="589">
        <v>4.9406564584124654E-324</v>
      </c>
      <c r="I152" s="586">
        <v>4.9406564584124654E-323</v>
      </c>
      <c r="J152" s="587">
        <v>4.9406564584124654E-323</v>
      </c>
      <c r="K152" s="590" t="s">
        <v>298</v>
      </c>
    </row>
    <row r="153" spans="1:11" ht="14.4" customHeight="1" thickBot="1" x14ac:dyDescent="0.35">
      <c r="A153" s="603" t="s">
        <v>443</v>
      </c>
      <c r="B153" s="581">
        <v>4.9406564584124654E-324</v>
      </c>
      <c r="C153" s="581">
        <v>22.27</v>
      </c>
      <c r="D153" s="582">
        <v>22.27</v>
      </c>
      <c r="E153" s="593" t="s">
        <v>304</v>
      </c>
      <c r="F153" s="581">
        <v>0</v>
      </c>
      <c r="G153" s="582">
        <v>0</v>
      </c>
      <c r="H153" s="584">
        <v>4.9406564584124654E-324</v>
      </c>
      <c r="I153" s="581">
        <v>4.9406564584124654E-323</v>
      </c>
      <c r="J153" s="582">
        <v>4.9406564584124654E-323</v>
      </c>
      <c r="K153" s="591" t="s">
        <v>298</v>
      </c>
    </row>
    <row r="154" spans="1:11" ht="14.4" customHeight="1" thickBot="1" x14ac:dyDescent="0.35">
      <c r="A154" s="603" t="s">
        <v>444</v>
      </c>
      <c r="B154" s="581">
        <v>4.9406564584124654E-324</v>
      </c>
      <c r="C154" s="581">
        <v>7.74</v>
      </c>
      <c r="D154" s="582">
        <v>7.74</v>
      </c>
      <c r="E154" s="593" t="s">
        <v>304</v>
      </c>
      <c r="F154" s="581">
        <v>0</v>
      </c>
      <c r="G154" s="582">
        <v>0</v>
      </c>
      <c r="H154" s="584">
        <v>4.9406564584124654E-324</v>
      </c>
      <c r="I154" s="581">
        <v>4.9406564584124654E-323</v>
      </c>
      <c r="J154" s="582">
        <v>4.9406564584124654E-323</v>
      </c>
      <c r="K154" s="591" t="s">
        <v>298</v>
      </c>
    </row>
    <row r="155" spans="1:11" ht="14.4" customHeight="1" thickBot="1" x14ac:dyDescent="0.35">
      <c r="A155" s="602" t="s">
        <v>445</v>
      </c>
      <c r="B155" s="586">
        <v>4.9406564584124654E-324</v>
      </c>
      <c r="C155" s="586">
        <v>495.97649999999999</v>
      </c>
      <c r="D155" s="587">
        <v>495.97649999999999</v>
      </c>
      <c r="E155" s="594" t="s">
        <v>304</v>
      </c>
      <c r="F155" s="586">
        <v>0</v>
      </c>
      <c r="G155" s="587">
        <v>0</v>
      </c>
      <c r="H155" s="589">
        <v>4.9406564584124654E-324</v>
      </c>
      <c r="I155" s="586">
        <v>4.9406564584124654E-323</v>
      </c>
      <c r="J155" s="587">
        <v>4.9406564584124654E-323</v>
      </c>
      <c r="K155" s="590" t="s">
        <v>298</v>
      </c>
    </row>
    <row r="156" spans="1:11" ht="14.4" customHeight="1" thickBot="1" x14ac:dyDescent="0.35">
      <c r="A156" s="603" t="s">
        <v>446</v>
      </c>
      <c r="B156" s="581">
        <v>4.9406564584124654E-324</v>
      </c>
      <c r="C156" s="581">
        <v>495.97649999999999</v>
      </c>
      <c r="D156" s="582">
        <v>495.97649999999999</v>
      </c>
      <c r="E156" s="593" t="s">
        <v>304</v>
      </c>
      <c r="F156" s="581">
        <v>0</v>
      </c>
      <c r="G156" s="582">
        <v>0</v>
      </c>
      <c r="H156" s="584">
        <v>4.9406564584124654E-324</v>
      </c>
      <c r="I156" s="581">
        <v>4.9406564584124654E-323</v>
      </c>
      <c r="J156" s="582">
        <v>4.9406564584124654E-323</v>
      </c>
      <c r="K156" s="591" t="s">
        <v>298</v>
      </c>
    </row>
    <row r="157" spans="1:11" ht="14.4" customHeight="1" thickBot="1" x14ac:dyDescent="0.35">
      <c r="A157" s="602" t="s">
        <v>447</v>
      </c>
      <c r="B157" s="586">
        <v>4.9406564584124654E-324</v>
      </c>
      <c r="C157" s="586">
        <v>48.776000000000003</v>
      </c>
      <c r="D157" s="587">
        <v>48.776000000000003</v>
      </c>
      <c r="E157" s="594" t="s">
        <v>304</v>
      </c>
      <c r="F157" s="586">
        <v>0</v>
      </c>
      <c r="G157" s="587">
        <v>0</v>
      </c>
      <c r="H157" s="589">
        <v>4.9406564584124654E-324</v>
      </c>
      <c r="I157" s="586">
        <v>4.9406564584124654E-323</v>
      </c>
      <c r="J157" s="587">
        <v>4.9406564584124654E-323</v>
      </c>
      <c r="K157" s="590" t="s">
        <v>298</v>
      </c>
    </row>
    <row r="158" spans="1:11" ht="14.4" customHeight="1" thickBot="1" x14ac:dyDescent="0.35">
      <c r="A158" s="603" t="s">
        <v>448</v>
      </c>
      <c r="B158" s="581">
        <v>4.9406564584124654E-324</v>
      </c>
      <c r="C158" s="581">
        <v>48.776000000000003</v>
      </c>
      <c r="D158" s="582">
        <v>48.776000000000003</v>
      </c>
      <c r="E158" s="593" t="s">
        <v>304</v>
      </c>
      <c r="F158" s="581">
        <v>0</v>
      </c>
      <c r="G158" s="582">
        <v>0</v>
      </c>
      <c r="H158" s="584">
        <v>4.9406564584124654E-324</v>
      </c>
      <c r="I158" s="581">
        <v>4.9406564584124654E-323</v>
      </c>
      <c r="J158" s="582">
        <v>4.9406564584124654E-323</v>
      </c>
      <c r="K158" s="591" t="s">
        <v>298</v>
      </c>
    </row>
    <row r="159" spans="1:11" ht="14.4" customHeight="1" thickBot="1" x14ac:dyDescent="0.35">
      <c r="A159" s="600" t="s">
        <v>449</v>
      </c>
      <c r="B159" s="581">
        <v>4.9406564584124654E-324</v>
      </c>
      <c r="C159" s="581">
        <v>6.1866000000000003</v>
      </c>
      <c r="D159" s="582">
        <v>6.1866000000000003</v>
      </c>
      <c r="E159" s="593" t="s">
        <v>304</v>
      </c>
      <c r="F159" s="581">
        <v>0</v>
      </c>
      <c r="G159" s="582">
        <v>0</v>
      </c>
      <c r="H159" s="584">
        <v>2.4284599999999998</v>
      </c>
      <c r="I159" s="581">
        <v>2.4284599999999998</v>
      </c>
      <c r="J159" s="582">
        <v>2.4284599999999998</v>
      </c>
      <c r="K159" s="591" t="s">
        <v>298</v>
      </c>
    </row>
    <row r="160" spans="1:11" ht="14.4" customHeight="1" thickBot="1" x14ac:dyDescent="0.35">
      <c r="A160" s="601" t="s">
        <v>450</v>
      </c>
      <c r="B160" s="581">
        <v>4.9406564584124654E-324</v>
      </c>
      <c r="C160" s="581">
        <v>6.1866000000000003</v>
      </c>
      <c r="D160" s="582">
        <v>6.1866000000000003</v>
      </c>
      <c r="E160" s="593" t="s">
        <v>304</v>
      </c>
      <c r="F160" s="581">
        <v>0</v>
      </c>
      <c r="G160" s="582">
        <v>0</v>
      </c>
      <c r="H160" s="584">
        <v>2.4284599999999998</v>
      </c>
      <c r="I160" s="581">
        <v>2.4284599999999998</v>
      </c>
      <c r="J160" s="582">
        <v>2.4284599999999998</v>
      </c>
      <c r="K160" s="591" t="s">
        <v>298</v>
      </c>
    </row>
    <row r="161" spans="1:11" ht="14.4" customHeight="1" thickBot="1" x14ac:dyDescent="0.35">
      <c r="A161" s="602" t="s">
        <v>451</v>
      </c>
      <c r="B161" s="586">
        <v>4.9406564584124654E-324</v>
      </c>
      <c r="C161" s="586">
        <v>6.1866000000000003</v>
      </c>
      <c r="D161" s="587">
        <v>6.1866000000000003</v>
      </c>
      <c r="E161" s="594" t="s">
        <v>304</v>
      </c>
      <c r="F161" s="586">
        <v>0</v>
      </c>
      <c r="G161" s="587">
        <v>0</v>
      </c>
      <c r="H161" s="589">
        <v>2.4284599999999998</v>
      </c>
      <c r="I161" s="586">
        <v>2.4284599999999998</v>
      </c>
      <c r="J161" s="587">
        <v>2.4284599999999998</v>
      </c>
      <c r="K161" s="590" t="s">
        <v>298</v>
      </c>
    </row>
    <row r="162" spans="1:11" ht="14.4" customHeight="1" thickBot="1" x14ac:dyDescent="0.35">
      <c r="A162" s="603" t="s">
        <v>452</v>
      </c>
      <c r="B162" s="581">
        <v>4.9406564584124654E-324</v>
      </c>
      <c r="C162" s="581">
        <v>6.1866000000000003</v>
      </c>
      <c r="D162" s="582">
        <v>6.1866000000000003</v>
      </c>
      <c r="E162" s="593" t="s">
        <v>304</v>
      </c>
      <c r="F162" s="581">
        <v>0</v>
      </c>
      <c r="G162" s="582">
        <v>0</v>
      </c>
      <c r="H162" s="584">
        <v>2.4284599999999998</v>
      </c>
      <c r="I162" s="581">
        <v>2.4284599999999998</v>
      </c>
      <c r="J162" s="582">
        <v>2.4284599999999998</v>
      </c>
      <c r="K162" s="591" t="s">
        <v>298</v>
      </c>
    </row>
    <row r="163" spans="1:11" ht="14.4" customHeight="1" thickBot="1" x14ac:dyDescent="0.35">
      <c r="A163" s="599" t="s">
        <v>453</v>
      </c>
      <c r="B163" s="581">
        <v>154037.10979945099</v>
      </c>
      <c r="C163" s="581">
        <v>135935.71053344299</v>
      </c>
      <c r="D163" s="582">
        <v>-18101.399266007698</v>
      </c>
      <c r="E163" s="583">
        <v>0.88248676380900004</v>
      </c>
      <c r="F163" s="581">
        <v>146025.67308731499</v>
      </c>
      <c r="G163" s="582">
        <v>121688.060906096</v>
      </c>
      <c r="H163" s="584">
        <v>12519.164349999999</v>
      </c>
      <c r="I163" s="581">
        <v>126771.75505000001</v>
      </c>
      <c r="J163" s="582">
        <v>5083.6941439042703</v>
      </c>
      <c r="K163" s="585">
        <v>0.86814703448800001</v>
      </c>
    </row>
    <row r="164" spans="1:11" ht="14.4" customHeight="1" thickBot="1" x14ac:dyDescent="0.35">
      <c r="A164" s="600" t="s">
        <v>454</v>
      </c>
      <c r="B164" s="581">
        <v>153158.42308840001</v>
      </c>
      <c r="C164" s="581">
        <v>134411.70278094299</v>
      </c>
      <c r="D164" s="582">
        <v>-18746.720307456901</v>
      </c>
      <c r="E164" s="583">
        <v>0.87759915563599999</v>
      </c>
      <c r="F164" s="581">
        <v>144821.317000273</v>
      </c>
      <c r="G164" s="582">
        <v>120684.430833561</v>
      </c>
      <c r="H164" s="584">
        <v>12221.42294</v>
      </c>
      <c r="I164" s="581">
        <v>125624.89287</v>
      </c>
      <c r="J164" s="582">
        <v>4940.4620364390403</v>
      </c>
      <c r="K164" s="585">
        <v>0.86744752410799997</v>
      </c>
    </row>
    <row r="165" spans="1:11" ht="14.4" customHeight="1" thickBot="1" x14ac:dyDescent="0.35">
      <c r="A165" s="601" t="s">
        <v>455</v>
      </c>
      <c r="B165" s="581">
        <v>153158.42308840001</v>
      </c>
      <c r="C165" s="581">
        <v>134411.70278094299</v>
      </c>
      <c r="D165" s="582">
        <v>-18746.720307456901</v>
      </c>
      <c r="E165" s="583">
        <v>0.87759915563599999</v>
      </c>
      <c r="F165" s="581">
        <v>144821.317000273</v>
      </c>
      <c r="G165" s="582">
        <v>120684.430833561</v>
      </c>
      <c r="H165" s="584">
        <v>12221.42294</v>
      </c>
      <c r="I165" s="581">
        <v>125624.89287</v>
      </c>
      <c r="J165" s="582">
        <v>4940.4620364390403</v>
      </c>
      <c r="K165" s="585">
        <v>0.86744752410799997</v>
      </c>
    </row>
    <row r="166" spans="1:11" ht="14.4" customHeight="1" thickBot="1" x14ac:dyDescent="0.35">
      <c r="A166" s="602" t="s">
        <v>456</v>
      </c>
      <c r="B166" s="586">
        <v>715.41415156507298</v>
      </c>
      <c r="C166" s="586">
        <v>675.07018398772595</v>
      </c>
      <c r="D166" s="587">
        <v>-40.343967577346</v>
      </c>
      <c r="E166" s="588">
        <v>0.94360753489500004</v>
      </c>
      <c r="F166" s="586">
        <v>637.28655486171897</v>
      </c>
      <c r="G166" s="587">
        <v>531.07212905143194</v>
      </c>
      <c r="H166" s="589">
        <v>15.73737</v>
      </c>
      <c r="I166" s="586">
        <v>542.19853999999998</v>
      </c>
      <c r="J166" s="587">
        <v>11.126410948567001</v>
      </c>
      <c r="K166" s="592">
        <v>0.85079237254200002</v>
      </c>
    </row>
    <row r="167" spans="1:11" ht="14.4" customHeight="1" thickBot="1" x14ac:dyDescent="0.35">
      <c r="A167" s="603" t="s">
        <v>457</v>
      </c>
      <c r="B167" s="581">
        <v>0.165630009622</v>
      </c>
      <c r="C167" s="581">
        <v>1.106089903597</v>
      </c>
      <c r="D167" s="582">
        <v>0.94045989397399998</v>
      </c>
      <c r="E167" s="583">
        <v>6.6780766729119998</v>
      </c>
      <c r="F167" s="581">
        <v>1.1314045927280001</v>
      </c>
      <c r="G167" s="582">
        <v>0.94283716060599998</v>
      </c>
      <c r="H167" s="584">
        <v>4.9406564584124654E-324</v>
      </c>
      <c r="I167" s="581">
        <v>0.67432999999999998</v>
      </c>
      <c r="J167" s="582">
        <v>-0.26850716060599999</v>
      </c>
      <c r="K167" s="585">
        <v>0.59601136881799999</v>
      </c>
    </row>
    <row r="168" spans="1:11" ht="14.4" customHeight="1" thickBot="1" x14ac:dyDescent="0.35">
      <c r="A168" s="603" t="s">
        <v>458</v>
      </c>
      <c r="B168" s="581">
        <v>7.1100004130000005E-2</v>
      </c>
      <c r="C168" s="581">
        <v>0.45800000000000002</v>
      </c>
      <c r="D168" s="582">
        <v>0.38689999586899998</v>
      </c>
      <c r="E168" s="583">
        <v>6.4416311306680001</v>
      </c>
      <c r="F168" s="581">
        <v>0.44252830874799998</v>
      </c>
      <c r="G168" s="582">
        <v>0.36877359062300002</v>
      </c>
      <c r="H168" s="584">
        <v>4.9406564584124654E-324</v>
      </c>
      <c r="I168" s="581">
        <v>0.69299999999999995</v>
      </c>
      <c r="J168" s="582">
        <v>0.324226409376</v>
      </c>
      <c r="K168" s="585">
        <v>1.5660015106359999</v>
      </c>
    </row>
    <row r="169" spans="1:11" ht="14.4" customHeight="1" thickBot="1" x14ac:dyDescent="0.35">
      <c r="A169" s="603" t="s">
        <v>459</v>
      </c>
      <c r="B169" s="581">
        <v>110.919406444342</v>
      </c>
      <c r="C169" s="581">
        <v>276.59975634252697</v>
      </c>
      <c r="D169" s="582">
        <v>165.68034989818599</v>
      </c>
      <c r="E169" s="583">
        <v>2.4937002929349998</v>
      </c>
      <c r="F169" s="581">
        <v>229.061072077548</v>
      </c>
      <c r="G169" s="582">
        <v>190.88422673129</v>
      </c>
      <c r="H169" s="584">
        <v>4.9406564584124654E-324</v>
      </c>
      <c r="I169" s="581">
        <v>333.00074999999998</v>
      </c>
      <c r="J169" s="582">
        <v>142.11652326871001</v>
      </c>
      <c r="K169" s="585">
        <v>1.453764041963</v>
      </c>
    </row>
    <row r="170" spans="1:11" ht="14.4" customHeight="1" thickBot="1" x14ac:dyDescent="0.35">
      <c r="A170" s="603" t="s">
        <v>460</v>
      </c>
      <c r="B170" s="581">
        <v>604.25801510697795</v>
      </c>
      <c r="C170" s="581">
        <v>396.90633774160102</v>
      </c>
      <c r="D170" s="582">
        <v>-207.35167736537599</v>
      </c>
      <c r="E170" s="583">
        <v>0.6568491072</v>
      </c>
      <c r="F170" s="581">
        <v>406.65154988269398</v>
      </c>
      <c r="G170" s="582">
        <v>338.876291568912</v>
      </c>
      <c r="H170" s="584">
        <v>15.73737</v>
      </c>
      <c r="I170" s="581">
        <v>207.83045999999999</v>
      </c>
      <c r="J170" s="582">
        <v>-131.04583156891201</v>
      </c>
      <c r="K170" s="585">
        <v>0.51107750618400005</v>
      </c>
    </row>
    <row r="171" spans="1:11" ht="14.4" customHeight="1" thickBot="1" x14ac:dyDescent="0.35">
      <c r="A171" s="602" t="s">
        <v>461</v>
      </c>
      <c r="B171" s="586">
        <v>790.00000589846002</v>
      </c>
      <c r="C171" s="586">
        <v>1005.06170026937</v>
      </c>
      <c r="D171" s="587">
        <v>215.06169437091299</v>
      </c>
      <c r="E171" s="588">
        <v>1.272229990841</v>
      </c>
      <c r="F171" s="586">
        <v>1256.0170489632701</v>
      </c>
      <c r="G171" s="587">
        <v>1046.6808741360601</v>
      </c>
      <c r="H171" s="589">
        <v>25.787680000000002</v>
      </c>
      <c r="I171" s="586">
        <v>244.90396000000001</v>
      </c>
      <c r="J171" s="587">
        <v>-801.77691413605601</v>
      </c>
      <c r="K171" s="592">
        <v>0.19498458257500001</v>
      </c>
    </row>
    <row r="172" spans="1:11" ht="14.4" customHeight="1" thickBot="1" x14ac:dyDescent="0.35">
      <c r="A172" s="603" t="s">
        <v>462</v>
      </c>
      <c r="B172" s="581">
        <v>775.00000502697105</v>
      </c>
      <c r="C172" s="581">
        <v>978.61770190650998</v>
      </c>
      <c r="D172" s="582">
        <v>203.61769687953901</v>
      </c>
      <c r="E172" s="583">
        <v>1.2627325103980001</v>
      </c>
      <c r="F172" s="581">
        <v>1223.0170585102001</v>
      </c>
      <c r="G172" s="582">
        <v>1019.18088209183</v>
      </c>
      <c r="H172" s="584">
        <v>25.787680000000002</v>
      </c>
      <c r="I172" s="581">
        <v>229.66676000000001</v>
      </c>
      <c r="J172" s="582">
        <v>-789.51412209183195</v>
      </c>
      <c r="K172" s="585">
        <v>0.18778704548799999</v>
      </c>
    </row>
    <row r="173" spans="1:11" ht="14.4" customHeight="1" thickBot="1" x14ac:dyDescent="0.35">
      <c r="A173" s="603" t="s">
        <v>463</v>
      </c>
      <c r="B173" s="581">
        <v>15.000000871489</v>
      </c>
      <c r="C173" s="581">
        <v>26.443998362862999</v>
      </c>
      <c r="D173" s="582">
        <v>11.443997491373</v>
      </c>
      <c r="E173" s="583">
        <v>1.7629331217649999</v>
      </c>
      <c r="F173" s="581">
        <v>32.999990453066999</v>
      </c>
      <c r="G173" s="582">
        <v>27.499992044222999</v>
      </c>
      <c r="H173" s="584">
        <v>4.9406564584124654E-324</v>
      </c>
      <c r="I173" s="581">
        <v>15.2372</v>
      </c>
      <c r="J173" s="582">
        <v>-12.262792044223</v>
      </c>
      <c r="K173" s="585">
        <v>0.46173346691299999</v>
      </c>
    </row>
    <row r="174" spans="1:11" ht="14.4" customHeight="1" thickBot="1" x14ac:dyDescent="0.35">
      <c r="A174" s="602" t="s">
        <v>464</v>
      </c>
      <c r="B174" s="586">
        <v>19.000081103890999</v>
      </c>
      <c r="C174" s="586">
        <v>212.34070104435</v>
      </c>
      <c r="D174" s="587">
        <v>193.340619940458</v>
      </c>
      <c r="E174" s="588">
        <v>11.175778665537001</v>
      </c>
      <c r="F174" s="586">
        <v>179.013870640709</v>
      </c>
      <c r="G174" s="587">
        <v>149.178225533925</v>
      </c>
      <c r="H174" s="589">
        <v>3.1199400000000002</v>
      </c>
      <c r="I174" s="586">
        <v>41.047739999999997</v>
      </c>
      <c r="J174" s="587">
        <v>-108.130485533925</v>
      </c>
      <c r="K174" s="592">
        <v>0.22929921493200001</v>
      </c>
    </row>
    <row r="175" spans="1:11" ht="14.4" customHeight="1" thickBot="1" x14ac:dyDescent="0.35">
      <c r="A175" s="603" t="s">
        <v>465</v>
      </c>
      <c r="B175" s="581">
        <v>14.000040813391999</v>
      </c>
      <c r="C175" s="581">
        <v>131.78836816901</v>
      </c>
      <c r="D175" s="582">
        <v>117.788327355617</v>
      </c>
      <c r="E175" s="583">
        <v>9.4134274267919995</v>
      </c>
      <c r="F175" s="581">
        <v>92.996854019444996</v>
      </c>
      <c r="G175" s="582">
        <v>77.497378349537001</v>
      </c>
      <c r="H175" s="584">
        <v>5.1602399999999999</v>
      </c>
      <c r="I175" s="581">
        <v>19.448640000000001</v>
      </c>
      <c r="J175" s="582">
        <v>-58.048738349536997</v>
      </c>
      <c r="K175" s="585">
        <v>0.20913223576199999</v>
      </c>
    </row>
    <row r="176" spans="1:11" ht="14.4" customHeight="1" thickBot="1" x14ac:dyDescent="0.35">
      <c r="A176" s="603" t="s">
        <v>466</v>
      </c>
      <c r="B176" s="581">
        <v>5.0000402904980001</v>
      </c>
      <c r="C176" s="581">
        <v>80.552332875339005</v>
      </c>
      <c r="D176" s="582">
        <v>75.552292584840998</v>
      </c>
      <c r="E176" s="583">
        <v>16.110336756365999</v>
      </c>
      <c r="F176" s="581">
        <v>86.017016621264005</v>
      </c>
      <c r="G176" s="582">
        <v>71.680847184387005</v>
      </c>
      <c r="H176" s="584">
        <v>-2.0402999999999998</v>
      </c>
      <c r="I176" s="581">
        <v>21.5991</v>
      </c>
      <c r="J176" s="582">
        <v>-50.081747184386998</v>
      </c>
      <c r="K176" s="585">
        <v>0.25110264048199998</v>
      </c>
    </row>
    <row r="177" spans="1:11" ht="14.4" customHeight="1" thickBot="1" x14ac:dyDescent="0.35">
      <c r="A177" s="602" t="s">
        <v>467</v>
      </c>
      <c r="B177" s="586">
        <v>4.9406564584124654E-324</v>
      </c>
      <c r="C177" s="586">
        <v>4.9406564584124654E-324</v>
      </c>
      <c r="D177" s="587">
        <v>0</v>
      </c>
      <c r="E177" s="588">
        <v>1</v>
      </c>
      <c r="F177" s="586">
        <v>4.9406564584124654E-324</v>
      </c>
      <c r="G177" s="587">
        <v>0</v>
      </c>
      <c r="H177" s="589">
        <v>-3.8833600000000001</v>
      </c>
      <c r="I177" s="586">
        <v>-3.9868999999999999</v>
      </c>
      <c r="J177" s="587">
        <v>-3.9868999999999999</v>
      </c>
      <c r="K177" s="590" t="s">
        <v>304</v>
      </c>
    </row>
    <row r="178" spans="1:11" ht="14.4" customHeight="1" thickBot="1" x14ac:dyDescent="0.35">
      <c r="A178" s="603" t="s">
        <v>468</v>
      </c>
      <c r="B178" s="581">
        <v>4.9406564584124654E-324</v>
      </c>
      <c r="C178" s="581">
        <v>4.9406564584124654E-324</v>
      </c>
      <c r="D178" s="582">
        <v>0</v>
      </c>
      <c r="E178" s="583">
        <v>1</v>
      </c>
      <c r="F178" s="581">
        <v>4.9406564584124654E-324</v>
      </c>
      <c r="G178" s="582">
        <v>0</v>
      </c>
      <c r="H178" s="584">
        <v>-3.8833600000000001</v>
      </c>
      <c r="I178" s="581">
        <v>-3.8833600000000001</v>
      </c>
      <c r="J178" s="582">
        <v>-3.8833600000000001</v>
      </c>
      <c r="K178" s="591" t="s">
        <v>304</v>
      </c>
    </row>
    <row r="179" spans="1:11" ht="14.4" customHeight="1" thickBot="1" x14ac:dyDescent="0.35">
      <c r="A179" s="603" t="s">
        <v>469</v>
      </c>
      <c r="B179" s="581">
        <v>4.9406564584124654E-324</v>
      </c>
      <c r="C179" s="581">
        <v>4.9406564584124654E-324</v>
      </c>
      <c r="D179" s="582">
        <v>0</v>
      </c>
      <c r="E179" s="583">
        <v>1</v>
      </c>
      <c r="F179" s="581">
        <v>4.9406564584124654E-324</v>
      </c>
      <c r="G179" s="582">
        <v>0</v>
      </c>
      <c r="H179" s="584">
        <v>4.9406564584124654E-324</v>
      </c>
      <c r="I179" s="581">
        <v>-0.10353999999999999</v>
      </c>
      <c r="J179" s="582">
        <v>-0.10353999999999999</v>
      </c>
      <c r="K179" s="591" t="s">
        <v>304</v>
      </c>
    </row>
    <row r="180" spans="1:11" ht="14.4" customHeight="1" thickBot="1" x14ac:dyDescent="0.35">
      <c r="A180" s="602" t="s">
        <v>470</v>
      </c>
      <c r="B180" s="586">
        <v>151634.008849832</v>
      </c>
      <c r="C180" s="586">
        <v>131721.24997117501</v>
      </c>
      <c r="D180" s="587">
        <v>-19912.758878656801</v>
      </c>
      <c r="E180" s="588">
        <v>0.86867880741400005</v>
      </c>
      <c r="F180" s="586">
        <v>142748.99952580701</v>
      </c>
      <c r="G180" s="587">
        <v>118957.49960484001</v>
      </c>
      <c r="H180" s="589">
        <v>12180.66131</v>
      </c>
      <c r="I180" s="586">
        <v>117795.22702000001</v>
      </c>
      <c r="J180" s="587">
        <v>-1162.2725848395501</v>
      </c>
      <c r="K180" s="592">
        <v>0.82519126166400003</v>
      </c>
    </row>
    <row r="181" spans="1:11" ht="14.4" customHeight="1" thickBot="1" x14ac:dyDescent="0.35">
      <c r="A181" s="603" t="s">
        <v>471</v>
      </c>
      <c r="B181" s="581">
        <v>91832.005375376699</v>
      </c>
      <c r="C181" s="581">
        <v>61475.657431080901</v>
      </c>
      <c r="D181" s="582">
        <v>-30356.3479442959</v>
      </c>
      <c r="E181" s="583">
        <v>0.66943607710300002</v>
      </c>
      <c r="F181" s="581">
        <v>70656.999786986606</v>
      </c>
      <c r="G181" s="582">
        <v>58880.833155822198</v>
      </c>
      <c r="H181" s="584">
        <v>4709.4884300000003</v>
      </c>
      <c r="I181" s="581">
        <v>53508.084920000001</v>
      </c>
      <c r="J181" s="582">
        <v>-5372.7482358221596</v>
      </c>
      <c r="K181" s="585">
        <v>0.75729347525799995</v>
      </c>
    </row>
    <row r="182" spans="1:11" ht="14.4" customHeight="1" thickBot="1" x14ac:dyDescent="0.35">
      <c r="A182" s="603" t="s">
        <v>472</v>
      </c>
      <c r="B182" s="581">
        <v>59802.003474455501</v>
      </c>
      <c r="C182" s="581">
        <v>70245.5925400946</v>
      </c>
      <c r="D182" s="582">
        <v>10443.589065639</v>
      </c>
      <c r="E182" s="583">
        <v>1.1746361068</v>
      </c>
      <c r="F182" s="581">
        <v>72091.999738820901</v>
      </c>
      <c r="G182" s="582">
        <v>60076.666449017401</v>
      </c>
      <c r="H182" s="584">
        <v>7471.1728800000001</v>
      </c>
      <c r="I182" s="581">
        <v>64287.142099999997</v>
      </c>
      <c r="J182" s="582">
        <v>4210.4756509826002</v>
      </c>
      <c r="K182" s="585">
        <v>0.89173753444000003</v>
      </c>
    </row>
    <row r="183" spans="1:11" ht="14.4" customHeight="1" thickBot="1" x14ac:dyDescent="0.35">
      <c r="A183" s="602" t="s">
        <v>473</v>
      </c>
      <c r="B183" s="586">
        <v>4.9406564584124654E-324</v>
      </c>
      <c r="C183" s="586">
        <v>797.98022446587902</v>
      </c>
      <c r="D183" s="587">
        <v>797.98022446587902</v>
      </c>
      <c r="E183" s="594" t="s">
        <v>304</v>
      </c>
      <c r="F183" s="586">
        <v>0</v>
      </c>
      <c r="G183" s="587">
        <v>0</v>
      </c>
      <c r="H183" s="589">
        <v>4.9406564584124654E-324</v>
      </c>
      <c r="I183" s="586">
        <v>7005.5025100000003</v>
      </c>
      <c r="J183" s="587">
        <v>7005.5025100000003</v>
      </c>
      <c r="K183" s="590" t="s">
        <v>298</v>
      </c>
    </row>
    <row r="184" spans="1:11" ht="14.4" customHeight="1" thickBot="1" x14ac:dyDescent="0.35">
      <c r="A184" s="603" t="s">
        <v>474</v>
      </c>
      <c r="B184" s="581">
        <v>4.9406564584124654E-324</v>
      </c>
      <c r="C184" s="581">
        <v>4.9406564584124654E-324</v>
      </c>
      <c r="D184" s="582">
        <v>0</v>
      </c>
      <c r="E184" s="583">
        <v>1</v>
      </c>
      <c r="F184" s="581">
        <v>4.9406564584124654E-324</v>
      </c>
      <c r="G184" s="582">
        <v>0</v>
      </c>
      <c r="H184" s="584">
        <v>4.9406564584124654E-324</v>
      </c>
      <c r="I184" s="581">
        <v>4572.1968299999999</v>
      </c>
      <c r="J184" s="582">
        <v>4572.1968299999999</v>
      </c>
      <c r="K184" s="591" t="s">
        <v>304</v>
      </c>
    </row>
    <row r="185" spans="1:11" ht="14.4" customHeight="1" thickBot="1" x14ac:dyDescent="0.35">
      <c r="A185" s="603" t="s">
        <v>475</v>
      </c>
      <c r="B185" s="581">
        <v>4.9406564584124654E-324</v>
      </c>
      <c r="C185" s="581">
        <v>797.98022446587902</v>
      </c>
      <c r="D185" s="582">
        <v>797.98022446587902</v>
      </c>
      <c r="E185" s="593" t="s">
        <v>304</v>
      </c>
      <c r="F185" s="581">
        <v>0</v>
      </c>
      <c r="G185" s="582">
        <v>0</v>
      </c>
      <c r="H185" s="584">
        <v>4.9406564584124654E-324</v>
      </c>
      <c r="I185" s="581">
        <v>2433.3056799999999</v>
      </c>
      <c r="J185" s="582">
        <v>2433.3056799999999</v>
      </c>
      <c r="K185" s="591" t="s">
        <v>298</v>
      </c>
    </row>
    <row r="186" spans="1:11" ht="14.4" customHeight="1" thickBot="1" x14ac:dyDescent="0.35">
      <c r="A186" s="600" t="s">
        <v>476</v>
      </c>
      <c r="B186" s="581">
        <v>878.68671105109695</v>
      </c>
      <c r="C186" s="581">
        <v>1357.4907749675499</v>
      </c>
      <c r="D186" s="582">
        <v>478.804063916453</v>
      </c>
      <c r="E186" s="583">
        <v>1.544908734699</v>
      </c>
      <c r="F186" s="581">
        <v>1056.35608704173</v>
      </c>
      <c r="G186" s="582">
        <v>880.29673920144603</v>
      </c>
      <c r="H186" s="584">
        <v>291.96541000000002</v>
      </c>
      <c r="I186" s="581">
        <v>993.17917999999997</v>
      </c>
      <c r="J186" s="582">
        <v>112.882440798554</v>
      </c>
      <c r="K186" s="585">
        <v>0.94019355043499997</v>
      </c>
    </row>
    <row r="187" spans="1:11" ht="14.4" customHeight="1" thickBot="1" x14ac:dyDescent="0.35">
      <c r="A187" s="601" t="s">
        <v>477</v>
      </c>
      <c r="B187" s="581">
        <v>781.00012537557302</v>
      </c>
      <c r="C187" s="581">
        <v>872.10716418751997</v>
      </c>
      <c r="D187" s="582">
        <v>91.107038811945998</v>
      </c>
      <c r="E187" s="583">
        <v>1.116654320341</v>
      </c>
      <c r="F187" s="581">
        <v>848.32090453964997</v>
      </c>
      <c r="G187" s="582">
        <v>706.93408711637505</v>
      </c>
      <c r="H187" s="584">
        <v>289.73399999999998</v>
      </c>
      <c r="I187" s="581">
        <v>834.97860000000003</v>
      </c>
      <c r="J187" s="582">
        <v>128.044512883625</v>
      </c>
      <c r="K187" s="585">
        <v>0.98427210213899996</v>
      </c>
    </row>
    <row r="188" spans="1:11" ht="14.4" customHeight="1" thickBot="1" x14ac:dyDescent="0.35">
      <c r="A188" s="602" t="s">
        <v>478</v>
      </c>
      <c r="B188" s="586">
        <v>781.00012537557302</v>
      </c>
      <c r="C188" s="586">
        <v>872.10716418751997</v>
      </c>
      <c r="D188" s="587">
        <v>91.107038811945998</v>
      </c>
      <c r="E188" s="588">
        <v>1.116654320341</v>
      </c>
      <c r="F188" s="586">
        <v>848.32090453964997</v>
      </c>
      <c r="G188" s="587">
        <v>706.93408711637505</v>
      </c>
      <c r="H188" s="589">
        <v>289.73399999999998</v>
      </c>
      <c r="I188" s="586">
        <v>834.97860000000003</v>
      </c>
      <c r="J188" s="587">
        <v>128.044512883625</v>
      </c>
      <c r="K188" s="592">
        <v>0.98427210213899996</v>
      </c>
    </row>
    <row r="189" spans="1:11" ht="14.4" customHeight="1" thickBot="1" x14ac:dyDescent="0.35">
      <c r="A189" s="603" t="s">
        <v>479</v>
      </c>
      <c r="B189" s="581">
        <v>4.9406564584124654E-324</v>
      </c>
      <c r="C189" s="581">
        <v>667.72528185269402</v>
      </c>
      <c r="D189" s="582">
        <v>667.72528185269402</v>
      </c>
      <c r="E189" s="593" t="s">
        <v>304</v>
      </c>
      <c r="F189" s="581">
        <v>0</v>
      </c>
      <c r="G189" s="582">
        <v>0</v>
      </c>
      <c r="H189" s="584">
        <v>231.76862</v>
      </c>
      <c r="I189" s="581">
        <v>705.48077999999998</v>
      </c>
      <c r="J189" s="582">
        <v>705.48077999999998</v>
      </c>
      <c r="K189" s="591" t="s">
        <v>298</v>
      </c>
    </row>
    <row r="190" spans="1:11" ht="14.4" customHeight="1" thickBot="1" x14ac:dyDescent="0.35">
      <c r="A190" s="603" t="s">
        <v>480</v>
      </c>
      <c r="B190" s="581">
        <v>4.9406564584124654E-324</v>
      </c>
      <c r="C190" s="581">
        <v>0.377999965386</v>
      </c>
      <c r="D190" s="582">
        <v>0.377999965386</v>
      </c>
      <c r="E190" s="593" t="s">
        <v>304</v>
      </c>
      <c r="F190" s="581">
        <v>0</v>
      </c>
      <c r="G190" s="582">
        <v>0</v>
      </c>
      <c r="H190" s="584">
        <v>4.9406564584124654E-324</v>
      </c>
      <c r="I190" s="581">
        <v>8.3339999999999996</v>
      </c>
      <c r="J190" s="582">
        <v>8.3339999999999996</v>
      </c>
      <c r="K190" s="591" t="s">
        <v>298</v>
      </c>
    </row>
    <row r="191" spans="1:11" ht="14.4" customHeight="1" thickBot="1" x14ac:dyDescent="0.35">
      <c r="A191" s="603" t="s">
        <v>481</v>
      </c>
      <c r="B191" s="581">
        <v>4.9406564584124654E-324</v>
      </c>
      <c r="C191" s="581">
        <v>22.72199791932</v>
      </c>
      <c r="D191" s="582">
        <v>22.72199791932</v>
      </c>
      <c r="E191" s="593" t="s">
        <v>304</v>
      </c>
      <c r="F191" s="581">
        <v>0</v>
      </c>
      <c r="G191" s="582">
        <v>0</v>
      </c>
      <c r="H191" s="584">
        <v>4.9406564584124654E-324</v>
      </c>
      <c r="I191" s="581">
        <v>16.388529999999999</v>
      </c>
      <c r="J191" s="582">
        <v>16.388529999999999</v>
      </c>
      <c r="K191" s="591" t="s">
        <v>298</v>
      </c>
    </row>
    <row r="192" spans="1:11" ht="14.4" customHeight="1" thickBot="1" x14ac:dyDescent="0.35">
      <c r="A192" s="603" t="s">
        <v>482</v>
      </c>
      <c r="B192" s="581">
        <v>4.9406564584124654E-324</v>
      </c>
      <c r="C192" s="581">
        <v>137.94834773778501</v>
      </c>
      <c r="D192" s="582">
        <v>137.94834773778501</v>
      </c>
      <c r="E192" s="593" t="s">
        <v>304</v>
      </c>
      <c r="F192" s="581">
        <v>0</v>
      </c>
      <c r="G192" s="582">
        <v>0</v>
      </c>
      <c r="H192" s="584">
        <v>51.313459999999999</v>
      </c>
      <c r="I192" s="581">
        <v>87.44726</v>
      </c>
      <c r="J192" s="582">
        <v>87.44726</v>
      </c>
      <c r="K192" s="591" t="s">
        <v>298</v>
      </c>
    </row>
    <row r="193" spans="1:11" ht="14.4" customHeight="1" thickBot="1" x14ac:dyDescent="0.35">
      <c r="A193" s="603" t="s">
        <v>483</v>
      </c>
      <c r="B193" s="581">
        <v>4.9406564584124654E-324</v>
      </c>
      <c r="C193" s="581">
        <v>43.333536712334002</v>
      </c>
      <c r="D193" s="582">
        <v>43.333536712334002</v>
      </c>
      <c r="E193" s="593" t="s">
        <v>304</v>
      </c>
      <c r="F193" s="581">
        <v>0</v>
      </c>
      <c r="G193" s="582">
        <v>0</v>
      </c>
      <c r="H193" s="584">
        <v>6.6519199999999996</v>
      </c>
      <c r="I193" s="581">
        <v>17.328029999999998</v>
      </c>
      <c r="J193" s="582">
        <v>17.328029999999998</v>
      </c>
      <c r="K193" s="591" t="s">
        <v>298</v>
      </c>
    </row>
    <row r="194" spans="1:11" ht="14.4" customHeight="1" thickBot="1" x14ac:dyDescent="0.35">
      <c r="A194" s="605" t="s">
        <v>484</v>
      </c>
      <c r="B194" s="586">
        <v>97.686585675523006</v>
      </c>
      <c r="C194" s="586">
        <v>485.38361078002998</v>
      </c>
      <c r="D194" s="587">
        <v>387.697025104506</v>
      </c>
      <c r="E194" s="588">
        <v>4.9687846844420003</v>
      </c>
      <c r="F194" s="586">
        <v>208.03518250208501</v>
      </c>
      <c r="G194" s="587">
        <v>173.36265208507101</v>
      </c>
      <c r="H194" s="589">
        <v>2.2314099999999999</v>
      </c>
      <c r="I194" s="586">
        <v>158.20058</v>
      </c>
      <c r="J194" s="587">
        <v>-15.162072085069999</v>
      </c>
      <c r="K194" s="592">
        <v>0.76045108378899995</v>
      </c>
    </row>
    <row r="195" spans="1:11" ht="14.4" customHeight="1" thickBot="1" x14ac:dyDescent="0.35">
      <c r="A195" s="602" t="s">
        <v>485</v>
      </c>
      <c r="B195" s="586">
        <v>4.9406564584124654E-324</v>
      </c>
      <c r="C195" s="586">
        <v>0.48999995513</v>
      </c>
      <c r="D195" s="587">
        <v>0.48999995513</v>
      </c>
      <c r="E195" s="594" t="s">
        <v>304</v>
      </c>
      <c r="F195" s="586">
        <v>0</v>
      </c>
      <c r="G195" s="587">
        <v>0</v>
      </c>
      <c r="H195" s="589">
        <v>4.9406564584124654E-324</v>
      </c>
      <c r="I195" s="586">
        <v>3.24</v>
      </c>
      <c r="J195" s="587">
        <v>3.24</v>
      </c>
      <c r="K195" s="590" t="s">
        <v>298</v>
      </c>
    </row>
    <row r="196" spans="1:11" ht="14.4" customHeight="1" thickBot="1" x14ac:dyDescent="0.35">
      <c r="A196" s="603" t="s">
        <v>486</v>
      </c>
      <c r="B196" s="581">
        <v>4.9406564584124654E-324</v>
      </c>
      <c r="C196" s="581">
        <v>0.48999995513</v>
      </c>
      <c r="D196" s="582">
        <v>0.48999995513</v>
      </c>
      <c r="E196" s="593" t="s">
        <v>304</v>
      </c>
      <c r="F196" s="581">
        <v>0</v>
      </c>
      <c r="G196" s="582">
        <v>0</v>
      </c>
      <c r="H196" s="584">
        <v>4.9406564584124654E-324</v>
      </c>
      <c r="I196" s="581">
        <v>3.24</v>
      </c>
      <c r="J196" s="582">
        <v>3.24</v>
      </c>
      <c r="K196" s="591" t="s">
        <v>298</v>
      </c>
    </row>
    <row r="197" spans="1:11" ht="14.4" customHeight="1" thickBot="1" x14ac:dyDescent="0.35">
      <c r="A197" s="602" t="s">
        <v>487</v>
      </c>
      <c r="B197" s="586">
        <v>4.9406564584124654E-324</v>
      </c>
      <c r="C197" s="586">
        <v>-1.5299998809999999E-3</v>
      </c>
      <c r="D197" s="587">
        <v>-1.5299998809999999E-3</v>
      </c>
      <c r="E197" s="594" t="s">
        <v>304</v>
      </c>
      <c r="F197" s="586">
        <v>0</v>
      </c>
      <c r="G197" s="587">
        <v>0</v>
      </c>
      <c r="H197" s="589">
        <v>1.0000000000000001E-5</v>
      </c>
      <c r="I197" s="586">
        <v>4.06128</v>
      </c>
      <c r="J197" s="587">
        <v>4.06128</v>
      </c>
      <c r="K197" s="590" t="s">
        <v>298</v>
      </c>
    </row>
    <row r="198" spans="1:11" ht="14.4" customHeight="1" thickBot="1" x14ac:dyDescent="0.35">
      <c r="A198" s="603" t="s">
        <v>488</v>
      </c>
      <c r="B198" s="581">
        <v>4.9406564584124654E-324</v>
      </c>
      <c r="C198" s="581">
        <v>-1.5299998809999999E-3</v>
      </c>
      <c r="D198" s="582">
        <v>-1.5299998809999999E-3</v>
      </c>
      <c r="E198" s="593" t="s">
        <v>304</v>
      </c>
      <c r="F198" s="581">
        <v>0</v>
      </c>
      <c r="G198" s="582">
        <v>0</v>
      </c>
      <c r="H198" s="584">
        <v>1.0000000000000001E-5</v>
      </c>
      <c r="I198" s="581">
        <v>1.2800000000000001E-3</v>
      </c>
      <c r="J198" s="582">
        <v>1.2800000000000001E-3</v>
      </c>
      <c r="K198" s="591" t="s">
        <v>298</v>
      </c>
    </row>
    <row r="199" spans="1:11" ht="14.4" customHeight="1" thickBot="1" x14ac:dyDescent="0.35">
      <c r="A199" s="603" t="s">
        <v>489</v>
      </c>
      <c r="B199" s="581">
        <v>4.9406564584124654E-324</v>
      </c>
      <c r="C199" s="581">
        <v>4.9406564584124654E-324</v>
      </c>
      <c r="D199" s="582">
        <v>0</v>
      </c>
      <c r="E199" s="583">
        <v>1</v>
      </c>
      <c r="F199" s="581">
        <v>4.9406564584124654E-324</v>
      </c>
      <c r="G199" s="582">
        <v>0</v>
      </c>
      <c r="H199" s="584">
        <v>4.9406564584124654E-324</v>
      </c>
      <c r="I199" s="581">
        <v>4.0599999999999996</v>
      </c>
      <c r="J199" s="582">
        <v>4.0599999999999996</v>
      </c>
      <c r="K199" s="591" t="s">
        <v>304</v>
      </c>
    </row>
    <row r="200" spans="1:11" ht="14.4" customHeight="1" thickBot="1" x14ac:dyDescent="0.35">
      <c r="A200" s="602" t="s">
        <v>490</v>
      </c>
      <c r="B200" s="586">
        <v>97.686585675523006</v>
      </c>
      <c r="C200" s="586">
        <v>484.895140824782</v>
      </c>
      <c r="D200" s="587">
        <v>387.20855514925802</v>
      </c>
      <c r="E200" s="588">
        <v>4.9637843054050004</v>
      </c>
      <c r="F200" s="586">
        <v>208.03518250208501</v>
      </c>
      <c r="G200" s="587">
        <v>173.36265208507101</v>
      </c>
      <c r="H200" s="589">
        <v>2.2313999999999998</v>
      </c>
      <c r="I200" s="586">
        <v>143.6293</v>
      </c>
      <c r="J200" s="587">
        <v>-29.733352085069999</v>
      </c>
      <c r="K200" s="592">
        <v>0.69040870045400005</v>
      </c>
    </row>
    <row r="201" spans="1:11" ht="14.4" customHeight="1" thickBot="1" x14ac:dyDescent="0.35">
      <c r="A201" s="603" t="s">
        <v>491</v>
      </c>
      <c r="B201" s="581">
        <v>4.9406564584124654E-324</v>
      </c>
      <c r="C201" s="581">
        <v>266.59497558759</v>
      </c>
      <c r="D201" s="582">
        <v>266.59497558759</v>
      </c>
      <c r="E201" s="593" t="s">
        <v>304</v>
      </c>
      <c r="F201" s="581">
        <v>0</v>
      </c>
      <c r="G201" s="582">
        <v>0</v>
      </c>
      <c r="H201" s="584">
        <v>4.9406564584124654E-324</v>
      </c>
      <c r="I201" s="581">
        <v>4.9406564584124654E-323</v>
      </c>
      <c r="J201" s="582">
        <v>4.9406564584124654E-323</v>
      </c>
      <c r="K201" s="591" t="s">
        <v>298</v>
      </c>
    </row>
    <row r="202" spans="1:11" ht="14.4" customHeight="1" thickBot="1" x14ac:dyDescent="0.35">
      <c r="A202" s="603" t="s">
        <v>492</v>
      </c>
      <c r="B202" s="581">
        <v>4.9406564584124654E-324</v>
      </c>
      <c r="C202" s="581">
        <v>4.9406564584124654E-324</v>
      </c>
      <c r="D202" s="582">
        <v>0</v>
      </c>
      <c r="E202" s="583">
        <v>1</v>
      </c>
      <c r="F202" s="581">
        <v>4.9406564584124654E-324</v>
      </c>
      <c r="G202" s="582">
        <v>0</v>
      </c>
      <c r="H202" s="584">
        <v>4.9406564584124654E-324</v>
      </c>
      <c r="I202" s="581">
        <v>6.0999999999999999E-2</v>
      </c>
      <c r="J202" s="582">
        <v>6.0999999999999999E-2</v>
      </c>
      <c r="K202" s="591" t="s">
        <v>304</v>
      </c>
    </row>
    <row r="203" spans="1:11" ht="14.4" customHeight="1" thickBot="1" x14ac:dyDescent="0.35">
      <c r="A203" s="603" t="s">
        <v>493</v>
      </c>
      <c r="B203" s="581">
        <v>4.9406564584124654E-324</v>
      </c>
      <c r="C203" s="581">
        <v>4.9406564584124654E-324</v>
      </c>
      <c r="D203" s="582">
        <v>0</v>
      </c>
      <c r="E203" s="583">
        <v>1</v>
      </c>
      <c r="F203" s="581">
        <v>4.9406564584124654E-324</v>
      </c>
      <c r="G203" s="582">
        <v>0</v>
      </c>
      <c r="H203" s="584">
        <v>4.9406564584124654E-324</v>
      </c>
      <c r="I203" s="581">
        <v>26.774999999999999</v>
      </c>
      <c r="J203" s="582">
        <v>26.774999999999999</v>
      </c>
      <c r="K203" s="591" t="s">
        <v>304</v>
      </c>
    </row>
    <row r="204" spans="1:11" ht="14.4" customHeight="1" thickBot="1" x14ac:dyDescent="0.35">
      <c r="A204" s="603" t="s">
        <v>494</v>
      </c>
      <c r="B204" s="581">
        <v>97.686585675523006</v>
      </c>
      <c r="C204" s="581">
        <v>218.300165237192</v>
      </c>
      <c r="D204" s="582">
        <v>120.613579561668</v>
      </c>
      <c r="E204" s="583">
        <v>2.2346995109669998</v>
      </c>
      <c r="F204" s="581">
        <v>208.03518250208501</v>
      </c>
      <c r="G204" s="582">
        <v>173.36265208507101</v>
      </c>
      <c r="H204" s="584">
        <v>2.2313999999999998</v>
      </c>
      <c r="I204" s="581">
        <v>116.7933</v>
      </c>
      <c r="J204" s="582">
        <v>-56.569352085070001</v>
      </c>
      <c r="K204" s="585">
        <v>0.56141128916399996</v>
      </c>
    </row>
    <row r="205" spans="1:11" ht="14.4" customHeight="1" thickBot="1" x14ac:dyDescent="0.35">
      <c r="A205" s="602" t="s">
        <v>495</v>
      </c>
      <c r="B205" s="586">
        <v>4.9406564584124654E-324</v>
      </c>
      <c r="C205" s="586">
        <v>4.9406564584124654E-324</v>
      </c>
      <c r="D205" s="587">
        <v>0</v>
      </c>
      <c r="E205" s="588">
        <v>1</v>
      </c>
      <c r="F205" s="586">
        <v>4.9406564584124654E-324</v>
      </c>
      <c r="G205" s="587">
        <v>0</v>
      </c>
      <c r="H205" s="589">
        <v>4.9406564584124654E-324</v>
      </c>
      <c r="I205" s="586">
        <v>7.27</v>
      </c>
      <c r="J205" s="587">
        <v>7.27</v>
      </c>
      <c r="K205" s="590" t="s">
        <v>304</v>
      </c>
    </row>
    <row r="206" spans="1:11" ht="14.4" customHeight="1" thickBot="1" x14ac:dyDescent="0.35">
      <c r="A206" s="603" t="s">
        <v>496</v>
      </c>
      <c r="B206" s="581">
        <v>4.9406564584124654E-324</v>
      </c>
      <c r="C206" s="581">
        <v>4.9406564584124654E-324</v>
      </c>
      <c r="D206" s="582">
        <v>0</v>
      </c>
      <c r="E206" s="583">
        <v>1</v>
      </c>
      <c r="F206" s="581">
        <v>4.9406564584124654E-324</v>
      </c>
      <c r="G206" s="582">
        <v>0</v>
      </c>
      <c r="H206" s="584">
        <v>4.9406564584124654E-324</v>
      </c>
      <c r="I206" s="581">
        <v>7.27</v>
      </c>
      <c r="J206" s="582">
        <v>7.27</v>
      </c>
      <c r="K206" s="591" t="s">
        <v>304</v>
      </c>
    </row>
    <row r="207" spans="1:11" ht="14.4" customHeight="1" thickBot="1" x14ac:dyDescent="0.35">
      <c r="A207" s="600" t="s">
        <v>497</v>
      </c>
      <c r="B207" s="581">
        <v>4.9406564584124654E-324</v>
      </c>
      <c r="C207" s="581">
        <v>166.51697753274399</v>
      </c>
      <c r="D207" s="582">
        <v>166.51697753274399</v>
      </c>
      <c r="E207" s="593" t="s">
        <v>304</v>
      </c>
      <c r="F207" s="581">
        <v>147.99999999999901</v>
      </c>
      <c r="G207" s="582">
        <v>123.33333333333201</v>
      </c>
      <c r="H207" s="584">
        <v>5.7759999999999998</v>
      </c>
      <c r="I207" s="581">
        <v>153.68299999999999</v>
      </c>
      <c r="J207" s="582">
        <v>30.349666666667002</v>
      </c>
      <c r="K207" s="585">
        <v>1.0383986486479999</v>
      </c>
    </row>
    <row r="208" spans="1:11" ht="14.4" customHeight="1" thickBot="1" x14ac:dyDescent="0.35">
      <c r="A208" s="605" t="s">
        <v>498</v>
      </c>
      <c r="B208" s="586">
        <v>4.9406564584124654E-324</v>
      </c>
      <c r="C208" s="586">
        <v>166.51697753274399</v>
      </c>
      <c r="D208" s="587">
        <v>166.51697753274399</v>
      </c>
      <c r="E208" s="594" t="s">
        <v>304</v>
      </c>
      <c r="F208" s="586">
        <v>147.99999999999901</v>
      </c>
      <c r="G208" s="587">
        <v>123.33333333333201</v>
      </c>
      <c r="H208" s="589">
        <v>5.7759999999999998</v>
      </c>
      <c r="I208" s="586">
        <v>153.68299999999999</v>
      </c>
      <c r="J208" s="587">
        <v>30.349666666667002</v>
      </c>
      <c r="K208" s="592">
        <v>1.0383986486479999</v>
      </c>
    </row>
    <row r="209" spans="1:11" ht="14.4" customHeight="1" thickBot="1" x14ac:dyDescent="0.35">
      <c r="A209" s="602" t="s">
        <v>499</v>
      </c>
      <c r="B209" s="586">
        <v>4.9406564584124654E-324</v>
      </c>
      <c r="C209" s="586">
        <v>166.51697753274399</v>
      </c>
      <c r="D209" s="587">
        <v>166.51697753274399</v>
      </c>
      <c r="E209" s="594" t="s">
        <v>304</v>
      </c>
      <c r="F209" s="586">
        <v>147.99999999999901</v>
      </c>
      <c r="G209" s="587">
        <v>123.33333333333201</v>
      </c>
      <c r="H209" s="589">
        <v>4.9406564584124654E-324</v>
      </c>
      <c r="I209" s="586">
        <v>147.90700000000001</v>
      </c>
      <c r="J209" s="587">
        <v>24.573666666666998</v>
      </c>
      <c r="K209" s="592">
        <v>0.99937162162100002</v>
      </c>
    </row>
    <row r="210" spans="1:11" ht="14.4" customHeight="1" thickBot="1" x14ac:dyDescent="0.35">
      <c r="A210" s="603" t="s">
        <v>500</v>
      </c>
      <c r="B210" s="581">
        <v>4.9406564584124654E-324</v>
      </c>
      <c r="C210" s="581">
        <v>166.51697753274399</v>
      </c>
      <c r="D210" s="582">
        <v>166.51697753274399</v>
      </c>
      <c r="E210" s="593" t="s">
        <v>304</v>
      </c>
      <c r="F210" s="581">
        <v>147.99999999999901</v>
      </c>
      <c r="G210" s="582">
        <v>123.33333333333201</v>
      </c>
      <c r="H210" s="584">
        <v>4.9406564584124654E-324</v>
      </c>
      <c r="I210" s="581">
        <v>147.90700000000001</v>
      </c>
      <c r="J210" s="582">
        <v>24.573666666666998</v>
      </c>
      <c r="K210" s="585">
        <v>0.99937162162100002</v>
      </c>
    </row>
    <row r="211" spans="1:11" ht="14.4" customHeight="1" thickBot="1" x14ac:dyDescent="0.35">
      <c r="A211" s="607"/>
      <c r="B211" s="581">
        <v>4.9406564584124654E-324</v>
      </c>
      <c r="C211" s="581">
        <v>4.9406564584124654E-324</v>
      </c>
      <c r="D211" s="582">
        <v>0</v>
      </c>
      <c r="E211" s="583">
        <v>1</v>
      </c>
      <c r="F211" s="581">
        <v>4.9406564584124654E-324</v>
      </c>
      <c r="G211" s="582">
        <v>0</v>
      </c>
      <c r="H211" s="584">
        <v>5.7759999999999998</v>
      </c>
      <c r="I211" s="581">
        <v>5.7759999999999998</v>
      </c>
      <c r="J211" s="582">
        <v>5.7759999999999998</v>
      </c>
      <c r="K211" s="591" t="s">
        <v>304</v>
      </c>
    </row>
    <row r="212" spans="1:11" ht="14.4" customHeight="1" thickBot="1" x14ac:dyDescent="0.35">
      <c r="A212" s="603" t="s">
        <v>501</v>
      </c>
      <c r="B212" s="581">
        <v>4.9406564584124654E-324</v>
      </c>
      <c r="C212" s="581">
        <v>4.9406564584124654E-324</v>
      </c>
      <c r="D212" s="582">
        <v>0</v>
      </c>
      <c r="E212" s="583">
        <v>1</v>
      </c>
      <c r="F212" s="581">
        <v>4.9406564584124654E-324</v>
      </c>
      <c r="G212" s="582">
        <v>0</v>
      </c>
      <c r="H212" s="584">
        <v>5.7759999999999998</v>
      </c>
      <c r="I212" s="581">
        <v>5.7759999999999998</v>
      </c>
      <c r="J212" s="582">
        <v>5.7759999999999998</v>
      </c>
      <c r="K212" s="591" t="s">
        <v>304</v>
      </c>
    </row>
    <row r="213" spans="1:11" ht="14.4" customHeight="1" thickBot="1" x14ac:dyDescent="0.35">
      <c r="A213" s="599" t="s">
        <v>502</v>
      </c>
      <c r="B213" s="581">
        <v>11360.992251285799</v>
      </c>
      <c r="C213" s="581">
        <v>14101.154885191099</v>
      </c>
      <c r="D213" s="582">
        <v>2740.1626339053701</v>
      </c>
      <c r="E213" s="583">
        <v>1.2411904324280001</v>
      </c>
      <c r="F213" s="581">
        <v>12833.571113247701</v>
      </c>
      <c r="G213" s="582">
        <v>10694.642594373099</v>
      </c>
      <c r="H213" s="584">
        <v>1163.78217</v>
      </c>
      <c r="I213" s="581">
        <v>10912.074850000001</v>
      </c>
      <c r="J213" s="582">
        <v>217.43225562693601</v>
      </c>
      <c r="K213" s="585">
        <v>0.85027579258399999</v>
      </c>
    </row>
    <row r="214" spans="1:11" ht="14.4" customHeight="1" thickBot="1" x14ac:dyDescent="0.35">
      <c r="A214" s="604" t="s">
        <v>503</v>
      </c>
      <c r="B214" s="586">
        <v>11360.992251285799</v>
      </c>
      <c r="C214" s="586">
        <v>14101.154885191099</v>
      </c>
      <c r="D214" s="587">
        <v>2740.1626339053701</v>
      </c>
      <c r="E214" s="588">
        <v>1.2411904324280001</v>
      </c>
      <c r="F214" s="586">
        <v>12833.571113247701</v>
      </c>
      <c r="G214" s="587">
        <v>10694.642594373099</v>
      </c>
      <c r="H214" s="589">
        <v>1163.78217</v>
      </c>
      <c r="I214" s="586">
        <v>10912.074850000001</v>
      </c>
      <c r="J214" s="587">
        <v>217.43225562693601</v>
      </c>
      <c r="K214" s="592">
        <v>0.85027579258399999</v>
      </c>
    </row>
    <row r="215" spans="1:11" ht="14.4" customHeight="1" thickBot="1" x14ac:dyDescent="0.35">
      <c r="A215" s="605" t="s">
        <v>70</v>
      </c>
      <c r="B215" s="586">
        <v>11360.992251285799</v>
      </c>
      <c r="C215" s="586">
        <v>14101.154885191099</v>
      </c>
      <c r="D215" s="587">
        <v>2740.1626339053701</v>
      </c>
      <c r="E215" s="588">
        <v>1.2411904324280001</v>
      </c>
      <c r="F215" s="586">
        <v>12833.571113247701</v>
      </c>
      <c r="G215" s="587">
        <v>10694.642594373099</v>
      </c>
      <c r="H215" s="589">
        <v>1163.78217</v>
      </c>
      <c r="I215" s="586">
        <v>10912.074850000001</v>
      </c>
      <c r="J215" s="587">
        <v>217.43225562693601</v>
      </c>
      <c r="K215" s="592">
        <v>0.85027579258399999</v>
      </c>
    </row>
    <row r="216" spans="1:11" ht="14.4" customHeight="1" thickBot="1" x14ac:dyDescent="0.35">
      <c r="A216" s="602" t="s">
        <v>504</v>
      </c>
      <c r="B216" s="586">
        <v>37.999893680969002</v>
      </c>
      <c r="C216" s="586">
        <v>104.593192964539</v>
      </c>
      <c r="D216" s="587">
        <v>66.593299283568996</v>
      </c>
      <c r="E216" s="588">
        <v>2.7524601474580002</v>
      </c>
      <c r="F216" s="586">
        <v>62.999999999998998</v>
      </c>
      <c r="G216" s="587">
        <v>52.499999999998998</v>
      </c>
      <c r="H216" s="589">
        <v>7.6440999999999999</v>
      </c>
      <c r="I216" s="586">
        <v>81.908199999999994</v>
      </c>
      <c r="J216" s="587">
        <v>29.408200000000001</v>
      </c>
      <c r="K216" s="592">
        <v>1.30013015873</v>
      </c>
    </row>
    <row r="217" spans="1:11" ht="14.4" customHeight="1" thickBot="1" x14ac:dyDescent="0.35">
      <c r="A217" s="603" t="s">
        <v>505</v>
      </c>
      <c r="B217" s="581">
        <v>37.999893680969002</v>
      </c>
      <c r="C217" s="581">
        <v>104.593192964539</v>
      </c>
      <c r="D217" s="582">
        <v>66.593299283568996</v>
      </c>
      <c r="E217" s="583">
        <v>2.7524601474580002</v>
      </c>
      <c r="F217" s="581">
        <v>62.999999999998998</v>
      </c>
      <c r="G217" s="582">
        <v>52.499999999998998</v>
      </c>
      <c r="H217" s="584">
        <v>7.6440999999999999</v>
      </c>
      <c r="I217" s="581">
        <v>81.908199999999994</v>
      </c>
      <c r="J217" s="582">
        <v>29.408200000000001</v>
      </c>
      <c r="K217" s="585">
        <v>1.30013015873</v>
      </c>
    </row>
    <row r="218" spans="1:11" ht="14.4" customHeight="1" thickBot="1" x14ac:dyDescent="0.35">
      <c r="A218" s="602" t="s">
        <v>506</v>
      </c>
      <c r="B218" s="586">
        <v>165.999845027178</v>
      </c>
      <c r="C218" s="586">
        <v>65.414995136596005</v>
      </c>
      <c r="D218" s="587">
        <v>-100.584849890581</v>
      </c>
      <c r="E218" s="588">
        <v>0.39406660365099999</v>
      </c>
      <c r="F218" s="586">
        <v>114.34714887715199</v>
      </c>
      <c r="G218" s="587">
        <v>95.289290730960005</v>
      </c>
      <c r="H218" s="589">
        <v>3.58</v>
      </c>
      <c r="I218" s="586">
        <v>30.77</v>
      </c>
      <c r="J218" s="587">
        <v>-64.519290730959995</v>
      </c>
      <c r="K218" s="592">
        <v>0.269092848419</v>
      </c>
    </row>
    <row r="219" spans="1:11" ht="14.4" customHeight="1" thickBot="1" x14ac:dyDescent="0.35">
      <c r="A219" s="603" t="s">
        <v>507</v>
      </c>
      <c r="B219" s="581">
        <v>165.999845027178</v>
      </c>
      <c r="C219" s="581">
        <v>65.414995136596005</v>
      </c>
      <c r="D219" s="582">
        <v>-100.584849890581</v>
      </c>
      <c r="E219" s="583">
        <v>0.39406660365099999</v>
      </c>
      <c r="F219" s="581">
        <v>114.34714887715199</v>
      </c>
      <c r="G219" s="582">
        <v>95.289290730960005</v>
      </c>
      <c r="H219" s="584">
        <v>3.58</v>
      </c>
      <c r="I219" s="581">
        <v>30.77</v>
      </c>
      <c r="J219" s="582">
        <v>-64.519290730959995</v>
      </c>
      <c r="K219" s="585">
        <v>0.269092848419</v>
      </c>
    </row>
    <row r="220" spans="1:11" ht="14.4" customHeight="1" thickBot="1" x14ac:dyDescent="0.35">
      <c r="A220" s="602" t="s">
        <v>508</v>
      </c>
      <c r="B220" s="586">
        <v>794.99956937693003</v>
      </c>
      <c r="C220" s="586">
        <v>934.24333734236097</v>
      </c>
      <c r="D220" s="587">
        <v>139.243767965431</v>
      </c>
      <c r="E220" s="588">
        <v>1.1751494885389999</v>
      </c>
      <c r="F220" s="586">
        <v>932.223964370678</v>
      </c>
      <c r="G220" s="587">
        <v>776.85330364223205</v>
      </c>
      <c r="H220" s="589">
        <v>79.739400000000003</v>
      </c>
      <c r="I220" s="586">
        <v>905.90800000000002</v>
      </c>
      <c r="J220" s="587">
        <v>129.05469635776799</v>
      </c>
      <c r="K220" s="592">
        <v>0.97177077035500004</v>
      </c>
    </row>
    <row r="221" spans="1:11" ht="14.4" customHeight="1" thickBot="1" x14ac:dyDescent="0.35">
      <c r="A221" s="603" t="s">
        <v>509</v>
      </c>
      <c r="B221" s="581">
        <v>794.99956937693003</v>
      </c>
      <c r="C221" s="581">
        <v>934.24333734236097</v>
      </c>
      <c r="D221" s="582">
        <v>139.243767965431</v>
      </c>
      <c r="E221" s="583">
        <v>1.1751494885389999</v>
      </c>
      <c r="F221" s="581">
        <v>932.223964370678</v>
      </c>
      <c r="G221" s="582">
        <v>776.85330364223205</v>
      </c>
      <c r="H221" s="584">
        <v>79.739400000000003</v>
      </c>
      <c r="I221" s="581">
        <v>905.90800000000002</v>
      </c>
      <c r="J221" s="582">
        <v>129.05469635776799</v>
      </c>
      <c r="K221" s="585">
        <v>0.97177077035500004</v>
      </c>
    </row>
    <row r="222" spans="1:11" ht="14.4" customHeight="1" thickBot="1" x14ac:dyDescent="0.35">
      <c r="A222" s="602" t="s">
        <v>510</v>
      </c>
      <c r="B222" s="586">
        <v>4.9406564584124654E-324</v>
      </c>
      <c r="C222" s="586">
        <v>1.0839999449240001</v>
      </c>
      <c r="D222" s="587">
        <v>1.0839999449240001</v>
      </c>
      <c r="E222" s="594" t="s">
        <v>304</v>
      </c>
      <c r="F222" s="586">
        <v>0</v>
      </c>
      <c r="G222" s="587">
        <v>0</v>
      </c>
      <c r="H222" s="589">
        <v>0.38600000000000001</v>
      </c>
      <c r="I222" s="586">
        <v>8.9480000000000004</v>
      </c>
      <c r="J222" s="587">
        <v>8.9480000000000004</v>
      </c>
      <c r="K222" s="590" t="s">
        <v>298</v>
      </c>
    </row>
    <row r="223" spans="1:11" ht="14.4" customHeight="1" thickBot="1" x14ac:dyDescent="0.35">
      <c r="A223" s="603" t="s">
        <v>511</v>
      </c>
      <c r="B223" s="581">
        <v>4.9406564584124654E-324</v>
      </c>
      <c r="C223" s="581">
        <v>1.0839999449240001</v>
      </c>
      <c r="D223" s="582">
        <v>1.0839999449240001</v>
      </c>
      <c r="E223" s="593" t="s">
        <v>304</v>
      </c>
      <c r="F223" s="581">
        <v>0</v>
      </c>
      <c r="G223" s="582">
        <v>0</v>
      </c>
      <c r="H223" s="584">
        <v>0.38600000000000001</v>
      </c>
      <c r="I223" s="581">
        <v>8.9480000000000004</v>
      </c>
      <c r="J223" s="582">
        <v>8.9480000000000004</v>
      </c>
      <c r="K223" s="591" t="s">
        <v>298</v>
      </c>
    </row>
    <row r="224" spans="1:11" ht="14.4" customHeight="1" thickBot="1" x14ac:dyDescent="0.35">
      <c r="A224" s="602" t="s">
        <v>512</v>
      </c>
      <c r="B224" s="586">
        <v>565.99964798410997</v>
      </c>
      <c r="C224" s="586">
        <v>503.99256673128201</v>
      </c>
      <c r="D224" s="587">
        <v>-62.007081252827</v>
      </c>
      <c r="E224" s="588">
        <v>0.89044678477500006</v>
      </c>
      <c r="F224" s="586">
        <v>502.99999999999397</v>
      </c>
      <c r="G224" s="587">
        <v>419.166666666661</v>
      </c>
      <c r="H224" s="589">
        <v>44.604500000000002</v>
      </c>
      <c r="I224" s="586">
        <v>376.47660999999999</v>
      </c>
      <c r="J224" s="587">
        <v>-42.690056666661</v>
      </c>
      <c r="K224" s="592">
        <v>0.74846244532799999</v>
      </c>
    </row>
    <row r="225" spans="1:11" ht="14.4" customHeight="1" thickBot="1" x14ac:dyDescent="0.35">
      <c r="A225" s="603" t="s">
        <v>513</v>
      </c>
      <c r="B225" s="581">
        <v>562.99965006193202</v>
      </c>
      <c r="C225" s="581">
        <v>501.45665692761497</v>
      </c>
      <c r="D225" s="582">
        <v>-61.542993134317001</v>
      </c>
      <c r="E225" s="583">
        <v>0.89068733323799998</v>
      </c>
      <c r="F225" s="581">
        <v>501.99999999999397</v>
      </c>
      <c r="G225" s="582">
        <v>418.33333333332803</v>
      </c>
      <c r="H225" s="584">
        <v>44.556530000000002</v>
      </c>
      <c r="I225" s="581">
        <v>375.99691000000001</v>
      </c>
      <c r="J225" s="582">
        <v>-42.336423333328</v>
      </c>
      <c r="K225" s="585">
        <v>0.74899782868499998</v>
      </c>
    </row>
    <row r="226" spans="1:11" ht="14.4" customHeight="1" thickBot="1" x14ac:dyDescent="0.35">
      <c r="A226" s="603" t="s">
        <v>514</v>
      </c>
      <c r="B226" s="581">
        <v>2.9999979221770001</v>
      </c>
      <c r="C226" s="581">
        <v>2.5359098036669998</v>
      </c>
      <c r="D226" s="582">
        <v>-0.464088118509</v>
      </c>
      <c r="E226" s="583">
        <v>0.84530385335199998</v>
      </c>
      <c r="F226" s="581">
        <v>0.99999999999900002</v>
      </c>
      <c r="G226" s="582">
        <v>0.83333333333299997</v>
      </c>
      <c r="H226" s="584">
        <v>4.7969999999999999E-2</v>
      </c>
      <c r="I226" s="581">
        <v>0.47970000000000002</v>
      </c>
      <c r="J226" s="582">
        <v>-0.35363333333300001</v>
      </c>
      <c r="K226" s="585">
        <v>0.47970000000000002</v>
      </c>
    </row>
    <row r="227" spans="1:11" ht="14.4" customHeight="1" thickBot="1" x14ac:dyDescent="0.35">
      <c r="A227" s="602" t="s">
        <v>515</v>
      </c>
      <c r="B227" s="586">
        <v>4.9406564584124654E-324</v>
      </c>
      <c r="C227" s="586">
        <v>1700.0903907045499</v>
      </c>
      <c r="D227" s="587">
        <v>1700.0903907045499</v>
      </c>
      <c r="E227" s="594" t="s">
        <v>304</v>
      </c>
      <c r="F227" s="586">
        <v>0</v>
      </c>
      <c r="G227" s="587">
        <v>0</v>
      </c>
      <c r="H227" s="589">
        <v>153.95396</v>
      </c>
      <c r="I227" s="586">
        <v>1390.58188</v>
      </c>
      <c r="J227" s="587">
        <v>1390.58188</v>
      </c>
      <c r="K227" s="590" t="s">
        <v>298</v>
      </c>
    </row>
    <row r="228" spans="1:11" ht="14.4" customHeight="1" thickBot="1" x14ac:dyDescent="0.35">
      <c r="A228" s="603" t="s">
        <v>516</v>
      </c>
      <c r="B228" s="581">
        <v>4.9406564584124654E-324</v>
      </c>
      <c r="C228" s="581">
        <v>11.053979109934</v>
      </c>
      <c r="D228" s="582">
        <v>11.053979109934</v>
      </c>
      <c r="E228" s="593" t="s">
        <v>304</v>
      </c>
      <c r="F228" s="581">
        <v>0</v>
      </c>
      <c r="G228" s="582">
        <v>0</v>
      </c>
      <c r="H228" s="584">
        <v>4.9406564584124654E-324</v>
      </c>
      <c r="I228" s="581">
        <v>4.9406564584124654E-323</v>
      </c>
      <c r="J228" s="582">
        <v>4.9406564584124654E-323</v>
      </c>
      <c r="K228" s="591" t="s">
        <v>298</v>
      </c>
    </row>
    <row r="229" spans="1:11" ht="14.4" customHeight="1" thickBot="1" x14ac:dyDescent="0.35">
      <c r="A229" s="603" t="s">
        <v>517</v>
      </c>
      <c r="B229" s="581">
        <v>4.9406564584124654E-324</v>
      </c>
      <c r="C229" s="581">
        <v>1687.12241174873</v>
      </c>
      <c r="D229" s="582">
        <v>1687.12241174873</v>
      </c>
      <c r="E229" s="593" t="s">
        <v>304</v>
      </c>
      <c r="F229" s="581">
        <v>0</v>
      </c>
      <c r="G229" s="582">
        <v>0</v>
      </c>
      <c r="H229" s="584">
        <v>153.95396</v>
      </c>
      <c r="I229" s="581">
        <v>1390.58188</v>
      </c>
      <c r="J229" s="582">
        <v>1390.58188</v>
      </c>
      <c r="K229" s="591" t="s">
        <v>298</v>
      </c>
    </row>
    <row r="230" spans="1:11" ht="14.4" customHeight="1" thickBot="1" x14ac:dyDescent="0.35">
      <c r="A230" s="603" t="s">
        <v>518</v>
      </c>
      <c r="B230" s="581">
        <v>4.9406564584124654E-324</v>
      </c>
      <c r="C230" s="581">
        <v>1.913999845884</v>
      </c>
      <c r="D230" s="582">
        <v>1.913999845884</v>
      </c>
      <c r="E230" s="593" t="s">
        <v>304</v>
      </c>
      <c r="F230" s="581">
        <v>0</v>
      </c>
      <c r="G230" s="582">
        <v>0</v>
      </c>
      <c r="H230" s="584">
        <v>4.9406564584124654E-324</v>
      </c>
      <c r="I230" s="581">
        <v>4.9406564584124654E-323</v>
      </c>
      <c r="J230" s="582">
        <v>4.9406564584124654E-323</v>
      </c>
      <c r="K230" s="591" t="s">
        <v>298</v>
      </c>
    </row>
    <row r="231" spans="1:11" ht="14.4" customHeight="1" thickBot="1" x14ac:dyDescent="0.35">
      <c r="A231" s="602" t="s">
        <v>519</v>
      </c>
      <c r="B231" s="586">
        <v>9795.9932952165691</v>
      </c>
      <c r="C231" s="586">
        <v>10791.7364023669</v>
      </c>
      <c r="D231" s="587">
        <v>995.74310715030299</v>
      </c>
      <c r="E231" s="588">
        <v>1.101647998027</v>
      </c>
      <c r="F231" s="586">
        <v>11220.9999999999</v>
      </c>
      <c r="G231" s="587">
        <v>9350.8333333332102</v>
      </c>
      <c r="H231" s="589">
        <v>873.87420999999995</v>
      </c>
      <c r="I231" s="586">
        <v>8117.4821599999996</v>
      </c>
      <c r="J231" s="587">
        <v>-1233.35117333321</v>
      </c>
      <c r="K231" s="592">
        <v>0.72341878263899995</v>
      </c>
    </row>
    <row r="232" spans="1:11" ht="14.4" customHeight="1" thickBot="1" x14ac:dyDescent="0.35">
      <c r="A232" s="603" t="s">
        <v>520</v>
      </c>
      <c r="B232" s="581">
        <v>9795.9932952165691</v>
      </c>
      <c r="C232" s="581">
        <v>10791.7364023669</v>
      </c>
      <c r="D232" s="582">
        <v>995.74310715030299</v>
      </c>
      <c r="E232" s="583">
        <v>1.101647998027</v>
      </c>
      <c r="F232" s="581">
        <v>11220.9999999999</v>
      </c>
      <c r="G232" s="582">
        <v>9350.8333333332102</v>
      </c>
      <c r="H232" s="584">
        <v>873.87420999999995</v>
      </c>
      <c r="I232" s="581">
        <v>8117.4821599999996</v>
      </c>
      <c r="J232" s="582">
        <v>-1233.35117333321</v>
      </c>
      <c r="K232" s="585">
        <v>0.72341878263899995</v>
      </c>
    </row>
    <row r="233" spans="1:11" ht="14.4" customHeight="1" thickBot="1" x14ac:dyDescent="0.35">
      <c r="A233" s="608" t="s">
        <v>521</v>
      </c>
      <c r="B233" s="586">
        <v>4.9406564584124654E-324</v>
      </c>
      <c r="C233" s="586">
        <v>0.646799947918</v>
      </c>
      <c r="D233" s="587">
        <v>0.646799947918</v>
      </c>
      <c r="E233" s="594" t="s">
        <v>304</v>
      </c>
      <c r="F233" s="586">
        <v>0</v>
      </c>
      <c r="G233" s="587">
        <v>0</v>
      </c>
      <c r="H233" s="589">
        <v>4.9406564584124654E-324</v>
      </c>
      <c r="I233" s="586">
        <v>4.63</v>
      </c>
      <c r="J233" s="587">
        <v>4.63</v>
      </c>
      <c r="K233" s="590" t="s">
        <v>298</v>
      </c>
    </row>
    <row r="234" spans="1:11" ht="14.4" customHeight="1" thickBot="1" x14ac:dyDescent="0.35">
      <c r="A234" s="604" t="s">
        <v>522</v>
      </c>
      <c r="B234" s="586">
        <v>4.9406564584124654E-324</v>
      </c>
      <c r="C234" s="586">
        <v>0.646799947918</v>
      </c>
      <c r="D234" s="587">
        <v>0.646799947918</v>
      </c>
      <c r="E234" s="594" t="s">
        <v>304</v>
      </c>
      <c r="F234" s="586">
        <v>0</v>
      </c>
      <c r="G234" s="587">
        <v>0</v>
      </c>
      <c r="H234" s="589">
        <v>4.9406564584124654E-324</v>
      </c>
      <c r="I234" s="586">
        <v>4.63</v>
      </c>
      <c r="J234" s="587">
        <v>4.63</v>
      </c>
      <c r="K234" s="590" t="s">
        <v>298</v>
      </c>
    </row>
    <row r="235" spans="1:11" ht="14.4" customHeight="1" thickBot="1" x14ac:dyDescent="0.35">
      <c r="A235" s="605" t="s">
        <v>523</v>
      </c>
      <c r="B235" s="586">
        <v>4.9406564584124654E-324</v>
      </c>
      <c r="C235" s="586">
        <v>0.646799947918</v>
      </c>
      <c r="D235" s="587">
        <v>0.646799947918</v>
      </c>
      <c r="E235" s="594" t="s">
        <v>304</v>
      </c>
      <c r="F235" s="586">
        <v>0</v>
      </c>
      <c r="G235" s="587">
        <v>0</v>
      </c>
      <c r="H235" s="589">
        <v>4.9406564584124654E-324</v>
      </c>
      <c r="I235" s="586">
        <v>4.63</v>
      </c>
      <c r="J235" s="587">
        <v>4.63</v>
      </c>
      <c r="K235" s="590" t="s">
        <v>298</v>
      </c>
    </row>
    <row r="236" spans="1:11" ht="14.4" customHeight="1" thickBot="1" x14ac:dyDescent="0.35">
      <c r="A236" s="602" t="s">
        <v>524</v>
      </c>
      <c r="B236" s="586">
        <v>4.9406564584124654E-324</v>
      </c>
      <c r="C236" s="586">
        <v>0.646799947918</v>
      </c>
      <c r="D236" s="587">
        <v>0.646799947918</v>
      </c>
      <c r="E236" s="594" t="s">
        <v>304</v>
      </c>
      <c r="F236" s="586">
        <v>0</v>
      </c>
      <c r="G236" s="587">
        <v>0</v>
      </c>
      <c r="H236" s="589">
        <v>4.9406564584124654E-324</v>
      </c>
      <c r="I236" s="586">
        <v>4.63</v>
      </c>
      <c r="J236" s="587">
        <v>4.63</v>
      </c>
      <c r="K236" s="590" t="s">
        <v>298</v>
      </c>
    </row>
    <row r="237" spans="1:11" ht="14.4" customHeight="1" thickBot="1" x14ac:dyDescent="0.35">
      <c r="A237" s="603" t="s">
        <v>525</v>
      </c>
      <c r="B237" s="581">
        <v>4.9406564584124654E-324</v>
      </c>
      <c r="C237" s="581">
        <v>0.646799947918</v>
      </c>
      <c r="D237" s="582">
        <v>0.646799947918</v>
      </c>
      <c r="E237" s="593" t="s">
        <v>304</v>
      </c>
      <c r="F237" s="581">
        <v>0</v>
      </c>
      <c r="G237" s="582">
        <v>0</v>
      </c>
      <c r="H237" s="584">
        <v>4.9406564584124654E-324</v>
      </c>
      <c r="I237" s="581">
        <v>4.63</v>
      </c>
      <c r="J237" s="582">
        <v>4.63</v>
      </c>
      <c r="K237" s="591" t="s">
        <v>298</v>
      </c>
    </row>
    <row r="238" spans="1:11" ht="14.4" customHeight="1" thickBot="1" x14ac:dyDescent="0.35">
      <c r="A238" s="607"/>
      <c r="B238" s="581">
        <v>-9266.8915311755609</v>
      </c>
      <c r="C238" s="581">
        <v>4.9406564584124654E-324</v>
      </c>
      <c r="D238" s="582">
        <v>9266.8915311755609</v>
      </c>
      <c r="E238" s="583">
        <v>0</v>
      </c>
      <c r="F238" s="581">
        <v>-7538.2311784294698</v>
      </c>
      <c r="G238" s="582">
        <v>-6281.8593153578904</v>
      </c>
      <c r="H238" s="584">
        <v>-959.32246000000305</v>
      </c>
      <c r="I238" s="581">
        <v>-5061.2599899999996</v>
      </c>
      <c r="J238" s="582">
        <v>1220.5993253578899</v>
      </c>
      <c r="K238" s="585">
        <v>0.67141214831399998</v>
      </c>
    </row>
    <row r="239" spans="1:11" ht="14.4" customHeight="1" thickBot="1" x14ac:dyDescent="0.35">
      <c r="A239" s="609" t="s">
        <v>89</v>
      </c>
      <c r="B239" s="595">
        <v>-9266.8915311755609</v>
      </c>
      <c r="C239" s="595">
        <v>-33858.543381799696</v>
      </c>
      <c r="D239" s="596">
        <v>-24591.651850624199</v>
      </c>
      <c r="E239" s="597" t="s">
        <v>304</v>
      </c>
      <c r="F239" s="595">
        <v>-7538.2311784294698</v>
      </c>
      <c r="G239" s="596">
        <v>-6281.8593153579004</v>
      </c>
      <c r="H239" s="595">
        <v>-959.32246000000305</v>
      </c>
      <c r="I239" s="595">
        <v>-5061.2599899999796</v>
      </c>
      <c r="J239" s="596">
        <v>1220.5993253579099</v>
      </c>
      <c r="K239" s="598">
        <v>0.67141214831399998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43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67" t="s">
        <v>268</v>
      </c>
      <c r="B1" s="468"/>
      <c r="C1" s="468"/>
      <c r="D1" s="468"/>
      <c r="E1" s="468"/>
      <c r="F1" s="468"/>
      <c r="G1" s="441"/>
    </row>
    <row r="2" spans="1:8" ht="14.4" customHeight="1" thickBot="1" x14ac:dyDescent="0.35">
      <c r="A2" s="580" t="s">
        <v>297</v>
      </c>
      <c r="B2" s="96"/>
      <c r="C2" s="96"/>
      <c r="D2" s="96"/>
      <c r="E2" s="96"/>
      <c r="F2" s="96"/>
    </row>
    <row r="3" spans="1:8" ht="14.4" customHeight="1" thickBot="1" x14ac:dyDescent="0.35">
      <c r="A3" s="181" t="s">
        <v>0</v>
      </c>
      <c r="B3" s="182" t="s">
        <v>1</v>
      </c>
      <c r="C3" s="335" t="s">
        <v>2</v>
      </c>
      <c r="D3" s="336" t="s">
        <v>3</v>
      </c>
      <c r="E3" s="336" t="s">
        <v>4</v>
      </c>
      <c r="F3" s="336" t="s">
        <v>5</v>
      </c>
      <c r="G3" s="337" t="s">
        <v>278</v>
      </c>
    </row>
    <row r="4" spans="1:8" ht="14.4" customHeight="1" x14ac:dyDescent="0.3">
      <c r="A4" s="610" t="s">
        <v>526</v>
      </c>
      <c r="B4" s="611" t="s">
        <v>527</v>
      </c>
      <c r="C4" s="612" t="s">
        <v>528</v>
      </c>
      <c r="D4" s="612" t="s">
        <v>527</v>
      </c>
      <c r="E4" s="612" t="s">
        <v>527</v>
      </c>
      <c r="F4" s="613" t="s">
        <v>527</v>
      </c>
      <c r="G4" s="612" t="s">
        <v>527</v>
      </c>
      <c r="H4" s="612" t="s">
        <v>157</v>
      </c>
    </row>
    <row r="5" spans="1:8" ht="14.4" customHeight="1" x14ac:dyDescent="0.3">
      <c r="A5" s="610" t="s">
        <v>526</v>
      </c>
      <c r="B5" s="611" t="s">
        <v>529</v>
      </c>
      <c r="C5" s="612" t="s">
        <v>530</v>
      </c>
      <c r="D5" s="612">
        <v>12937475.166883012</v>
      </c>
      <c r="E5" s="612">
        <v>11376561.339371655</v>
      </c>
      <c r="F5" s="613">
        <v>0.87934942425961593</v>
      </c>
      <c r="G5" s="612">
        <v>-1560913.8275113571</v>
      </c>
      <c r="H5" s="612" t="s">
        <v>2</v>
      </c>
    </row>
    <row r="6" spans="1:8" ht="14.4" customHeight="1" x14ac:dyDescent="0.3">
      <c r="A6" s="610" t="s">
        <v>526</v>
      </c>
      <c r="B6" s="611" t="s">
        <v>531</v>
      </c>
      <c r="C6" s="612" t="s">
        <v>532</v>
      </c>
      <c r="D6" s="612">
        <v>1625042.5003038433</v>
      </c>
      <c r="E6" s="612">
        <v>1195285.8716038724</v>
      </c>
      <c r="F6" s="613">
        <v>0.73554129900010801</v>
      </c>
      <c r="G6" s="612">
        <v>-429756.6286999709</v>
      </c>
      <c r="H6" s="612" t="s">
        <v>2</v>
      </c>
    </row>
    <row r="7" spans="1:8" ht="14.4" customHeight="1" x14ac:dyDescent="0.3">
      <c r="A7" s="610" t="s">
        <v>526</v>
      </c>
      <c r="B7" s="611" t="s">
        <v>533</v>
      </c>
      <c r="C7" s="612" t="s">
        <v>534</v>
      </c>
      <c r="D7" s="612">
        <v>102462.57219012751</v>
      </c>
      <c r="E7" s="612">
        <v>20297.07</v>
      </c>
      <c r="F7" s="613">
        <v>0.19809252848286066</v>
      </c>
      <c r="G7" s="612">
        <v>-82165.502190127503</v>
      </c>
      <c r="H7" s="612" t="s">
        <v>2</v>
      </c>
    </row>
    <row r="8" spans="1:8" ht="14.4" customHeight="1" x14ac:dyDescent="0.3">
      <c r="A8" s="610" t="s">
        <v>526</v>
      </c>
      <c r="B8" s="611" t="s">
        <v>535</v>
      </c>
      <c r="C8" s="612" t="s">
        <v>536</v>
      </c>
      <c r="D8" s="612">
        <v>668312.80692213075</v>
      </c>
      <c r="E8" s="612">
        <v>705058.48000000033</v>
      </c>
      <c r="F8" s="613">
        <v>1.054982745650348</v>
      </c>
      <c r="G8" s="612">
        <v>36745.673077869578</v>
      </c>
      <c r="H8" s="612" t="s">
        <v>2</v>
      </c>
    </row>
    <row r="9" spans="1:8" ht="14.4" customHeight="1" x14ac:dyDescent="0.3">
      <c r="A9" s="610" t="s">
        <v>526</v>
      </c>
      <c r="B9" s="611" t="s">
        <v>537</v>
      </c>
      <c r="C9" s="612" t="s">
        <v>538</v>
      </c>
      <c r="D9" s="612">
        <v>64296.252419735334</v>
      </c>
      <c r="E9" s="612">
        <v>43561.56</v>
      </c>
      <c r="F9" s="613">
        <v>0.67751320427859107</v>
      </c>
      <c r="G9" s="612">
        <v>-20734.692419735336</v>
      </c>
      <c r="H9" s="612" t="s">
        <v>2</v>
      </c>
    </row>
    <row r="10" spans="1:8" ht="14.4" customHeight="1" x14ac:dyDescent="0.3">
      <c r="A10" s="610" t="s">
        <v>526</v>
      </c>
      <c r="B10" s="611" t="s">
        <v>539</v>
      </c>
      <c r="C10" s="612" t="s">
        <v>540</v>
      </c>
      <c r="D10" s="612">
        <v>1437521.3341684917</v>
      </c>
      <c r="E10" s="612">
        <v>1452964.397430938</v>
      </c>
      <c r="F10" s="613">
        <v>1.0107428410941666</v>
      </c>
      <c r="G10" s="612">
        <v>15443.063262446318</v>
      </c>
      <c r="H10" s="612" t="s">
        <v>2</v>
      </c>
    </row>
    <row r="11" spans="1:8" ht="14.4" customHeight="1" x14ac:dyDescent="0.3">
      <c r="A11" s="610" t="s">
        <v>526</v>
      </c>
      <c r="B11" s="611" t="s">
        <v>541</v>
      </c>
      <c r="C11" s="612" t="s">
        <v>542</v>
      </c>
      <c r="D11" s="612">
        <v>1116404.5146300166</v>
      </c>
      <c r="E11" s="612">
        <v>670388.79477149865</v>
      </c>
      <c r="F11" s="613">
        <v>0.60048914706661649</v>
      </c>
      <c r="G11" s="612">
        <v>-446015.71985851799</v>
      </c>
      <c r="H11" s="612" t="s">
        <v>2</v>
      </c>
    </row>
    <row r="12" spans="1:8" ht="14.4" customHeight="1" x14ac:dyDescent="0.3">
      <c r="A12" s="610" t="s">
        <v>526</v>
      </c>
      <c r="B12" s="611" t="s">
        <v>6</v>
      </c>
      <c r="C12" s="612" t="s">
        <v>528</v>
      </c>
      <c r="D12" s="612">
        <v>17951515.147517357</v>
      </c>
      <c r="E12" s="612">
        <v>15464117.513177965</v>
      </c>
      <c r="F12" s="613">
        <v>0.8614380115606346</v>
      </c>
      <c r="G12" s="612">
        <v>-2487397.6343393922</v>
      </c>
      <c r="H12" s="612" t="s">
        <v>543</v>
      </c>
    </row>
    <row r="14" spans="1:8" ht="14.4" customHeight="1" x14ac:dyDescent="0.3">
      <c r="A14" s="610" t="s">
        <v>526</v>
      </c>
      <c r="B14" s="611" t="s">
        <v>527</v>
      </c>
      <c r="C14" s="612" t="s">
        <v>528</v>
      </c>
      <c r="D14" s="612" t="s">
        <v>527</v>
      </c>
      <c r="E14" s="612" t="s">
        <v>527</v>
      </c>
      <c r="F14" s="613" t="s">
        <v>527</v>
      </c>
      <c r="G14" s="612" t="s">
        <v>527</v>
      </c>
      <c r="H14" s="612" t="s">
        <v>157</v>
      </c>
    </row>
    <row r="15" spans="1:8" ht="14.4" customHeight="1" x14ac:dyDescent="0.3">
      <c r="A15" s="610" t="s">
        <v>544</v>
      </c>
      <c r="B15" s="611" t="s">
        <v>529</v>
      </c>
      <c r="C15" s="612" t="s">
        <v>530</v>
      </c>
      <c r="D15" s="612">
        <v>0</v>
      </c>
      <c r="E15" s="612">
        <v>426.59999999999997</v>
      </c>
      <c r="F15" s="613" t="s">
        <v>527</v>
      </c>
      <c r="G15" s="612">
        <v>426.59999999999997</v>
      </c>
      <c r="H15" s="612" t="s">
        <v>2</v>
      </c>
    </row>
    <row r="16" spans="1:8" ht="14.4" customHeight="1" x14ac:dyDescent="0.3">
      <c r="A16" s="610" t="s">
        <v>544</v>
      </c>
      <c r="B16" s="611" t="s">
        <v>6</v>
      </c>
      <c r="C16" s="612" t="s">
        <v>545</v>
      </c>
      <c r="D16" s="612">
        <v>0</v>
      </c>
      <c r="E16" s="612">
        <v>426.59999999999997</v>
      </c>
      <c r="F16" s="613" t="s">
        <v>527</v>
      </c>
      <c r="G16" s="612">
        <v>426.59999999999997</v>
      </c>
      <c r="H16" s="612" t="s">
        <v>546</v>
      </c>
    </row>
    <row r="17" spans="1:8" ht="14.4" customHeight="1" x14ac:dyDescent="0.3">
      <c r="A17" s="610" t="s">
        <v>527</v>
      </c>
      <c r="B17" s="611" t="s">
        <v>527</v>
      </c>
      <c r="C17" s="612" t="s">
        <v>527</v>
      </c>
      <c r="D17" s="612" t="s">
        <v>527</v>
      </c>
      <c r="E17" s="612" t="s">
        <v>527</v>
      </c>
      <c r="F17" s="613" t="s">
        <v>527</v>
      </c>
      <c r="G17" s="612" t="s">
        <v>527</v>
      </c>
      <c r="H17" s="612" t="s">
        <v>547</v>
      </c>
    </row>
    <row r="18" spans="1:8" ht="14.4" customHeight="1" x14ac:dyDescent="0.3">
      <c r="A18" s="610" t="s">
        <v>548</v>
      </c>
      <c r="B18" s="611" t="s">
        <v>529</v>
      </c>
      <c r="C18" s="612" t="s">
        <v>530</v>
      </c>
      <c r="D18" s="612">
        <v>25541.575680675585</v>
      </c>
      <c r="E18" s="612">
        <v>27803.033877080488</v>
      </c>
      <c r="F18" s="613">
        <v>1.0885402774158484</v>
      </c>
      <c r="G18" s="612">
        <v>2261.458196404903</v>
      </c>
      <c r="H18" s="612" t="s">
        <v>2</v>
      </c>
    </row>
    <row r="19" spans="1:8" ht="14.4" customHeight="1" x14ac:dyDescent="0.3">
      <c r="A19" s="610" t="s">
        <v>548</v>
      </c>
      <c r="B19" s="611" t="s">
        <v>6</v>
      </c>
      <c r="C19" s="612" t="s">
        <v>549</v>
      </c>
      <c r="D19" s="612">
        <v>25541.575680675585</v>
      </c>
      <c r="E19" s="612">
        <v>27803.033877080488</v>
      </c>
      <c r="F19" s="613">
        <v>1.0885402774158484</v>
      </c>
      <c r="G19" s="612">
        <v>2261.458196404903</v>
      </c>
      <c r="H19" s="612" t="s">
        <v>546</v>
      </c>
    </row>
    <row r="20" spans="1:8" ht="14.4" customHeight="1" x14ac:dyDescent="0.3">
      <c r="A20" s="610" t="s">
        <v>527</v>
      </c>
      <c r="B20" s="611" t="s">
        <v>527</v>
      </c>
      <c r="C20" s="612" t="s">
        <v>527</v>
      </c>
      <c r="D20" s="612" t="s">
        <v>527</v>
      </c>
      <c r="E20" s="612" t="s">
        <v>527</v>
      </c>
      <c r="F20" s="613" t="s">
        <v>527</v>
      </c>
      <c r="G20" s="612" t="s">
        <v>527</v>
      </c>
      <c r="H20" s="612" t="s">
        <v>547</v>
      </c>
    </row>
    <row r="21" spans="1:8" ht="14.4" customHeight="1" x14ac:dyDescent="0.3">
      <c r="A21" s="610" t="s">
        <v>550</v>
      </c>
      <c r="B21" s="611" t="s">
        <v>529</v>
      </c>
      <c r="C21" s="612" t="s">
        <v>530</v>
      </c>
      <c r="D21" s="612">
        <v>6007728.6482840665</v>
      </c>
      <c r="E21" s="612">
        <v>5516369.5764440196</v>
      </c>
      <c r="F21" s="613">
        <v>0.91821217291823098</v>
      </c>
      <c r="G21" s="612">
        <v>-491359.0718400469</v>
      </c>
      <c r="H21" s="612" t="s">
        <v>2</v>
      </c>
    </row>
    <row r="22" spans="1:8" ht="14.4" customHeight="1" x14ac:dyDescent="0.3">
      <c r="A22" s="610" t="s">
        <v>550</v>
      </c>
      <c r="B22" s="611" t="s">
        <v>531</v>
      </c>
      <c r="C22" s="612" t="s">
        <v>532</v>
      </c>
      <c r="D22" s="612">
        <v>1410273.1551038499</v>
      </c>
      <c r="E22" s="612">
        <v>1191790.1516038724</v>
      </c>
      <c r="F22" s="613">
        <v>0.84507752791771118</v>
      </c>
      <c r="G22" s="612">
        <v>-218483.00349997752</v>
      </c>
      <c r="H22" s="612" t="s">
        <v>2</v>
      </c>
    </row>
    <row r="23" spans="1:8" ht="14.4" customHeight="1" x14ac:dyDescent="0.3">
      <c r="A23" s="610" t="s">
        <v>550</v>
      </c>
      <c r="B23" s="611" t="s">
        <v>533</v>
      </c>
      <c r="C23" s="612" t="s">
        <v>534</v>
      </c>
      <c r="D23" s="612">
        <v>102462.57219012751</v>
      </c>
      <c r="E23" s="612">
        <v>20297.07</v>
      </c>
      <c r="F23" s="613">
        <v>0.19809252848286066</v>
      </c>
      <c r="G23" s="612">
        <v>-82165.502190127503</v>
      </c>
      <c r="H23" s="612" t="s">
        <v>2</v>
      </c>
    </row>
    <row r="24" spans="1:8" ht="14.4" customHeight="1" x14ac:dyDescent="0.3">
      <c r="A24" s="610" t="s">
        <v>550</v>
      </c>
      <c r="B24" s="611" t="s">
        <v>535</v>
      </c>
      <c r="C24" s="612" t="s">
        <v>536</v>
      </c>
      <c r="D24" s="612">
        <v>668312.80692213075</v>
      </c>
      <c r="E24" s="612">
        <v>705058.48000000033</v>
      </c>
      <c r="F24" s="613">
        <v>1.054982745650348</v>
      </c>
      <c r="G24" s="612">
        <v>36745.673077869578</v>
      </c>
      <c r="H24" s="612" t="s">
        <v>2</v>
      </c>
    </row>
    <row r="25" spans="1:8" ht="14.4" customHeight="1" x14ac:dyDescent="0.3">
      <c r="A25" s="610" t="s">
        <v>550</v>
      </c>
      <c r="B25" s="611" t="s">
        <v>537</v>
      </c>
      <c r="C25" s="612" t="s">
        <v>538</v>
      </c>
      <c r="D25" s="612">
        <v>64296.252419735334</v>
      </c>
      <c r="E25" s="612">
        <v>43561.56</v>
      </c>
      <c r="F25" s="613">
        <v>0.67751320427859107</v>
      </c>
      <c r="G25" s="612">
        <v>-20734.692419735336</v>
      </c>
      <c r="H25" s="612" t="s">
        <v>2</v>
      </c>
    </row>
    <row r="26" spans="1:8" ht="14.4" customHeight="1" x14ac:dyDescent="0.3">
      <c r="A26" s="610" t="s">
        <v>550</v>
      </c>
      <c r="B26" s="611" t="s">
        <v>539</v>
      </c>
      <c r="C26" s="612" t="s">
        <v>540</v>
      </c>
      <c r="D26" s="612">
        <v>1437521.3341684917</v>
      </c>
      <c r="E26" s="612">
        <v>1452964.397430938</v>
      </c>
      <c r="F26" s="613">
        <v>1.0107428410941666</v>
      </c>
      <c r="G26" s="612">
        <v>15443.063262446318</v>
      </c>
      <c r="H26" s="612" t="s">
        <v>2</v>
      </c>
    </row>
    <row r="27" spans="1:8" ht="14.4" customHeight="1" x14ac:dyDescent="0.3">
      <c r="A27" s="610" t="s">
        <v>550</v>
      </c>
      <c r="B27" s="611" t="s">
        <v>541</v>
      </c>
      <c r="C27" s="612" t="s">
        <v>542</v>
      </c>
      <c r="D27" s="612">
        <v>1116404.5146300166</v>
      </c>
      <c r="E27" s="612">
        <v>670388.79477149865</v>
      </c>
      <c r="F27" s="613">
        <v>0.60048914706661649</v>
      </c>
      <c r="G27" s="612">
        <v>-446015.71985851799</v>
      </c>
      <c r="H27" s="612" t="s">
        <v>2</v>
      </c>
    </row>
    <row r="28" spans="1:8" ht="14.4" customHeight="1" x14ac:dyDescent="0.3">
      <c r="A28" s="610" t="s">
        <v>550</v>
      </c>
      <c r="B28" s="611" t="s">
        <v>6</v>
      </c>
      <c r="C28" s="612" t="s">
        <v>551</v>
      </c>
      <c r="D28" s="612">
        <v>10806999.28371842</v>
      </c>
      <c r="E28" s="612">
        <v>9600430.0302503295</v>
      </c>
      <c r="F28" s="613">
        <v>0.8883529810827433</v>
      </c>
      <c r="G28" s="612">
        <v>-1206569.2534680907</v>
      </c>
      <c r="H28" s="612" t="s">
        <v>546</v>
      </c>
    </row>
    <row r="29" spans="1:8" ht="14.4" customHeight="1" x14ac:dyDescent="0.3">
      <c r="A29" s="610" t="s">
        <v>527</v>
      </c>
      <c r="B29" s="611" t="s">
        <v>527</v>
      </c>
      <c r="C29" s="612" t="s">
        <v>527</v>
      </c>
      <c r="D29" s="612" t="s">
        <v>527</v>
      </c>
      <c r="E29" s="612" t="s">
        <v>527</v>
      </c>
      <c r="F29" s="613" t="s">
        <v>527</v>
      </c>
      <c r="G29" s="612" t="s">
        <v>527</v>
      </c>
      <c r="H29" s="612" t="s">
        <v>547</v>
      </c>
    </row>
    <row r="30" spans="1:8" ht="14.4" customHeight="1" x14ac:dyDescent="0.3">
      <c r="A30" s="610" t="s">
        <v>552</v>
      </c>
      <c r="B30" s="611" t="s">
        <v>529</v>
      </c>
      <c r="C30" s="612" t="s">
        <v>530</v>
      </c>
      <c r="D30" s="612">
        <v>3655076.0975578497</v>
      </c>
      <c r="E30" s="612">
        <v>3005890.3667863254</v>
      </c>
      <c r="F30" s="613">
        <v>0.82238790289338171</v>
      </c>
      <c r="G30" s="612">
        <v>-649185.73077152437</v>
      </c>
      <c r="H30" s="612" t="s">
        <v>2</v>
      </c>
    </row>
    <row r="31" spans="1:8" ht="14.4" customHeight="1" x14ac:dyDescent="0.3">
      <c r="A31" s="610" t="s">
        <v>552</v>
      </c>
      <c r="B31" s="611" t="s">
        <v>6</v>
      </c>
      <c r="C31" s="612" t="s">
        <v>553</v>
      </c>
      <c r="D31" s="612">
        <v>3742237.6542980559</v>
      </c>
      <c r="E31" s="612">
        <v>3005890.3667863254</v>
      </c>
      <c r="F31" s="613">
        <v>0.80323342461534564</v>
      </c>
      <c r="G31" s="612">
        <v>-736347.28751173057</v>
      </c>
      <c r="H31" s="612" t="s">
        <v>546</v>
      </c>
    </row>
    <row r="32" spans="1:8" ht="14.4" customHeight="1" x14ac:dyDescent="0.3">
      <c r="A32" s="610" t="s">
        <v>527</v>
      </c>
      <c r="B32" s="611" t="s">
        <v>527</v>
      </c>
      <c r="C32" s="612" t="s">
        <v>527</v>
      </c>
      <c r="D32" s="612" t="s">
        <v>527</v>
      </c>
      <c r="E32" s="612" t="s">
        <v>527</v>
      </c>
      <c r="F32" s="613" t="s">
        <v>527</v>
      </c>
      <c r="G32" s="612" t="s">
        <v>527</v>
      </c>
      <c r="H32" s="612" t="s">
        <v>547</v>
      </c>
    </row>
    <row r="33" spans="1:8" ht="14.4" customHeight="1" x14ac:dyDescent="0.3">
      <c r="A33" s="610" t="s">
        <v>554</v>
      </c>
      <c r="B33" s="611" t="s">
        <v>529</v>
      </c>
      <c r="C33" s="612" t="s">
        <v>530</v>
      </c>
      <c r="D33" s="612">
        <v>2763322.6351696583</v>
      </c>
      <c r="E33" s="612">
        <v>2450198.0746812513</v>
      </c>
      <c r="F33" s="613">
        <v>0.88668548634054734</v>
      </c>
      <c r="G33" s="612">
        <v>-313124.56048840703</v>
      </c>
      <c r="H33" s="612" t="s">
        <v>2</v>
      </c>
    </row>
    <row r="34" spans="1:8" ht="14.4" customHeight="1" x14ac:dyDescent="0.3">
      <c r="A34" s="610" t="s">
        <v>554</v>
      </c>
      <c r="B34" s="611" t="s">
        <v>531</v>
      </c>
      <c r="C34" s="612" t="s">
        <v>532</v>
      </c>
      <c r="D34" s="612">
        <v>124234.82689269834</v>
      </c>
      <c r="E34" s="612">
        <v>3495.72</v>
      </c>
      <c r="F34" s="613">
        <v>2.8138003548870031E-2</v>
      </c>
      <c r="G34" s="612">
        <v>-120739.10689269834</v>
      </c>
      <c r="H34" s="612" t="s">
        <v>2</v>
      </c>
    </row>
    <row r="35" spans="1:8" ht="14.4" customHeight="1" x14ac:dyDescent="0.3">
      <c r="A35" s="610" t="s">
        <v>554</v>
      </c>
      <c r="B35" s="611" t="s">
        <v>6</v>
      </c>
      <c r="C35" s="612" t="s">
        <v>555</v>
      </c>
      <c r="D35" s="612">
        <v>2887557.4620623565</v>
      </c>
      <c r="E35" s="612">
        <v>2453693.7946812515</v>
      </c>
      <c r="F35" s="613">
        <v>0.8497471745302585</v>
      </c>
      <c r="G35" s="612">
        <v>-433863.66738110501</v>
      </c>
      <c r="H35" s="612" t="s">
        <v>546</v>
      </c>
    </row>
    <row r="36" spans="1:8" ht="14.4" customHeight="1" x14ac:dyDescent="0.3">
      <c r="A36" s="610" t="s">
        <v>527</v>
      </c>
      <c r="B36" s="611" t="s">
        <v>527</v>
      </c>
      <c r="C36" s="612" t="s">
        <v>527</v>
      </c>
      <c r="D36" s="612" t="s">
        <v>527</v>
      </c>
      <c r="E36" s="612" t="s">
        <v>527</v>
      </c>
      <c r="F36" s="613" t="s">
        <v>527</v>
      </c>
      <c r="G36" s="612" t="s">
        <v>527</v>
      </c>
      <c r="H36" s="612" t="s">
        <v>547</v>
      </c>
    </row>
    <row r="37" spans="1:8" ht="14.4" customHeight="1" x14ac:dyDescent="0.3">
      <c r="A37" s="610" t="s">
        <v>556</v>
      </c>
      <c r="B37" s="611" t="s">
        <v>529</v>
      </c>
      <c r="C37" s="612" t="s">
        <v>530</v>
      </c>
      <c r="D37" s="612">
        <v>147641.33891534249</v>
      </c>
      <c r="E37" s="612">
        <v>131107.75449236084</v>
      </c>
      <c r="F37" s="613">
        <v>0.88801520939564216</v>
      </c>
      <c r="G37" s="612">
        <v>-16533.584422981658</v>
      </c>
      <c r="H37" s="612" t="s">
        <v>2</v>
      </c>
    </row>
    <row r="38" spans="1:8" ht="14.4" customHeight="1" x14ac:dyDescent="0.3">
      <c r="A38" s="610" t="s">
        <v>556</v>
      </c>
      <c r="B38" s="611" t="s">
        <v>6</v>
      </c>
      <c r="C38" s="612" t="s">
        <v>557</v>
      </c>
      <c r="D38" s="612">
        <v>151014.3004824316</v>
      </c>
      <c r="E38" s="612">
        <v>131107.75449236084</v>
      </c>
      <c r="F38" s="613">
        <v>0.86818105353945196</v>
      </c>
      <c r="G38" s="612">
        <v>-19906.545990070765</v>
      </c>
      <c r="H38" s="612" t="s">
        <v>546</v>
      </c>
    </row>
    <row r="39" spans="1:8" ht="14.4" customHeight="1" x14ac:dyDescent="0.3">
      <c r="A39" s="610" t="s">
        <v>527</v>
      </c>
      <c r="B39" s="611" t="s">
        <v>527</v>
      </c>
      <c r="C39" s="612" t="s">
        <v>527</v>
      </c>
      <c r="D39" s="612" t="s">
        <v>527</v>
      </c>
      <c r="E39" s="612" t="s">
        <v>527</v>
      </c>
      <c r="F39" s="613" t="s">
        <v>527</v>
      </c>
      <c r="G39" s="612" t="s">
        <v>527</v>
      </c>
      <c r="H39" s="612" t="s">
        <v>547</v>
      </c>
    </row>
    <row r="40" spans="1:8" ht="14.4" customHeight="1" x14ac:dyDescent="0.3">
      <c r="A40" s="610" t="s">
        <v>558</v>
      </c>
      <c r="B40" s="611" t="s">
        <v>529</v>
      </c>
      <c r="C40" s="612" t="s">
        <v>530</v>
      </c>
      <c r="D40" s="612">
        <v>338164.87127541919</v>
      </c>
      <c r="E40" s="612">
        <v>244765.93309063042</v>
      </c>
      <c r="F40" s="613">
        <v>0.72380650351845743</v>
      </c>
      <c r="G40" s="612">
        <v>-93398.938184788771</v>
      </c>
      <c r="H40" s="612" t="s">
        <v>2</v>
      </c>
    </row>
    <row r="41" spans="1:8" ht="14.4" customHeight="1" x14ac:dyDescent="0.3">
      <c r="A41" s="610" t="s">
        <v>558</v>
      </c>
      <c r="B41" s="611" t="s">
        <v>6</v>
      </c>
      <c r="C41" s="612" t="s">
        <v>559</v>
      </c>
      <c r="D41" s="612">
        <v>338164.87127541919</v>
      </c>
      <c r="E41" s="612">
        <v>244765.93309063042</v>
      </c>
      <c r="F41" s="613">
        <v>0.72380650351845743</v>
      </c>
      <c r="G41" s="612">
        <v>-93398.938184788771</v>
      </c>
      <c r="H41" s="612" t="s">
        <v>546</v>
      </c>
    </row>
    <row r="42" spans="1:8" ht="14.4" customHeight="1" x14ac:dyDescent="0.3">
      <c r="A42" s="610" t="s">
        <v>527</v>
      </c>
      <c r="B42" s="611" t="s">
        <v>527</v>
      </c>
      <c r="C42" s="612" t="s">
        <v>527</v>
      </c>
      <c r="D42" s="612" t="s">
        <v>527</v>
      </c>
      <c r="E42" s="612" t="s">
        <v>527</v>
      </c>
      <c r="F42" s="613" t="s">
        <v>527</v>
      </c>
      <c r="G42" s="612" t="s">
        <v>527</v>
      </c>
      <c r="H42" s="612" t="s">
        <v>547</v>
      </c>
    </row>
    <row r="43" spans="1:8" ht="14.4" customHeight="1" x14ac:dyDescent="0.3">
      <c r="A43" s="610" t="s">
        <v>526</v>
      </c>
      <c r="B43" s="611" t="s">
        <v>6</v>
      </c>
      <c r="C43" s="612" t="s">
        <v>528</v>
      </c>
      <c r="D43" s="612">
        <v>17951515.147517357</v>
      </c>
      <c r="E43" s="612">
        <v>15464117.513177978</v>
      </c>
      <c r="F43" s="613">
        <v>0.86143801156063537</v>
      </c>
      <c r="G43" s="612">
        <v>-2487397.6343393791</v>
      </c>
      <c r="H43" s="612" t="s">
        <v>543</v>
      </c>
    </row>
  </sheetData>
  <autoFilter ref="A3:G3"/>
  <mergeCells count="1">
    <mergeCell ref="A1:G1"/>
  </mergeCells>
  <conditionalFormatting sqref="F13 F44:F65536">
    <cfRule type="cellIs" dxfId="74" priority="19" stopIfTrue="1" operator="greaterThan">
      <formula>1</formula>
    </cfRule>
  </conditionalFormatting>
  <conditionalFormatting sqref="F4:F12">
    <cfRule type="cellIs" dxfId="73" priority="14" operator="greaterThan">
      <formula>1</formula>
    </cfRule>
  </conditionalFormatting>
  <conditionalFormatting sqref="B4:B12">
    <cfRule type="expression" dxfId="72" priority="18">
      <formula>AND(LEFT(H4,6)&lt;&gt;"mezera",H4&lt;&gt;"")</formula>
    </cfRule>
  </conditionalFormatting>
  <conditionalFormatting sqref="A4:A12">
    <cfRule type="expression" dxfId="71" priority="15">
      <formula>AND(H4&lt;&gt;"",H4&lt;&gt;"mezeraKL")</formula>
    </cfRule>
  </conditionalFormatting>
  <conditionalFormatting sqref="B4:G12">
    <cfRule type="expression" dxfId="70" priority="16">
      <formula>$H4="SumaNS"</formula>
    </cfRule>
    <cfRule type="expression" dxfId="69" priority="17">
      <formula>OR($H4="KL",$H4="SumaKL")</formula>
    </cfRule>
  </conditionalFormatting>
  <conditionalFormatting sqref="A4:G12">
    <cfRule type="expression" dxfId="68" priority="13">
      <formula>$H4&lt;&gt;""</formula>
    </cfRule>
  </conditionalFormatting>
  <conditionalFormatting sqref="G4:G12">
    <cfRule type="cellIs" dxfId="67" priority="12" operator="greaterThan">
      <formula>0</formula>
    </cfRule>
  </conditionalFormatting>
  <conditionalFormatting sqref="F4:F12">
    <cfRule type="cellIs" dxfId="66" priority="9" operator="greaterThan">
      <formula>1</formula>
    </cfRule>
  </conditionalFormatting>
  <conditionalFormatting sqref="F4:F12">
    <cfRule type="expression" dxfId="65" priority="10">
      <formula>$H4="SumaNS"</formula>
    </cfRule>
    <cfRule type="expression" dxfId="64" priority="11">
      <formula>OR($H4="KL",$H4="SumaKL")</formula>
    </cfRule>
  </conditionalFormatting>
  <conditionalFormatting sqref="F4:F12">
    <cfRule type="expression" dxfId="63" priority="8">
      <formula>$H4&lt;&gt;""</formula>
    </cfRule>
  </conditionalFormatting>
  <conditionalFormatting sqref="F14:F43">
    <cfRule type="cellIs" dxfId="62" priority="3" operator="greaterThan">
      <formula>1</formula>
    </cfRule>
  </conditionalFormatting>
  <conditionalFormatting sqref="B14:B43">
    <cfRule type="expression" dxfId="61" priority="7">
      <formula>AND(LEFT(H14,6)&lt;&gt;"mezera",H14&lt;&gt;"")</formula>
    </cfRule>
  </conditionalFormatting>
  <conditionalFormatting sqref="A14:A43">
    <cfRule type="expression" dxfId="60" priority="4">
      <formula>AND(H14&lt;&gt;"",H14&lt;&gt;"mezeraKL")</formula>
    </cfRule>
  </conditionalFormatting>
  <conditionalFormatting sqref="B14:G43">
    <cfRule type="expression" dxfId="59" priority="5">
      <formula>$H14="SumaNS"</formula>
    </cfRule>
    <cfRule type="expression" dxfId="58" priority="6">
      <formula>OR($H14="KL",$H14="SumaKL")</formula>
    </cfRule>
  </conditionalFormatting>
  <conditionalFormatting sqref="A14:G43">
    <cfRule type="expression" dxfId="57" priority="2">
      <formula>$H14&lt;&gt;""</formula>
    </cfRule>
  </conditionalFormatting>
  <conditionalFormatting sqref="G14:G43">
    <cfRule type="cellIs" dxfId="56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84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5" style="90" customWidth="1"/>
    <col min="8" max="8" width="12.44140625" style="90" hidden="1" customWidth="1" outlineLevel="1"/>
    <col min="9" max="9" width="8.5546875" style="90" hidden="1" customWidth="1" outlineLevel="1"/>
    <col min="10" max="10" width="25.77734375" style="90" customWidth="1" collapsed="1"/>
    <col min="11" max="11" width="8.77734375" style="90" customWidth="1"/>
    <col min="12" max="13" width="7.77734375" style="98" customWidth="1"/>
    <col min="14" max="14" width="11.109375" style="98" customWidth="1"/>
    <col min="15" max="16384" width="8.88671875" style="69"/>
  </cols>
  <sheetData>
    <row r="1" spans="1:14" ht="18.600000000000001" customHeight="1" thickBot="1" x14ac:dyDescent="0.4">
      <c r="A1" s="473" t="s">
        <v>267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</row>
    <row r="2" spans="1:14" ht="14.4" customHeight="1" thickBot="1" x14ac:dyDescent="0.35">
      <c r="A2" s="580" t="s">
        <v>297</v>
      </c>
      <c r="B2" s="88"/>
      <c r="C2" s="338"/>
      <c r="D2" s="338"/>
      <c r="E2" s="338"/>
      <c r="F2" s="338"/>
      <c r="G2" s="338"/>
      <c r="H2" s="338"/>
      <c r="I2" s="338"/>
      <c r="J2" s="338"/>
      <c r="K2" s="338"/>
      <c r="L2" s="339"/>
      <c r="M2" s="339"/>
      <c r="N2" s="339"/>
    </row>
    <row r="3" spans="1:14" ht="14.4" customHeight="1" thickBot="1" x14ac:dyDescent="0.35">
      <c r="A3" s="88"/>
      <c r="B3" s="88"/>
      <c r="C3" s="469"/>
      <c r="D3" s="470"/>
      <c r="E3" s="470"/>
      <c r="F3" s="470"/>
      <c r="G3" s="470"/>
      <c r="H3" s="470"/>
      <c r="I3" s="470"/>
      <c r="J3" s="471" t="s">
        <v>255</v>
      </c>
      <c r="K3" s="472"/>
      <c r="L3" s="340">
        <f>IF(M3&lt;&gt;0,N3/M3,0)</f>
        <v>298.77657877627701</v>
      </c>
      <c r="M3" s="340">
        <f>SUBTOTAL(9,M5:M1048576)</f>
        <v>51758.131699999991</v>
      </c>
      <c r="N3" s="341">
        <f>SUBTOTAL(9,N5:N1048576)</f>
        <v>15464117.513177967</v>
      </c>
    </row>
    <row r="4" spans="1:14" s="89" customFormat="1" ht="14.4" customHeight="1" thickBot="1" x14ac:dyDescent="0.35">
      <c r="A4" s="614" t="s">
        <v>7</v>
      </c>
      <c r="B4" s="615" t="s">
        <v>8</v>
      </c>
      <c r="C4" s="615" t="s">
        <v>0</v>
      </c>
      <c r="D4" s="615" t="s">
        <v>9</v>
      </c>
      <c r="E4" s="615" t="s">
        <v>10</v>
      </c>
      <c r="F4" s="615" t="s">
        <v>2</v>
      </c>
      <c r="G4" s="615" t="s">
        <v>11</v>
      </c>
      <c r="H4" s="615" t="s">
        <v>12</v>
      </c>
      <c r="I4" s="615" t="s">
        <v>13</v>
      </c>
      <c r="J4" s="616" t="s">
        <v>14</v>
      </c>
      <c r="K4" s="616" t="s">
        <v>15</v>
      </c>
      <c r="L4" s="617" t="s">
        <v>279</v>
      </c>
      <c r="M4" s="617" t="s">
        <v>16</v>
      </c>
      <c r="N4" s="618" t="s">
        <v>296</v>
      </c>
    </row>
    <row r="5" spans="1:14" ht="14.4" customHeight="1" x14ac:dyDescent="0.3">
      <c r="A5" s="619" t="s">
        <v>526</v>
      </c>
      <c r="B5" s="620" t="s">
        <v>528</v>
      </c>
      <c r="C5" s="621" t="s">
        <v>544</v>
      </c>
      <c r="D5" s="622" t="s">
        <v>545</v>
      </c>
      <c r="E5" s="621" t="s">
        <v>529</v>
      </c>
      <c r="F5" s="622" t="s">
        <v>530</v>
      </c>
      <c r="G5" s="621" t="s">
        <v>560</v>
      </c>
      <c r="H5" s="621" t="s">
        <v>561</v>
      </c>
      <c r="I5" s="621" t="s">
        <v>562</v>
      </c>
      <c r="J5" s="621" t="s">
        <v>563</v>
      </c>
      <c r="K5" s="621" t="s">
        <v>564</v>
      </c>
      <c r="L5" s="623">
        <v>23.7</v>
      </c>
      <c r="M5" s="623">
        <v>18</v>
      </c>
      <c r="N5" s="624">
        <v>426.59999999999997</v>
      </c>
    </row>
    <row r="6" spans="1:14" ht="14.4" customHeight="1" x14ac:dyDescent="0.3">
      <c r="A6" s="625" t="s">
        <v>526</v>
      </c>
      <c r="B6" s="626" t="s">
        <v>528</v>
      </c>
      <c r="C6" s="627" t="s">
        <v>548</v>
      </c>
      <c r="D6" s="628" t="s">
        <v>549</v>
      </c>
      <c r="E6" s="627" t="s">
        <v>529</v>
      </c>
      <c r="F6" s="628" t="s">
        <v>530</v>
      </c>
      <c r="G6" s="627" t="s">
        <v>560</v>
      </c>
      <c r="H6" s="627" t="s">
        <v>565</v>
      </c>
      <c r="I6" s="627" t="s">
        <v>565</v>
      </c>
      <c r="J6" s="627" t="s">
        <v>566</v>
      </c>
      <c r="K6" s="627" t="s">
        <v>567</v>
      </c>
      <c r="L6" s="629">
        <v>259.43999034249748</v>
      </c>
      <c r="M6" s="629">
        <v>2</v>
      </c>
      <c r="N6" s="630">
        <v>518.87998068499496</v>
      </c>
    </row>
    <row r="7" spans="1:14" ht="14.4" customHeight="1" x14ac:dyDescent="0.3">
      <c r="A7" s="625" t="s">
        <v>526</v>
      </c>
      <c r="B7" s="626" t="s">
        <v>528</v>
      </c>
      <c r="C7" s="627" t="s">
        <v>548</v>
      </c>
      <c r="D7" s="628" t="s">
        <v>549</v>
      </c>
      <c r="E7" s="627" t="s">
        <v>529</v>
      </c>
      <c r="F7" s="628" t="s">
        <v>530</v>
      </c>
      <c r="G7" s="627" t="s">
        <v>560</v>
      </c>
      <c r="H7" s="627" t="s">
        <v>568</v>
      </c>
      <c r="I7" s="627" t="s">
        <v>568</v>
      </c>
      <c r="J7" s="627" t="s">
        <v>566</v>
      </c>
      <c r="K7" s="627" t="s">
        <v>569</v>
      </c>
      <c r="L7" s="629">
        <v>143.64462988347699</v>
      </c>
      <c r="M7" s="629">
        <v>2</v>
      </c>
      <c r="N7" s="630">
        <v>287.28925976695399</v>
      </c>
    </row>
    <row r="8" spans="1:14" ht="14.4" customHeight="1" x14ac:dyDescent="0.3">
      <c r="A8" s="625" t="s">
        <v>526</v>
      </c>
      <c r="B8" s="626" t="s">
        <v>528</v>
      </c>
      <c r="C8" s="627" t="s">
        <v>548</v>
      </c>
      <c r="D8" s="628" t="s">
        <v>549</v>
      </c>
      <c r="E8" s="627" t="s">
        <v>529</v>
      </c>
      <c r="F8" s="628" t="s">
        <v>530</v>
      </c>
      <c r="G8" s="627" t="s">
        <v>560</v>
      </c>
      <c r="H8" s="627" t="s">
        <v>570</v>
      </c>
      <c r="I8" s="627" t="s">
        <v>571</v>
      </c>
      <c r="J8" s="627" t="s">
        <v>572</v>
      </c>
      <c r="K8" s="627" t="s">
        <v>573</v>
      </c>
      <c r="L8" s="629">
        <v>84.079895658030395</v>
      </c>
      <c r="M8" s="629">
        <v>1</v>
      </c>
      <c r="N8" s="630">
        <v>84.079895658030395</v>
      </c>
    </row>
    <row r="9" spans="1:14" ht="14.4" customHeight="1" x14ac:dyDescent="0.3">
      <c r="A9" s="625" t="s">
        <v>526</v>
      </c>
      <c r="B9" s="626" t="s">
        <v>528</v>
      </c>
      <c r="C9" s="627" t="s">
        <v>548</v>
      </c>
      <c r="D9" s="628" t="s">
        <v>549</v>
      </c>
      <c r="E9" s="627" t="s">
        <v>529</v>
      </c>
      <c r="F9" s="628" t="s">
        <v>530</v>
      </c>
      <c r="G9" s="627" t="s">
        <v>560</v>
      </c>
      <c r="H9" s="627" t="s">
        <v>574</v>
      </c>
      <c r="I9" s="627" t="s">
        <v>575</v>
      </c>
      <c r="J9" s="627" t="s">
        <v>576</v>
      </c>
      <c r="K9" s="627" t="s">
        <v>577</v>
      </c>
      <c r="L9" s="629">
        <v>95.08</v>
      </c>
      <c r="M9" s="629">
        <v>1</v>
      </c>
      <c r="N9" s="630">
        <v>95.08</v>
      </c>
    </row>
    <row r="10" spans="1:14" ht="14.4" customHeight="1" x14ac:dyDescent="0.3">
      <c r="A10" s="625" t="s">
        <v>526</v>
      </c>
      <c r="B10" s="626" t="s">
        <v>528</v>
      </c>
      <c r="C10" s="627" t="s">
        <v>548</v>
      </c>
      <c r="D10" s="628" t="s">
        <v>549</v>
      </c>
      <c r="E10" s="627" t="s">
        <v>529</v>
      </c>
      <c r="F10" s="628" t="s">
        <v>530</v>
      </c>
      <c r="G10" s="627" t="s">
        <v>560</v>
      </c>
      <c r="H10" s="627" t="s">
        <v>578</v>
      </c>
      <c r="I10" s="627" t="s">
        <v>579</v>
      </c>
      <c r="J10" s="627" t="s">
        <v>580</v>
      </c>
      <c r="K10" s="627" t="s">
        <v>581</v>
      </c>
      <c r="L10" s="629">
        <v>163.77000000000001</v>
      </c>
      <c r="M10" s="629">
        <v>5</v>
      </c>
      <c r="N10" s="630">
        <v>818.85</v>
      </c>
    </row>
    <row r="11" spans="1:14" ht="14.4" customHeight="1" x14ac:dyDescent="0.3">
      <c r="A11" s="625" t="s">
        <v>526</v>
      </c>
      <c r="B11" s="626" t="s">
        <v>528</v>
      </c>
      <c r="C11" s="627" t="s">
        <v>548</v>
      </c>
      <c r="D11" s="628" t="s">
        <v>549</v>
      </c>
      <c r="E11" s="627" t="s">
        <v>529</v>
      </c>
      <c r="F11" s="628" t="s">
        <v>530</v>
      </c>
      <c r="G11" s="627" t="s">
        <v>560</v>
      </c>
      <c r="H11" s="627" t="s">
        <v>582</v>
      </c>
      <c r="I11" s="627" t="s">
        <v>583</v>
      </c>
      <c r="J11" s="627" t="s">
        <v>584</v>
      </c>
      <c r="K11" s="627" t="s">
        <v>585</v>
      </c>
      <c r="L11" s="629">
        <v>89.59</v>
      </c>
      <c r="M11" s="629">
        <v>2</v>
      </c>
      <c r="N11" s="630">
        <v>179.18</v>
      </c>
    </row>
    <row r="12" spans="1:14" ht="14.4" customHeight="1" x14ac:dyDescent="0.3">
      <c r="A12" s="625" t="s">
        <v>526</v>
      </c>
      <c r="B12" s="626" t="s">
        <v>528</v>
      </c>
      <c r="C12" s="627" t="s">
        <v>548</v>
      </c>
      <c r="D12" s="628" t="s">
        <v>549</v>
      </c>
      <c r="E12" s="627" t="s">
        <v>529</v>
      </c>
      <c r="F12" s="628" t="s">
        <v>530</v>
      </c>
      <c r="G12" s="627" t="s">
        <v>560</v>
      </c>
      <c r="H12" s="627" t="s">
        <v>586</v>
      </c>
      <c r="I12" s="627" t="s">
        <v>587</v>
      </c>
      <c r="J12" s="627" t="s">
        <v>588</v>
      </c>
      <c r="K12" s="627" t="s">
        <v>589</v>
      </c>
      <c r="L12" s="629">
        <v>78.579299536471055</v>
      </c>
      <c r="M12" s="629">
        <v>6</v>
      </c>
      <c r="N12" s="630">
        <v>471.4757972188263</v>
      </c>
    </row>
    <row r="13" spans="1:14" ht="14.4" customHeight="1" x14ac:dyDescent="0.3">
      <c r="A13" s="625" t="s">
        <v>526</v>
      </c>
      <c r="B13" s="626" t="s">
        <v>528</v>
      </c>
      <c r="C13" s="627" t="s">
        <v>548</v>
      </c>
      <c r="D13" s="628" t="s">
        <v>549</v>
      </c>
      <c r="E13" s="627" t="s">
        <v>529</v>
      </c>
      <c r="F13" s="628" t="s">
        <v>530</v>
      </c>
      <c r="G13" s="627" t="s">
        <v>560</v>
      </c>
      <c r="H13" s="627" t="s">
        <v>590</v>
      </c>
      <c r="I13" s="627" t="s">
        <v>591</v>
      </c>
      <c r="J13" s="627" t="s">
        <v>592</v>
      </c>
      <c r="K13" s="627" t="s">
        <v>593</v>
      </c>
      <c r="L13" s="629">
        <v>60.35</v>
      </c>
      <c r="M13" s="629">
        <v>2</v>
      </c>
      <c r="N13" s="630">
        <v>120.7</v>
      </c>
    </row>
    <row r="14" spans="1:14" ht="14.4" customHeight="1" x14ac:dyDescent="0.3">
      <c r="A14" s="625" t="s">
        <v>526</v>
      </c>
      <c r="B14" s="626" t="s">
        <v>528</v>
      </c>
      <c r="C14" s="627" t="s">
        <v>548</v>
      </c>
      <c r="D14" s="628" t="s">
        <v>549</v>
      </c>
      <c r="E14" s="627" t="s">
        <v>529</v>
      </c>
      <c r="F14" s="628" t="s">
        <v>530</v>
      </c>
      <c r="G14" s="627" t="s">
        <v>560</v>
      </c>
      <c r="H14" s="627" t="s">
        <v>594</v>
      </c>
      <c r="I14" s="627" t="s">
        <v>595</v>
      </c>
      <c r="J14" s="627" t="s">
        <v>596</v>
      </c>
      <c r="K14" s="627"/>
      <c r="L14" s="629">
        <v>191.62</v>
      </c>
      <c r="M14" s="629">
        <v>1</v>
      </c>
      <c r="N14" s="630">
        <v>191.62</v>
      </c>
    </row>
    <row r="15" spans="1:14" ht="14.4" customHeight="1" x14ac:dyDescent="0.3">
      <c r="A15" s="625" t="s">
        <v>526</v>
      </c>
      <c r="B15" s="626" t="s">
        <v>528</v>
      </c>
      <c r="C15" s="627" t="s">
        <v>548</v>
      </c>
      <c r="D15" s="628" t="s">
        <v>549</v>
      </c>
      <c r="E15" s="627" t="s">
        <v>529</v>
      </c>
      <c r="F15" s="628" t="s">
        <v>530</v>
      </c>
      <c r="G15" s="627" t="s">
        <v>560</v>
      </c>
      <c r="H15" s="627" t="s">
        <v>597</v>
      </c>
      <c r="I15" s="627" t="s">
        <v>598</v>
      </c>
      <c r="J15" s="627" t="s">
        <v>599</v>
      </c>
      <c r="K15" s="627" t="s">
        <v>600</v>
      </c>
      <c r="L15" s="629">
        <v>63.15</v>
      </c>
      <c r="M15" s="629">
        <v>1</v>
      </c>
      <c r="N15" s="630">
        <v>63.15</v>
      </c>
    </row>
    <row r="16" spans="1:14" ht="14.4" customHeight="1" x14ac:dyDescent="0.3">
      <c r="A16" s="625" t="s">
        <v>526</v>
      </c>
      <c r="B16" s="626" t="s">
        <v>528</v>
      </c>
      <c r="C16" s="627" t="s">
        <v>548</v>
      </c>
      <c r="D16" s="628" t="s">
        <v>549</v>
      </c>
      <c r="E16" s="627" t="s">
        <v>529</v>
      </c>
      <c r="F16" s="628" t="s">
        <v>530</v>
      </c>
      <c r="G16" s="627" t="s">
        <v>560</v>
      </c>
      <c r="H16" s="627" t="s">
        <v>601</v>
      </c>
      <c r="I16" s="627" t="s">
        <v>562</v>
      </c>
      <c r="J16" s="627" t="s">
        <v>602</v>
      </c>
      <c r="K16" s="627"/>
      <c r="L16" s="629">
        <v>98.131046511628</v>
      </c>
      <c r="M16" s="629">
        <v>1</v>
      </c>
      <c r="N16" s="630">
        <v>98.131046511628</v>
      </c>
    </row>
    <row r="17" spans="1:14" ht="14.4" customHeight="1" x14ac:dyDescent="0.3">
      <c r="A17" s="625" t="s">
        <v>526</v>
      </c>
      <c r="B17" s="626" t="s">
        <v>528</v>
      </c>
      <c r="C17" s="627" t="s">
        <v>548</v>
      </c>
      <c r="D17" s="628" t="s">
        <v>549</v>
      </c>
      <c r="E17" s="627" t="s">
        <v>529</v>
      </c>
      <c r="F17" s="628" t="s">
        <v>530</v>
      </c>
      <c r="G17" s="627" t="s">
        <v>560</v>
      </c>
      <c r="H17" s="627" t="s">
        <v>603</v>
      </c>
      <c r="I17" s="627" t="s">
        <v>604</v>
      </c>
      <c r="J17" s="627" t="s">
        <v>605</v>
      </c>
      <c r="K17" s="627" t="s">
        <v>606</v>
      </c>
      <c r="L17" s="629">
        <v>1665.2</v>
      </c>
      <c r="M17" s="629">
        <v>3</v>
      </c>
      <c r="N17" s="630">
        <v>4995.6000000000004</v>
      </c>
    </row>
    <row r="18" spans="1:14" ht="14.4" customHeight="1" x14ac:dyDescent="0.3">
      <c r="A18" s="625" t="s">
        <v>526</v>
      </c>
      <c r="B18" s="626" t="s">
        <v>528</v>
      </c>
      <c r="C18" s="627" t="s">
        <v>548</v>
      </c>
      <c r="D18" s="628" t="s">
        <v>549</v>
      </c>
      <c r="E18" s="627" t="s">
        <v>529</v>
      </c>
      <c r="F18" s="628" t="s">
        <v>530</v>
      </c>
      <c r="G18" s="627" t="s">
        <v>560</v>
      </c>
      <c r="H18" s="627" t="s">
        <v>607</v>
      </c>
      <c r="I18" s="627" t="s">
        <v>608</v>
      </c>
      <c r="J18" s="627" t="s">
        <v>609</v>
      </c>
      <c r="K18" s="627" t="s">
        <v>610</v>
      </c>
      <c r="L18" s="629">
        <v>63.02</v>
      </c>
      <c r="M18" s="629">
        <v>1</v>
      </c>
      <c r="N18" s="630">
        <v>63.02</v>
      </c>
    </row>
    <row r="19" spans="1:14" ht="14.4" customHeight="1" x14ac:dyDescent="0.3">
      <c r="A19" s="625" t="s">
        <v>526</v>
      </c>
      <c r="B19" s="626" t="s">
        <v>528</v>
      </c>
      <c r="C19" s="627" t="s">
        <v>548</v>
      </c>
      <c r="D19" s="628" t="s">
        <v>549</v>
      </c>
      <c r="E19" s="627" t="s">
        <v>529</v>
      </c>
      <c r="F19" s="628" t="s">
        <v>530</v>
      </c>
      <c r="G19" s="627" t="s">
        <v>560</v>
      </c>
      <c r="H19" s="627" t="s">
        <v>611</v>
      </c>
      <c r="I19" s="627" t="s">
        <v>612</v>
      </c>
      <c r="J19" s="627" t="s">
        <v>613</v>
      </c>
      <c r="K19" s="627" t="s">
        <v>614</v>
      </c>
      <c r="L19" s="629">
        <v>327.06</v>
      </c>
      <c r="M19" s="629">
        <v>2</v>
      </c>
      <c r="N19" s="630">
        <v>654.12</v>
      </c>
    </row>
    <row r="20" spans="1:14" ht="14.4" customHeight="1" x14ac:dyDescent="0.3">
      <c r="A20" s="625" t="s">
        <v>526</v>
      </c>
      <c r="B20" s="626" t="s">
        <v>528</v>
      </c>
      <c r="C20" s="627" t="s">
        <v>548</v>
      </c>
      <c r="D20" s="628" t="s">
        <v>549</v>
      </c>
      <c r="E20" s="627" t="s">
        <v>529</v>
      </c>
      <c r="F20" s="628" t="s">
        <v>530</v>
      </c>
      <c r="G20" s="627" t="s">
        <v>560</v>
      </c>
      <c r="H20" s="627" t="s">
        <v>615</v>
      </c>
      <c r="I20" s="627" t="s">
        <v>562</v>
      </c>
      <c r="J20" s="627" t="s">
        <v>616</v>
      </c>
      <c r="K20" s="627"/>
      <c r="L20" s="629">
        <v>371.13170887717337</v>
      </c>
      <c r="M20" s="629">
        <v>3</v>
      </c>
      <c r="N20" s="630">
        <v>1113.39512663152</v>
      </c>
    </row>
    <row r="21" spans="1:14" ht="14.4" customHeight="1" x14ac:dyDescent="0.3">
      <c r="A21" s="625" t="s">
        <v>526</v>
      </c>
      <c r="B21" s="626" t="s">
        <v>528</v>
      </c>
      <c r="C21" s="627" t="s">
        <v>548</v>
      </c>
      <c r="D21" s="628" t="s">
        <v>549</v>
      </c>
      <c r="E21" s="627" t="s">
        <v>529</v>
      </c>
      <c r="F21" s="628" t="s">
        <v>530</v>
      </c>
      <c r="G21" s="627" t="s">
        <v>560</v>
      </c>
      <c r="H21" s="627" t="s">
        <v>617</v>
      </c>
      <c r="I21" s="627" t="s">
        <v>618</v>
      </c>
      <c r="J21" s="627" t="s">
        <v>619</v>
      </c>
      <c r="K21" s="627" t="s">
        <v>620</v>
      </c>
      <c r="L21" s="629">
        <v>61.270025578235703</v>
      </c>
      <c r="M21" s="629">
        <v>1</v>
      </c>
      <c r="N21" s="630">
        <v>61.270025578235703</v>
      </c>
    </row>
    <row r="22" spans="1:14" ht="14.4" customHeight="1" x14ac:dyDescent="0.3">
      <c r="A22" s="625" t="s">
        <v>526</v>
      </c>
      <c r="B22" s="626" t="s">
        <v>528</v>
      </c>
      <c r="C22" s="627" t="s">
        <v>548</v>
      </c>
      <c r="D22" s="628" t="s">
        <v>549</v>
      </c>
      <c r="E22" s="627" t="s">
        <v>529</v>
      </c>
      <c r="F22" s="628" t="s">
        <v>530</v>
      </c>
      <c r="G22" s="627" t="s">
        <v>560</v>
      </c>
      <c r="H22" s="627" t="s">
        <v>621</v>
      </c>
      <c r="I22" s="627" t="s">
        <v>622</v>
      </c>
      <c r="J22" s="627" t="s">
        <v>623</v>
      </c>
      <c r="K22" s="627" t="s">
        <v>624</v>
      </c>
      <c r="L22" s="629">
        <v>291.53104366011655</v>
      </c>
      <c r="M22" s="629">
        <v>25</v>
      </c>
      <c r="N22" s="630">
        <v>7288.2760915029139</v>
      </c>
    </row>
    <row r="23" spans="1:14" ht="14.4" customHeight="1" x14ac:dyDescent="0.3">
      <c r="A23" s="625" t="s">
        <v>526</v>
      </c>
      <c r="B23" s="626" t="s">
        <v>528</v>
      </c>
      <c r="C23" s="627" t="s">
        <v>548</v>
      </c>
      <c r="D23" s="628" t="s">
        <v>549</v>
      </c>
      <c r="E23" s="627" t="s">
        <v>529</v>
      </c>
      <c r="F23" s="628" t="s">
        <v>530</v>
      </c>
      <c r="G23" s="627" t="s">
        <v>560</v>
      </c>
      <c r="H23" s="627" t="s">
        <v>625</v>
      </c>
      <c r="I23" s="627" t="s">
        <v>626</v>
      </c>
      <c r="J23" s="627" t="s">
        <v>627</v>
      </c>
      <c r="K23" s="627" t="s">
        <v>628</v>
      </c>
      <c r="L23" s="629">
        <v>649.84877027997095</v>
      </c>
      <c r="M23" s="629">
        <v>1</v>
      </c>
      <c r="N23" s="630">
        <v>649.84877027997095</v>
      </c>
    </row>
    <row r="24" spans="1:14" ht="14.4" customHeight="1" x14ac:dyDescent="0.3">
      <c r="A24" s="625" t="s">
        <v>526</v>
      </c>
      <c r="B24" s="626" t="s">
        <v>528</v>
      </c>
      <c r="C24" s="627" t="s">
        <v>548</v>
      </c>
      <c r="D24" s="628" t="s">
        <v>549</v>
      </c>
      <c r="E24" s="627" t="s">
        <v>529</v>
      </c>
      <c r="F24" s="628" t="s">
        <v>530</v>
      </c>
      <c r="G24" s="627" t="s">
        <v>560</v>
      </c>
      <c r="H24" s="627" t="s">
        <v>629</v>
      </c>
      <c r="I24" s="627" t="s">
        <v>629</v>
      </c>
      <c r="J24" s="627" t="s">
        <v>630</v>
      </c>
      <c r="K24" s="627" t="s">
        <v>631</v>
      </c>
      <c r="L24" s="629">
        <v>0</v>
      </c>
      <c r="M24" s="629">
        <v>0</v>
      </c>
      <c r="N24" s="630">
        <v>0</v>
      </c>
    </row>
    <row r="25" spans="1:14" ht="14.4" customHeight="1" x14ac:dyDescent="0.3">
      <c r="A25" s="625" t="s">
        <v>526</v>
      </c>
      <c r="B25" s="626" t="s">
        <v>528</v>
      </c>
      <c r="C25" s="627" t="s">
        <v>548</v>
      </c>
      <c r="D25" s="628" t="s">
        <v>549</v>
      </c>
      <c r="E25" s="627" t="s">
        <v>529</v>
      </c>
      <c r="F25" s="628" t="s">
        <v>530</v>
      </c>
      <c r="G25" s="627" t="s">
        <v>560</v>
      </c>
      <c r="H25" s="627" t="s">
        <v>632</v>
      </c>
      <c r="I25" s="627" t="s">
        <v>633</v>
      </c>
      <c r="J25" s="627" t="s">
        <v>634</v>
      </c>
      <c r="K25" s="627" t="s">
        <v>635</v>
      </c>
      <c r="L25" s="629">
        <v>565.01</v>
      </c>
      <c r="M25" s="629">
        <v>1</v>
      </c>
      <c r="N25" s="630">
        <v>565.01</v>
      </c>
    </row>
    <row r="26" spans="1:14" ht="14.4" customHeight="1" x14ac:dyDescent="0.3">
      <c r="A26" s="625" t="s">
        <v>526</v>
      </c>
      <c r="B26" s="626" t="s">
        <v>528</v>
      </c>
      <c r="C26" s="627" t="s">
        <v>548</v>
      </c>
      <c r="D26" s="628" t="s">
        <v>549</v>
      </c>
      <c r="E26" s="627" t="s">
        <v>529</v>
      </c>
      <c r="F26" s="628" t="s">
        <v>530</v>
      </c>
      <c r="G26" s="627" t="s">
        <v>560</v>
      </c>
      <c r="H26" s="627" t="s">
        <v>636</v>
      </c>
      <c r="I26" s="627" t="s">
        <v>562</v>
      </c>
      <c r="J26" s="627" t="s">
        <v>637</v>
      </c>
      <c r="K26" s="627" t="s">
        <v>638</v>
      </c>
      <c r="L26" s="629">
        <v>246.06958254048399</v>
      </c>
      <c r="M26" s="629">
        <v>5</v>
      </c>
      <c r="N26" s="630">
        <v>1230.34791270242</v>
      </c>
    </row>
    <row r="27" spans="1:14" ht="14.4" customHeight="1" x14ac:dyDescent="0.3">
      <c r="A27" s="625" t="s">
        <v>526</v>
      </c>
      <c r="B27" s="626" t="s">
        <v>528</v>
      </c>
      <c r="C27" s="627" t="s">
        <v>548</v>
      </c>
      <c r="D27" s="628" t="s">
        <v>549</v>
      </c>
      <c r="E27" s="627" t="s">
        <v>529</v>
      </c>
      <c r="F27" s="628" t="s">
        <v>530</v>
      </c>
      <c r="G27" s="627" t="s">
        <v>560</v>
      </c>
      <c r="H27" s="627" t="s">
        <v>639</v>
      </c>
      <c r="I27" s="627" t="s">
        <v>562</v>
      </c>
      <c r="J27" s="627" t="s">
        <v>640</v>
      </c>
      <c r="K27" s="627" t="s">
        <v>641</v>
      </c>
      <c r="L27" s="629">
        <v>226.55577143270449</v>
      </c>
      <c r="M27" s="629">
        <v>2</v>
      </c>
      <c r="N27" s="630">
        <v>453.11154286540898</v>
      </c>
    </row>
    <row r="28" spans="1:14" ht="14.4" customHeight="1" x14ac:dyDescent="0.3">
      <c r="A28" s="625" t="s">
        <v>526</v>
      </c>
      <c r="B28" s="626" t="s">
        <v>528</v>
      </c>
      <c r="C28" s="627" t="s">
        <v>548</v>
      </c>
      <c r="D28" s="628" t="s">
        <v>549</v>
      </c>
      <c r="E28" s="627" t="s">
        <v>529</v>
      </c>
      <c r="F28" s="628" t="s">
        <v>530</v>
      </c>
      <c r="G28" s="627" t="s">
        <v>560</v>
      </c>
      <c r="H28" s="627" t="s">
        <v>642</v>
      </c>
      <c r="I28" s="627" t="s">
        <v>562</v>
      </c>
      <c r="J28" s="627" t="s">
        <v>643</v>
      </c>
      <c r="K28" s="627" t="s">
        <v>644</v>
      </c>
      <c r="L28" s="629">
        <v>417.27943854312309</v>
      </c>
      <c r="M28" s="629">
        <v>9</v>
      </c>
      <c r="N28" s="630">
        <v>3755.5149468881077</v>
      </c>
    </row>
    <row r="29" spans="1:14" ht="14.4" customHeight="1" x14ac:dyDescent="0.3">
      <c r="A29" s="625" t="s">
        <v>526</v>
      </c>
      <c r="B29" s="626" t="s">
        <v>528</v>
      </c>
      <c r="C29" s="627" t="s">
        <v>548</v>
      </c>
      <c r="D29" s="628" t="s">
        <v>549</v>
      </c>
      <c r="E29" s="627" t="s">
        <v>529</v>
      </c>
      <c r="F29" s="628" t="s">
        <v>530</v>
      </c>
      <c r="G29" s="627" t="s">
        <v>645</v>
      </c>
      <c r="H29" s="627" t="s">
        <v>646</v>
      </c>
      <c r="I29" s="627" t="s">
        <v>647</v>
      </c>
      <c r="J29" s="627" t="s">
        <v>648</v>
      </c>
      <c r="K29" s="627" t="s">
        <v>649</v>
      </c>
      <c r="L29" s="629">
        <v>36.237745387075826</v>
      </c>
      <c r="M29" s="629">
        <v>85</v>
      </c>
      <c r="N29" s="630">
        <v>3080.2083579014452</v>
      </c>
    </row>
    <row r="30" spans="1:14" ht="14.4" customHeight="1" x14ac:dyDescent="0.3">
      <c r="A30" s="625" t="s">
        <v>526</v>
      </c>
      <c r="B30" s="626" t="s">
        <v>528</v>
      </c>
      <c r="C30" s="627" t="s">
        <v>548</v>
      </c>
      <c r="D30" s="628" t="s">
        <v>549</v>
      </c>
      <c r="E30" s="627" t="s">
        <v>529</v>
      </c>
      <c r="F30" s="628" t="s">
        <v>530</v>
      </c>
      <c r="G30" s="627" t="s">
        <v>645</v>
      </c>
      <c r="H30" s="627" t="s">
        <v>650</v>
      </c>
      <c r="I30" s="627" t="s">
        <v>651</v>
      </c>
      <c r="J30" s="627" t="s">
        <v>652</v>
      </c>
      <c r="K30" s="627" t="s">
        <v>653</v>
      </c>
      <c r="L30" s="629">
        <v>139.66999999999999</v>
      </c>
      <c r="M30" s="629">
        <v>4</v>
      </c>
      <c r="N30" s="630">
        <v>558.67999999999995</v>
      </c>
    </row>
    <row r="31" spans="1:14" ht="14.4" customHeight="1" x14ac:dyDescent="0.3">
      <c r="A31" s="625" t="s">
        <v>526</v>
      </c>
      <c r="B31" s="626" t="s">
        <v>528</v>
      </c>
      <c r="C31" s="627" t="s">
        <v>548</v>
      </c>
      <c r="D31" s="628" t="s">
        <v>549</v>
      </c>
      <c r="E31" s="627" t="s">
        <v>529</v>
      </c>
      <c r="F31" s="628" t="s">
        <v>530</v>
      </c>
      <c r="G31" s="627" t="s">
        <v>645</v>
      </c>
      <c r="H31" s="627" t="s">
        <v>654</v>
      </c>
      <c r="I31" s="627" t="s">
        <v>655</v>
      </c>
      <c r="J31" s="627" t="s">
        <v>656</v>
      </c>
      <c r="K31" s="627" t="s">
        <v>657</v>
      </c>
      <c r="L31" s="629">
        <v>0</v>
      </c>
      <c r="M31" s="629">
        <v>0</v>
      </c>
      <c r="N31" s="630">
        <v>0</v>
      </c>
    </row>
    <row r="32" spans="1:14" ht="14.4" customHeight="1" x14ac:dyDescent="0.3">
      <c r="A32" s="625" t="s">
        <v>526</v>
      </c>
      <c r="B32" s="626" t="s">
        <v>528</v>
      </c>
      <c r="C32" s="627" t="s">
        <v>548</v>
      </c>
      <c r="D32" s="628" t="s">
        <v>549</v>
      </c>
      <c r="E32" s="627" t="s">
        <v>529</v>
      </c>
      <c r="F32" s="628" t="s">
        <v>530</v>
      </c>
      <c r="G32" s="627" t="s">
        <v>645</v>
      </c>
      <c r="H32" s="627" t="s">
        <v>658</v>
      </c>
      <c r="I32" s="627" t="s">
        <v>659</v>
      </c>
      <c r="J32" s="627" t="s">
        <v>660</v>
      </c>
      <c r="K32" s="627" t="s">
        <v>661</v>
      </c>
      <c r="L32" s="629">
        <v>40.619512289003659</v>
      </c>
      <c r="M32" s="629">
        <v>10</v>
      </c>
      <c r="N32" s="630">
        <v>406.1951228900366</v>
      </c>
    </row>
    <row r="33" spans="1:14" ht="14.4" customHeight="1" x14ac:dyDescent="0.3">
      <c r="A33" s="625" t="s">
        <v>526</v>
      </c>
      <c r="B33" s="626" t="s">
        <v>528</v>
      </c>
      <c r="C33" s="627" t="s">
        <v>550</v>
      </c>
      <c r="D33" s="628" t="s">
        <v>551</v>
      </c>
      <c r="E33" s="627" t="s">
        <v>529</v>
      </c>
      <c r="F33" s="628" t="s">
        <v>530</v>
      </c>
      <c r="G33" s="627"/>
      <c r="H33" s="627" t="s">
        <v>662</v>
      </c>
      <c r="I33" s="627" t="s">
        <v>663</v>
      </c>
      <c r="J33" s="627" t="s">
        <v>664</v>
      </c>
      <c r="K33" s="627" t="s">
        <v>665</v>
      </c>
      <c r="L33" s="629">
        <v>61.81</v>
      </c>
      <c r="M33" s="629">
        <v>2</v>
      </c>
      <c r="N33" s="630">
        <v>123.62</v>
      </c>
    </row>
    <row r="34" spans="1:14" ht="14.4" customHeight="1" x14ac:dyDescent="0.3">
      <c r="A34" s="625" t="s">
        <v>526</v>
      </c>
      <c r="B34" s="626" t="s">
        <v>528</v>
      </c>
      <c r="C34" s="627" t="s">
        <v>550</v>
      </c>
      <c r="D34" s="628" t="s">
        <v>551</v>
      </c>
      <c r="E34" s="627" t="s">
        <v>529</v>
      </c>
      <c r="F34" s="628" t="s">
        <v>530</v>
      </c>
      <c r="G34" s="627"/>
      <c r="H34" s="627" t="s">
        <v>666</v>
      </c>
      <c r="I34" s="627" t="s">
        <v>667</v>
      </c>
      <c r="J34" s="627" t="s">
        <v>668</v>
      </c>
      <c r="K34" s="627" t="s">
        <v>669</v>
      </c>
      <c r="L34" s="629">
        <v>120.75629895785801</v>
      </c>
      <c r="M34" s="629">
        <v>6</v>
      </c>
      <c r="N34" s="630">
        <v>724.53779374714804</v>
      </c>
    </row>
    <row r="35" spans="1:14" ht="14.4" customHeight="1" x14ac:dyDescent="0.3">
      <c r="A35" s="625" t="s">
        <v>526</v>
      </c>
      <c r="B35" s="626" t="s">
        <v>528</v>
      </c>
      <c r="C35" s="627" t="s">
        <v>550</v>
      </c>
      <c r="D35" s="628" t="s">
        <v>551</v>
      </c>
      <c r="E35" s="627" t="s">
        <v>529</v>
      </c>
      <c r="F35" s="628" t="s">
        <v>530</v>
      </c>
      <c r="G35" s="627"/>
      <c r="H35" s="627" t="s">
        <v>670</v>
      </c>
      <c r="I35" s="627" t="s">
        <v>671</v>
      </c>
      <c r="J35" s="627" t="s">
        <v>672</v>
      </c>
      <c r="K35" s="627"/>
      <c r="L35" s="629">
        <v>79.682131533417319</v>
      </c>
      <c r="M35" s="629">
        <v>1293</v>
      </c>
      <c r="N35" s="630">
        <v>103028.99607270859</v>
      </c>
    </row>
    <row r="36" spans="1:14" ht="14.4" customHeight="1" x14ac:dyDescent="0.3">
      <c r="A36" s="625" t="s">
        <v>526</v>
      </c>
      <c r="B36" s="626" t="s">
        <v>528</v>
      </c>
      <c r="C36" s="627" t="s">
        <v>550</v>
      </c>
      <c r="D36" s="628" t="s">
        <v>551</v>
      </c>
      <c r="E36" s="627" t="s">
        <v>529</v>
      </c>
      <c r="F36" s="628" t="s">
        <v>530</v>
      </c>
      <c r="G36" s="627"/>
      <c r="H36" s="627" t="s">
        <v>673</v>
      </c>
      <c r="I36" s="627" t="s">
        <v>674</v>
      </c>
      <c r="J36" s="627" t="s">
        <v>675</v>
      </c>
      <c r="K36" s="627" t="s">
        <v>676</v>
      </c>
      <c r="L36" s="629">
        <v>104.879565031841</v>
      </c>
      <c r="M36" s="629">
        <v>2</v>
      </c>
      <c r="N36" s="630">
        <v>209.75913006368199</v>
      </c>
    </row>
    <row r="37" spans="1:14" ht="14.4" customHeight="1" x14ac:dyDescent="0.3">
      <c r="A37" s="625" t="s">
        <v>526</v>
      </c>
      <c r="B37" s="626" t="s">
        <v>528</v>
      </c>
      <c r="C37" s="627" t="s">
        <v>550</v>
      </c>
      <c r="D37" s="628" t="s">
        <v>551</v>
      </c>
      <c r="E37" s="627" t="s">
        <v>529</v>
      </c>
      <c r="F37" s="628" t="s">
        <v>530</v>
      </c>
      <c r="G37" s="627"/>
      <c r="H37" s="627" t="s">
        <v>677</v>
      </c>
      <c r="I37" s="627" t="s">
        <v>678</v>
      </c>
      <c r="J37" s="627" t="s">
        <v>679</v>
      </c>
      <c r="K37" s="627" t="s">
        <v>680</v>
      </c>
      <c r="L37" s="629">
        <v>411.02</v>
      </c>
      <c r="M37" s="629">
        <v>1</v>
      </c>
      <c r="N37" s="630">
        <v>411.02</v>
      </c>
    </row>
    <row r="38" spans="1:14" ht="14.4" customHeight="1" x14ac:dyDescent="0.3">
      <c r="A38" s="625" t="s">
        <v>526</v>
      </c>
      <c r="B38" s="626" t="s">
        <v>528</v>
      </c>
      <c r="C38" s="627" t="s">
        <v>550</v>
      </c>
      <c r="D38" s="628" t="s">
        <v>551</v>
      </c>
      <c r="E38" s="627" t="s">
        <v>529</v>
      </c>
      <c r="F38" s="628" t="s">
        <v>530</v>
      </c>
      <c r="G38" s="627"/>
      <c r="H38" s="627" t="s">
        <v>681</v>
      </c>
      <c r="I38" s="627" t="s">
        <v>682</v>
      </c>
      <c r="J38" s="627" t="s">
        <v>683</v>
      </c>
      <c r="K38" s="627" t="s">
        <v>684</v>
      </c>
      <c r="L38" s="629">
        <v>81.3</v>
      </c>
      <c r="M38" s="629">
        <v>1</v>
      </c>
      <c r="N38" s="630">
        <v>81.3</v>
      </c>
    </row>
    <row r="39" spans="1:14" ht="14.4" customHeight="1" x14ac:dyDescent="0.3">
      <c r="A39" s="625" t="s">
        <v>526</v>
      </c>
      <c r="B39" s="626" t="s">
        <v>528</v>
      </c>
      <c r="C39" s="627" t="s">
        <v>550</v>
      </c>
      <c r="D39" s="628" t="s">
        <v>551</v>
      </c>
      <c r="E39" s="627" t="s">
        <v>529</v>
      </c>
      <c r="F39" s="628" t="s">
        <v>530</v>
      </c>
      <c r="G39" s="627"/>
      <c r="H39" s="627" t="s">
        <v>685</v>
      </c>
      <c r="I39" s="627" t="s">
        <v>686</v>
      </c>
      <c r="J39" s="627" t="s">
        <v>687</v>
      </c>
      <c r="K39" s="627" t="s">
        <v>688</v>
      </c>
      <c r="L39" s="629">
        <v>154.07</v>
      </c>
      <c r="M39" s="629">
        <v>1</v>
      </c>
      <c r="N39" s="630">
        <v>154.07</v>
      </c>
    </row>
    <row r="40" spans="1:14" ht="14.4" customHeight="1" x14ac:dyDescent="0.3">
      <c r="A40" s="625" t="s">
        <v>526</v>
      </c>
      <c r="B40" s="626" t="s">
        <v>528</v>
      </c>
      <c r="C40" s="627" t="s">
        <v>550</v>
      </c>
      <c r="D40" s="628" t="s">
        <v>551</v>
      </c>
      <c r="E40" s="627" t="s">
        <v>529</v>
      </c>
      <c r="F40" s="628" t="s">
        <v>530</v>
      </c>
      <c r="G40" s="627"/>
      <c r="H40" s="627" t="s">
        <v>689</v>
      </c>
      <c r="I40" s="627" t="s">
        <v>690</v>
      </c>
      <c r="J40" s="627" t="s">
        <v>691</v>
      </c>
      <c r="K40" s="627" t="s">
        <v>692</v>
      </c>
      <c r="L40" s="629">
        <v>162.16999999999999</v>
      </c>
      <c r="M40" s="629">
        <v>1</v>
      </c>
      <c r="N40" s="630">
        <v>162.16999999999999</v>
      </c>
    </row>
    <row r="41" spans="1:14" ht="14.4" customHeight="1" x14ac:dyDescent="0.3">
      <c r="A41" s="625" t="s">
        <v>526</v>
      </c>
      <c r="B41" s="626" t="s">
        <v>528</v>
      </c>
      <c r="C41" s="627" t="s">
        <v>550</v>
      </c>
      <c r="D41" s="628" t="s">
        <v>551</v>
      </c>
      <c r="E41" s="627" t="s">
        <v>529</v>
      </c>
      <c r="F41" s="628" t="s">
        <v>530</v>
      </c>
      <c r="G41" s="627"/>
      <c r="H41" s="627" t="s">
        <v>693</v>
      </c>
      <c r="I41" s="627" t="s">
        <v>694</v>
      </c>
      <c r="J41" s="627" t="s">
        <v>695</v>
      </c>
      <c r="K41" s="627" t="s">
        <v>696</v>
      </c>
      <c r="L41" s="629">
        <v>87.421352445509186</v>
      </c>
      <c r="M41" s="629">
        <v>7</v>
      </c>
      <c r="N41" s="630">
        <v>611.94946711856426</v>
      </c>
    </row>
    <row r="42" spans="1:14" ht="14.4" customHeight="1" x14ac:dyDescent="0.3">
      <c r="A42" s="625" t="s">
        <v>526</v>
      </c>
      <c r="B42" s="626" t="s">
        <v>528</v>
      </c>
      <c r="C42" s="627" t="s">
        <v>550</v>
      </c>
      <c r="D42" s="628" t="s">
        <v>551</v>
      </c>
      <c r="E42" s="627" t="s">
        <v>529</v>
      </c>
      <c r="F42" s="628" t="s">
        <v>530</v>
      </c>
      <c r="G42" s="627"/>
      <c r="H42" s="627" t="s">
        <v>697</v>
      </c>
      <c r="I42" s="627" t="s">
        <v>698</v>
      </c>
      <c r="J42" s="627" t="s">
        <v>699</v>
      </c>
      <c r="K42" s="627" t="s">
        <v>700</v>
      </c>
      <c r="L42" s="629">
        <v>171.92</v>
      </c>
      <c r="M42" s="629">
        <v>2</v>
      </c>
      <c r="N42" s="630">
        <v>343.84</v>
      </c>
    </row>
    <row r="43" spans="1:14" ht="14.4" customHeight="1" x14ac:dyDescent="0.3">
      <c r="A43" s="625" t="s">
        <v>526</v>
      </c>
      <c r="B43" s="626" t="s">
        <v>528</v>
      </c>
      <c r="C43" s="627" t="s">
        <v>550</v>
      </c>
      <c r="D43" s="628" t="s">
        <v>551</v>
      </c>
      <c r="E43" s="627" t="s">
        <v>529</v>
      </c>
      <c r="F43" s="628" t="s">
        <v>530</v>
      </c>
      <c r="G43" s="627"/>
      <c r="H43" s="627" t="s">
        <v>701</v>
      </c>
      <c r="I43" s="627" t="s">
        <v>702</v>
      </c>
      <c r="J43" s="627" t="s">
        <v>703</v>
      </c>
      <c r="K43" s="627" t="s">
        <v>704</v>
      </c>
      <c r="L43" s="629">
        <v>48.97</v>
      </c>
      <c r="M43" s="629">
        <v>3</v>
      </c>
      <c r="N43" s="630">
        <v>146.91</v>
      </c>
    </row>
    <row r="44" spans="1:14" ht="14.4" customHeight="1" x14ac:dyDescent="0.3">
      <c r="A44" s="625" t="s">
        <v>526</v>
      </c>
      <c r="B44" s="626" t="s">
        <v>528</v>
      </c>
      <c r="C44" s="627" t="s">
        <v>550</v>
      </c>
      <c r="D44" s="628" t="s">
        <v>551</v>
      </c>
      <c r="E44" s="627" t="s">
        <v>529</v>
      </c>
      <c r="F44" s="628" t="s">
        <v>530</v>
      </c>
      <c r="G44" s="627"/>
      <c r="H44" s="627" t="s">
        <v>705</v>
      </c>
      <c r="I44" s="627" t="s">
        <v>706</v>
      </c>
      <c r="J44" s="627" t="s">
        <v>695</v>
      </c>
      <c r="K44" s="627" t="s">
        <v>707</v>
      </c>
      <c r="L44" s="629">
        <v>108.54</v>
      </c>
      <c r="M44" s="629">
        <v>2</v>
      </c>
      <c r="N44" s="630">
        <v>217.08</v>
      </c>
    </row>
    <row r="45" spans="1:14" ht="14.4" customHeight="1" x14ac:dyDescent="0.3">
      <c r="A45" s="625" t="s">
        <v>526</v>
      </c>
      <c r="B45" s="626" t="s">
        <v>528</v>
      </c>
      <c r="C45" s="627" t="s">
        <v>550</v>
      </c>
      <c r="D45" s="628" t="s">
        <v>551</v>
      </c>
      <c r="E45" s="627" t="s">
        <v>529</v>
      </c>
      <c r="F45" s="628" t="s">
        <v>530</v>
      </c>
      <c r="G45" s="627"/>
      <c r="H45" s="627" t="s">
        <v>708</v>
      </c>
      <c r="I45" s="627" t="s">
        <v>709</v>
      </c>
      <c r="J45" s="627" t="s">
        <v>710</v>
      </c>
      <c r="K45" s="627" t="s">
        <v>711</v>
      </c>
      <c r="L45" s="629">
        <v>142.93</v>
      </c>
      <c r="M45" s="629">
        <v>1</v>
      </c>
      <c r="N45" s="630">
        <v>142.93</v>
      </c>
    </row>
    <row r="46" spans="1:14" ht="14.4" customHeight="1" x14ac:dyDescent="0.3">
      <c r="A46" s="625" t="s">
        <v>526</v>
      </c>
      <c r="B46" s="626" t="s">
        <v>528</v>
      </c>
      <c r="C46" s="627" t="s">
        <v>550</v>
      </c>
      <c r="D46" s="628" t="s">
        <v>551</v>
      </c>
      <c r="E46" s="627" t="s">
        <v>529</v>
      </c>
      <c r="F46" s="628" t="s">
        <v>530</v>
      </c>
      <c r="G46" s="627"/>
      <c r="H46" s="627" t="s">
        <v>712</v>
      </c>
      <c r="I46" s="627" t="s">
        <v>713</v>
      </c>
      <c r="J46" s="627" t="s">
        <v>714</v>
      </c>
      <c r="K46" s="627" t="s">
        <v>715</v>
      </c>
      <c r="L46" s="629">
        <v>151.65139957031747</v>
      </c>
      <c r="M46" s="629">
        <v>21</v>
      </c>
      <c r="N46" s="630">
        <v>3184.6793909766666</v>
      </c>
    </row>
    <row r="47" spans="1:14" ht="14.4" customHeight="1" x14ac:dyDescent="0.3">
      <c r="A47" s="625" t="s">
        <v>526</v>
      </c>
      <c r="B47" s="626" t="s">
        <v>528</v>
      </c>
      <c r="C47" s="627" t="s">
        <v>550</v>
      </c>
      <c r="D47" s="628" t="s">
        <v>551</v>
      </c>
      <c r="E47" s="627" t="s">
        <v>529</v>
      </c>
      <c r="F47" s="628" t="s">
        <v>530</v>
      </c>
      <c r="G47" s="627"/>
      <c r="H47" s="627" t="s">
        <v>716</v>
      </c>
      <c r="I47" s="627" t="s">
        <v>717</v>
      </c>
      <c r="J47" s="627" t="s">
        <v>718</v>
      </c>
      <c r="K47" s="627" t="s">
        <v>719</v>
      </c>
      <c r="L47" s="629">
        <v>104.730073241737</v>
      </c>
      <c r="M47" s="629">
        <v>3</v>
      </c>
      <c r="N47" s="630">
        <v>314.19021972521102</v>
      </c>
    </row>
    <row r="48" spans="1:14" ht="14.4" customHeight="1" x14ac:dyDescent="0.3">
      <c r="A48" s="625" t="s">
        <v>526</v>
      </c>
      <c r="B48" s="626" t="s">
        <v>528</v>
      </c>
      <c r="C48" s="627" t="s">
        <v>550</v>
      </c>
      <c r="D48" s="628" t="s">
        <v>551</v>
      </c>
      <c r="E48" s="627" t="s">
        <v>529</v>
      </c>
      <c r="F48" s="628" t="s">
        <v>530</v>
      </c>
      <c r="G48" s="627"/>
      <c r="H48" s="627" t="s">
        <v>720</v>
      </c>
      <c r="I48" s="627" t="s">
        <v>720</v>
      </c>
      <c r="J48" s="627" t="s">
        <v>721</v>
      </c>
      <c r="K48" s="627" t="s">
        <v>722</v>
      </c>
      <c r="L48" s="629">
        <v>300.48</v>
      </c>
      <c r="M48" s="629">
        <v>1</v>
      </c>
      <c r="N48" s="630">
        <v>300.48</v>
      </c>
    </row>
    <row r="49" spans="1:14" ht="14.4" customHeight="1" x14ac:dyDescent="0.3">
      <c r="A49" s="625" t="s">
        <v>526</v>
      </c>
      <c r="B49" s="626" t="s">
        <v>528</v>
      </c>
      <c r="C49" s="627" t="s">
        <v>550</v>
      </c>
      <c r="D49" s="628" t="s">
        <v>551</v>
      </c>
      <c r="E49" s="627" t="s">
        <v>529</v>
      </c>
      <c r="F49" s="628" t="s">
        <v>530</v>
      </c>
      <c r="G49" s="627"/>
      <c r="H49" s="627" t="s">
        <v>723</v>
      </c>
      <c r="I49" s="627" t="s">
        <v>724</v>
      </c>
      <c r="J49" s="627" t="s">
        <v>725</v>
      </c>
      <c r="K49" s="627" t="s">
        <v>726</v>
      </c>
      <c r="L49" s="629">
        <v>81.05</v>
      </c>
      <c r="M49" s="629">
        <v>1</v>
      </c>
      <c r="N49" s="630">
        <v>81.05</v>
      </c>
    </row>
    <row r="50" spans="1:14" ht="14.4" customHeight="1" x14ac:dyDescent="0.3">
      <c r="A50" s="625" t="s">
        <v>526</v>
      </c>
      <c r="B50" s="626" t="s">
        <v>528</v>
      </c>
      <c r="C50" s="627" t="s">
        <v>550</v>
      </c>
      <c r="D50" s="628" t="s">
        <v>551</v>
      </c>
      <c r="E50" s="627" t="s">
        <v>529</v>
      </c>
      <c r="F50" s="628" t="s">
        <v>530</v>
      </c>
      <c r="G50" s="627"/>
      <c r="H50" s="627" t="s">
        <v>727</v>
      </c>
      <c r="I50" s="627" t="s">
        <v>727</v>
      </c>
      <c r="J50" s="627" t="s">
        <v>728</v>
      </c>
      <c r="K50" s="627" t="s">
        <v>729</v>
      </c>
      <c r="L50" s="629">
        <v>221.68954416687265</v>
      </c>
      <c r="M50" s="629">
        <v>255</v>
      </c>
      <c r="N50" s="630">
        <v>56530.833762552524</v>
      </c>
    </row>
    <row r="51" spans="1:14" ht="14.4" customHeight="1" x14ac:dyDescent="0.3">
      <c r="A51" s="625" t="s">
        <v>526</v>
      </c>
      <c r="B51" s="626" t="s">
        <v>528</v>
      </c>
      <c r="C51" s="627" t="s">
        <v>550</v>
      </c>
      <c r="D51" s="628" t="s">
        <v>551</v>
      </c>
      <c r="E51" s="627" t="s">
        <v>529</v>
      </c>
      <c r="F51" s="628" t="s">
        <v>530</v>
      </c>
      <c r="G51" s="627"/>
      <c r="H51" s="627" t="s">
        <v>730</v>
      </c>
      <c r="I51" s="627" t="s">
        <v>731</v>
      </c>
      <c r="J51" s="627" t="s">
        <v>732</v>
      </c>
      <c r="K51" s="627" t="s">
        <v>733</v>
      </c>
      <c r="L51" s="629">
        <v>148.72948450152501</v>
      </c>
      <c r="M51" s="629">
        <v>1</v>
      </c>
      <c r="N51" s="630">
        <v>148.72948450152501</v>
      </c>
    </row>
    <row r="52" spans="1:14" ht="14.4" customHeight="1" x14ac:dyDescent="0.3">
      <c r="A52" s="625" t="s">
        <v>526</v>
      </c>
      <c r="B52" s="626" t="s">
        <v>528</v>
      </c>
      <c r="C52" s="627" t="s">
        <v>550</v>
      </c>
      <c r="D52" s="628" t="s">
        <v>551</v>
      </c>
      <c r="E52" s="627" t="s">
        <v>529</v>
      </c>
      <c r="F52" s="628" t="s">
        <v>530</v>
      </c>
      <c r="G52" s="627"/>
      <c r="H52" s="627" t="s">
        <v>734</v>
      </c>
      <c r="I52" s="627" t="s">
        <v>734</v>
      </c>
      <c r="J52" s="627" t="s">
        <v>735</v>
      </c>
      <c r="K52" s="627" t="s">
        <v>736</v>
      </c>
      <c r="L52" s="629">
        <v>1165.43</v>
      </c>
      <c r="M52" s="629">
        <v>1</v>
      </c>
      <c r="N52" s="630">
        <v>1165.43</v>
      </c>
    </row>
    <row r="53" spans="1:14" ht="14.4" customHeight="1" x14ac:dyDescent="0.3">
      <c r="A53" s="625" t="s">
        <v>526</v>
      </c>
      <c r="B53" s="626" t="s">
        <v>528</v>
      </c>
      <c r="C53" s="627" t="s">
        <v>550</v>
      </c>
      <c r="D53" s="628" t="s">
        <v>551</v>
      </c>
      <c r="E53" s="627" t="s">
        <v>529</v>
      </c>
      <c r="F53" s="628" t="s">
        <v>530</v>
      </c>
      <c r="G53" s="627" t="s">
        <v>560</v>
      </c>
      <c r="H53" s="627" t="s">
        <v>565</v>
      </c>
      <c r="I53" s="627" t="s">
        <v>565</v>
      </c>
      <c r="J53" s="627" t="s">
        <v>566</v>
      </c>
      <c r="K53" s="627" t="s">
        <v>567</v>
      </c>
      <c r="L53" s="629">
        <v>257.22234409783181</v>
      </c>
      <c r="M53" s="629">
        <v>198</v>
      </c>
      <c r="N53" s="630">
        <v>50930.024131370694</v>
      </c>
    </row>
    <row r="54" spans="1:14" ht="14.4" customHeight="1" x14ac:dyDescent="0.3">
      <c r="A54" s="625" t="s">
        <v>526</v>
      </c>
      <c r="B54" s="626" t="s">
        <v>528</v>
      </c>
      <c r="C54" s="627" t="s">
        <v>550</v>
      </c>
      <c r="D54" s="628" t="s">
        <v>551</v>
      </c>
      <c r="E54" s="627" t="s">
        <v>529</v>
      </c>
      <c r="F54" s="628" t="s">
        <v>530</v>
      </c>
      <c r="G54" s="627" t="s">
        <v>560</v>
      </c>
      <c r="H54" s="627" t="s">
        <v>737</v>
      </c>
      <c r="I54" s="627" t="s">
        <v>737</v>
      </c>
      <c r="J54" s="627" t="s">
        <v>738</v>
      </c>
      <c r="K54" s="627" t="s">
        <v>739</v>
      </c>
      <c r="L54" s="629">
        <v>181.5894743034861</v>
      </c>
      <c r="M54" s="629">
        <v>118</v>
      </c>
      <c r="N54" s="630">
        <v>21427.557967811361</v>
      </c>
    </row>
    <row r="55" spans="1:14" ht="14.4" customHeight="1" x14ac:dyDescent="0.3">
      <c r="A55" s="625" t="s">
        <v>526</v>
      </c>
      <c r="B55" s="626" t="s">
        <v>528</v>
      </c>
      <c r="C55" s="627" t="s">
        <v>550</v>
      </c>
      <c r="D55" s="628" t="s">
        <v>551</v>
      </c>
      <c r="E55" s="627" t="s">
        <v>529</v>
      </c>
      <c r="F55" s="628" t="s">
        <v>530</v>
      </c>
      <c r="G55" s="627" t="s">
        <v>560</v>
      </c>
      <c r="H55" s="627" t="s">
        <v>740</v>
      </c>
      <c r="I55" s="627" t="s">
        <v>740</v>
      </c>
      <c r="J55" s="627" t="s">
        <v>741</v>
      </c>
      <c r="K55" s="627" t="s">
        <v>739</v>
      </c>
      <c r="L55" s="629">
        <v>161.43431654676257</v>
      </c>
      <c r="M55" s="629">
        <v>69.5</v>
      </c>
      <c r="N55" s="630">
        <v>11219.684999999999</v>
      </c>
    </row>
    <row r="56" spans="1:14" ht="14.4" customHeight="1" x14ac:dyDescent="0.3">
      <c r="A56" s="625" t="s">
        <v>526</v>
      </c>
      <c r="B56" s="626" t="s">
        <v>528</v>
      </c>
      <c r="C56" s="627" t="s">
        <v>550</v>
      </c>
      <c r="D56" s="628" t="s">
        <v>551</v>
      </c>
      <c r="E56" s="627" t="s">
        <v>529</v>
      </c>
      <c r="F56" s="628" t="s">
        <v>530</v>
      </c>
      <c r="G56" s="627" t="s">
        <v>560</v>
      </c>
      <c r="H56" s="627" t="s">
        <v>742</v>
      </c>
      <c r="I56" s="627" t="s">
        <v>742</v>
      </c>
      <c r="J56" s="627" t="s">
        <v>741</v>
      </c>
      <c r="K56" s="627" t="s">
        <v>743</v>
      </c>
      <c r="L56" s="629">
        <v>154.27881103586282</v>
      </c>
      <c r="M56" s="629">
        <v>39</v>
      </c>
      <c r="N56" s="630">
        <v>6016.8736303986498</v>
      </c>
    </row>
    <row r="57" spans="1:14" ht="14.4" customHeight="1" x14ac:dyDescent="0.3">
      <c r="A57" s="625" t="s">
        <v>526</v>
      </c>
      <c r="B57" s="626" t="s">
        <v>528</v>
      </c>
      <c r="C57" s="627" t="s">
        <v>550</v>
      </c>
      <c r="D57" s="628" t="s">
        <v>551</v>
      </c>
      <c r="E57" s="627" t="s">
        <v>529</v>
      </c>
      <c r="F57" s="628" t="s">
        <v>530</v>
      </c>
      <c r="G57" s="627" t="s">
        <v>560</v>
      </c>
      <c r="H57" s="627" t="s">
        <v>744</v>
      </c>
      <c r="I57" s="627" t="s">
        <v>744</v>
      </c>
      <c r="J57" s="627" t="s">
        <v>745</v>
      </c>
      <c r="K57" s="627" t="s">
        <v>746</v>
      </c>
      <c r="L57" s="629">
        <v>311.08</v>
      </c>
      <c r="M57" s="629">
        <v>1</v>
      </c>
      <c r="N57" s="630">
        <v>311.08</v>
      </c>
    </row>
    <row r="58" spans="1:14" ht="14.4" customHeight="1" x14ac:dyDescent="0.3">
      <c r="A58" s="625" t="s">
        <v>526</v>
      </c>
      <c r="B58" s="626" t="s">
        <v>528</v>
      </c>
      <c r="C58" s="627" t="s">
        <v>550</v>
      </c>
      <c r="D58" s="628" t="s">
        <v>551</v>
      </c>
      <c r="E58" s="627" t="s">
        <v>529</v>
      </c>
      <c r="F58" s="628" t="s">
        <v>530</v>
      </c>
      <c r="G58" s="627" t="s">
        <v>560</v>
      </c>
      <c r="H58" s="627" t="s">
        <v>568</v>
      </c>
      <c r="I58" s="627" t="s">
        <v>568</v>
      </c>
      <c r="J58" s="627" t="s">
        <v>566</v>
      </c>
      <c r="K58" s="627" t="s">
        <v>569</v>
      </c>
      <c r="L58" s="629">
        <v>145.26061358001041</v>
      </c>
      <c r="M58" s="629">
        <v>345</v>
      </c>
      <c r="N58" s="630">
        <v>50114.911685103594</v>
      </c>
    </row>
    <row r="59" spans="1:14" ht="14.4" customHeight="1" x14ac:dyDescent="0.3">
      <c r="A59" s="625" t="s">
        <v>526</v>
      </c>
      <c r="B59" s="626" t="s">
        <v>528</v>
      </c>
      <c r="C59" s="627" t="s">
        <v>550</v>
      </c>
      <c r="D59" s="628" t="s">
        <v>551</v>
      </c>
      <c r="E59" s="627" t="s">
        <v>529</v>
      </c>
      <c r="F59" s="628" t="s">
        <v>530</v>
      </c>
      <c r="G59" s="627" t="s">
        <v>560</v>
      </c>
      <c r="H59" s="627" t="s">
        <v>747</v>
      </c>
      <c r="I59" s="627" t="s">
        <v>747</v>
      </c>
      <c r="J59" s="627" t="s">
        <v>566</v>
      </c>
      <c r="K59" s="627" t="s">
        <v>748</v>
      </c>
      <c r="L59" s="629">
        <v>150.55916169631163</v>
      </c>
      <c r="M59" s="629">
        <v>81</v>
      </c>
      <c r="N59" s="630">
        <v>12195.292097401243</v>
      </c>
    </row>
    <row r="60" spans="1:14" ht="14.4" customHeight="1" x14ac:dyDescent="0.3">
      <c r="A60" s="625" t="s">
        <v>526</v>
      </c>
      <c r="B60" s="626" t="s">
        <v>528</v>
      </c>
      <c r="C60" s="627" t="s">
        <v>550</v>
      </c>
      <c r="D60" s="628" t="s">
        <v>551</v>
      </c>
      <c r="E60" s="627" t="s">
        <v>529</v>
      </c>
      <c r="F60" s="628" t="s">
        <v>530</v>
      </c>
      <c r="G60" s="627" t="s">
        <v>560</v>
      </c>
      <c r="H60" s="627" t="s">
        <v>749</v>
      </c>
      <c r="I60" s="627" t="s">
        <v>749</v>
      </c>
      <c r="J60" s="627" t="s">
        <v>750</v>
      </c>
      <c r="K60" s="627" t="s">
        <v>751</v>
      </c>
      <c r="L60" s="629">
        <v>72.71401283056386</v>
      </c>
      <c r="M60" s="629">
        <v>20</v>
      </c>
      <c r="N60" s="630">
        <v>1454.2802566112773</v>
      </c>
    </row>
    <row r="61" spans="1:14" ht="14.4" customHeight="1" x14ac:dyDescent="0.3">
      <c r="A61" s="625" t="s">
        <v>526</v>
      </c>
      <c r="B61" s="626" t="s">
        <v>528</v>
      </c>
      <c r="C61" s="627" t="s">
        <v>550</v>
      </c>
      <c r="D61" s="628" t="s">
        <v>551</v>
      </c>
      <c r="E61" s="627" t="s">
        <v>529</v>
      </c>
      <c r="F61" s="628" t="s">
        <v>530</v>
      </c>
      <c r="G61" s="627" t="s">
        <v>560</v>
      </c>
      <c r="H61" s="627" t="s">
        <v>570</v>
      </c>
      <c r="I61" s="627" t="s">
        <v>571</v>
      </c>
      <c r="J61" s="627" t="s">
        <v>572</v>
      </c>
      <c r="K61" s="627" t="s">
        <v>573</v>
      </c>
      <c r="L61" s="629">
        <v>84.616287546872215</v>
      </c>
      <c r="M61" s="629">
        <v>84</v>
      </c>
      <c r="N61" s="630">
        <v>7107.7681539372661</v>
      </c>
    </row>
    <row r="62" spans="1:14" ht="14.4" customHeight="1" x14ac:dyDescent="0.3">
      <c r="A62" s="625" t="s">
        <v>526</v>
      </c>
      <c r="B62" s="626" t="s">
        <v>528</v>
      </c>
      <c r="C62" s="627" t="s">
        <v>550</v>
      </c>
      <c r="D62" s="628" t="s">
        <v>551</v>
      </c>
      <c r="E62" s="627" t="s">
        <v>529</v>
      </c>
      <c r="F62" s="628" t="s">
        <v>530</v>
      </c>
      <c r="G62" s="627" t="s">
        <v>560</v>
      </c>
      <c r="H62" s="627" t="s">
        <v>574</v>
      </c>
      <c r="I62" s="627" t="s">
        <v>575</v>
      </c>
      <c r="J62" s="627" t="s">
        <v>576</v>
      </c>
      <c r="K62" s="627" t="s">
        <v>577</v>
      </c>
      <c r="L62" s="629">
        <v>94.657222077076938</v>
      </c>
      <c r="M62" s="629">
        <v>315</v>
      </c>
      <c r="N62" s="630">
        <v>29817.024954279233</v>
      </c>
    </row>
    <row r="63" spans="1:14" ht="14.4" customHeight="1" x14ac:dyDescent="0.3">
      <c r="A63" s="625" t="s">
        <v>526</v>
      </c>
      <c r="B63" s="626" t="s">
        <v>528</v>
      </c>
      <c r="C63" s="627" t="s">
        <v>550</v>
      </c>
      <c r="D63" s="628" t="s">
        <v>551</v>
      </c>
      <c r="E63" s="627" t="s">
        <v>529</v>
      </c>
      <c r="F63" s="628" t="s">
        <v>530</v>
      </c>
      <c r="G63" s="627" t="s">
        <v>560</v>
      </c>
      <c r="H63" s="627" t="s">
        <v>752</v>
      </c>
      <c r="I63" s="627" t="s">
        <v>753</v>
      </c>
      <c r="J63" s="627" t="s">
        <v>576</v>
      </c>
      <c r="K63" s="627" t="s">
        <v>754</v>
      </c>
      <c r="L63" s="629">
        <v>98.614302735706289</v>
      </c>
      <c r="M63" s="629">
        <v>80</v>
      </c>
      <c r="N63" s="630">
        <v>7889.1442188565034</v>
      </c>
    </row>
    <row r="64" spans="1:14" ht="14.4" customHeight="1" x14ac:dyDescent="0.3">
      <c r="A64" s="625" t="s">
        <v>526</v>
      </c>
      <c r="B64" s="626" t="s">
        <v>528</v>
      </c>
      <c r="C64" s="627" t="s">
        <v>550</v>
      </c>
      <c r="D64" s="628" t="s">
        <v>551</v>
      </c>
      <c r="E64" s="627" t="s">
        <v>529</v>
      </c>
      <c r="F64" s="628" t="s">
        <v>530</v>
      </c>
      <c r="G64" s="627" t="s">
        <v>560</v>
      </c>
      <c r="H64" s="627" t="s">
        <v>578</v>
      </c>
      <c r="I64" s="627" t="s">
        <v>579</v>
      </c>
      <c r="J64" s="627" t="s">
        <v>580</v>
      </c>
      <c r="K64" s="627" t="s">
        <v>581</v>
      </c>
      <c r="L64" s="629">
        <v>165.15068568195252</v>
      </c>
      <c r="M64" s="629">
        <v>28</v>
      </c>
      <c r="N64" s="630">
        <v>4624.2191990946703</v>
      </c>
    </row>
    <row r="65" spans="1:14" ht="14.4" customHeight="1" x14ac:dyDescent="0.3">
      <c r="A65" s="625" t="s">
        <v>526</v>
      </c>
      <c r="B65" s="626" t="s">
        <v>528</v>
      </c>
      <c r="C65" s="627" t="s">
        <v>550</v>
      </c>
      <c r="D65" s="628" t="s">
        <v>551</v>
      </c>
      <c r="E65" s="627" t="s">
        <v>529</v>
      </c>
      <c r="F65" s="628" t="s">
        <v>530</v>
      </c>
      <c r="G65" s="627" t="s">
        <v>560</v>
      </c>
      <c r="H65" s="627" t="s">
        <v>755</v>
      </c>
      <c r="I65" s="627" t="s">
        <v>756</v>
      </c>
      <c r="J65" s="627" t="s">
        <v>757</v>
      </c>
      <c r="K65" s="627" t="s">
        <v>758</v>
      </c>
      <c r="L65" s="629">
        <v>63.057945754396663</v>
      </c>
      <c r="M65" s="629">
        <v>454</v>
      </c>
      <c r="N65" s="630">
        <v>28628.307372496085</v>
      </c>
    </row>
    <row r="66" spans="1:14" ht="14.4" customHeight="1" x14ac:dyDescent="0.3">
      <c r="A66" s="625" t="s">
        <v>526</v>
      </c>
      <c r="B66" s="626" t="s">
        <v>528</v>
      </c>
      <c r="C66" s="627" t="s">
        <v>550</v>
      </c>
      <c r="D66" s="628" t="s">
        <v>551</v>
      </c>
      <c r="E66" s="627" t="s">
        <v>529</v>
      </c>
      <c r="F66" s="628" t="s">
        <v>530</v>
      </c>
      <c r="G66" s="627" t="s">
        <v>560</v>
      </c>
      <c r="H66" s="627" t="s">
        <v>759</v>
      </c>
      <c r="I66" s="627" t="s">
        <v>760</v>
      </c>
      <c r="J66" s="627" t="s">
        <v>761</v>
      </c>
      <c r="K66" s="627" t="s">
        <v>762</v>
      </c>
      <c r="L66" s="629">
        <v>60.164514272195746</v>
      </c>
      <c r="M66" s="629">
        <v>390</v>
      </c>
      <c r="N66" s="630">
        <v>23464.160566156341</v>
      </c>
    </row>
    <row r="67" spans="1:14" ht="14.4" customHeight="1" x14ac:dyDescent="0.3">
      <c r="A67" s="625" t="s">
        <v>526</v>
      </c>
      <c r="B67" s="626" t="s">
        <v>528</v>
      </c>
      <c r="C67" s="627" t="s">
        <v>550</v>
      </c>
      <c r="D67" s="628" t="s">
        <v>551</v>
      </c>
      <c r="E67" s="627" t="s">
        <v>529</v>
      </c>
      <c r="F67" s="628" t="s">
        <v>530</v>
      </c>
      <c r="G67" s="627" t="s">
        <v>560</v>
      </c>
      <c r="H67" s="627" t="s">
        <v>763</v>
      </c>
      <c r="I67" s="627" t="s">
        <v>764</v>
      </c>
      <c r="J67" s="627" t="s">
        <v>765</v>
      </c>
      <c r="K67" s="627" t="s">
        <v>766</v>
      </c>
      <c r="L67" s="629">
        <v>55.976666666666667</v>
      </c>
      <c r="M67" s="629">
        <v>6</v>
      </c>
      <c r="N67" s="630">
        <v>335.86</v>
      </c>
    </row>
    <row r="68" spans="1:14" ht="14.4" customHeight="1" x14ac:dyDescent="0.3">
      <c r="A68" s="625" t="s">
        <v>526</v>
      </c>
      <c r="B68" s="626" t="s">
        <v>528</v>
      </c>
      <c r="C68" s="627" t="s">
        <v>550</v>
      </c>
      <c r="D68" s="628" t="s">
        <v>551</v>
      </c>
      <c r="E68" s="627" t="s">
        <v>529</v>
      </c>
      <c r="F68" s="628" t="s">
        <v>530</v>
      </c>
      <c r="G68" s="627" t="s">
        <v>560</v>
      </c>
      <c r="H68" s="627" t="s">
        <v>767</v>
      </c>
      <c r="I68" s="627" t="s">
        <v>768</v>
      </c>
      <c r="J68" s="627" t="s">
        <v>761</v>
      </c>
      <c r="K68" s="627" t="s">
        <v>769</v>
      </c>
      <c r="L68" s="629">
        <v>65.25754813081106</v>
      </c>
      <c r="M68" s="629">
        <v>330</v>
      </c>
      <c r="N68" s="630">
        <v>21534.990883167651</v>
      </c>
    </row>
    <row r="69" spans="1:14" ht="14.4" customHeight="1" x14ac:dyDescent="0.3">
      <c r="A69" s="625" t="s">
        <v>526</v>
      </c>
      <c r="B69" s="626" t="s">
        <v>528</v>
      </c>
      <c r="C69" s="627" t="s">
        <v>550</v>
      </c>
      <c r="D69" s="628" t="s">
        <v>551</v>
      </c>
      <c r="E69" s="627" t="s">
        <v>529</v>
      </c>
      <c r="F69" s="628" t="s">
        <v>530</v>
      </c>
      <c r="G69" s="627" t="s">
        <v>560</v>
      </c>
      <c r="H69" s="627" t="s">
        <v>770</v>
      </c>
      <c r="I69" s="627" t="s">
        <v>771</v>
      </c>
      <c r="J69" s="627" t="s">
        <v>772</v>
      </c>
      <c r="K69" s="627" t="s">
        <v>766</v>
      </c>
      <c r="L69" s="629">
        <v>30.806509222169066</v>
      </c>
      <c r="M69" s="629">
        <v>52</v>
      </c>
      <c r="N69" s="630">
        <v>1601.9384795527915</v>
      </c>
    </row>
    <row r="70" spans="1:14" ht="14.4" customHeight="1" x14ac:dyDescent="0.3">
      <c r="A70" s="625" t="s">
        <v>526</v>
      </c>
      <c r="B70" s="626" t="s">
        <v>528</v>
      </c>
      <c r="C70" s="627" t="s">
        <v>550</v>
      </c>
      <c r="D70" s="628" t="s">
        <v>551</v>
      </c>
      <c r="E70" s="627" t="s">
        <v>529</v>
      </c>
      <c r="F70" s="628" t="s">
        <v>530</v>
      </c>
      <c r="G70" s="627" t="s">
        <v>560</v>
      </c>
      <c r="H70" s="627" t="s">
        <v>773</v>
      </c>
      <c r="I70" s="627" t="s">
        <v>774</v>
      </c>
      <c r="J70" s="627" t="s">
        <v>775</v>
      </c>
      <c r="K70" s="627" t="s">
        <v>776</v>
      </c>
      <c r="L70" s="629">
        <v>66.650000000000006</v>
      </c>
      <c r="M70" s="629">
        <v>1</v>
      </c>
      <c r="N70" s="630">
        <v>66.650000000000006</v>
      </c>
    </row>
    <row r="71" spans="1:14" ht="14.4" customHeight="1" x14ac:dyDescent="0.3">
      <c r="A71" s="625" t="s">
        <v>526</v>
      </c>
      <c r="B71" s="626" t="s">
        <v>528</v>
      </c>
      <c r="C71" s="627" t="s">
        <v>550</v>
      </c>
      <c r="D71" s="628" t="s">
        <v>551</v>
      </c>
      <c r="E71" s="627" t="s">
        <v>529</v>
      </c>
      <c r="F71" s="628" t="s">
        <v>530</v>
      </c>
      <c r="G71" s="627" t="s">
        <v>560</v>
      </c>
      <c r="H71" s="627" t="s">
        <v>777</v>
      </c>
      <c r="I71" s="627" t="s">
        <v>778</v>
      </c>
      <c r="J71" s="627" t="s">
        <v>779</v>
      </c>
      <c r="K71" s="627" t="s">
        <v>780</v>
      </c>
      <c r="L71" s="629">
        <v>27.381690991115274</v>
      </c>
      <c r="M71" s="629">
        <v>450</v>
      </c>
      <c r="N71" s="630">
        <v>12321.760946001874</v>
      </c>
    </row>
    <row r="72" spans="1:14" ht="14.4" customHeight="1" x14ac:dyDescent="0.3">
      <c r="A72" s="625" t="s">
        <v>526</v>
      </c>
      <c r="B72" s="626" t="s">
        <v>528</v>
      </c>
      <c r="C72" s="627" t="s">
        <v>550</v>
      </c>
      <c r="D72" s="628" t="s">
        <v>551</v>
      </c>
      <c r="E72" s="627" t="s">
        <v>529</v>
      </c>
      <c r="F72" s="628" t="s">
        <v>530</v>
      </c>
      <c r="G72" s="627" t="s">
        <v>560</v>
      </c>
      <c r="H72" s="627" t="s">
        <v>781</v>
      </c>
      <c r="I72" s="627" t="s">
        <v>782</v>
      </c>
      <c r="J72" s="627" t="s">
        <v>783</v>
      </c>
      <c r="K72" s="627" t="s">
        <v>784</v>
      </c>
      <c r="L72" s="629">
        <v>74.604943015975678</v>
      </c>
      <c r="M72" s="629">
        <v>6</v>
      </c>
      <c r="N72" s="630">
        <v>447.6296580958541</v>
      </c>
    </row>
    <row r="73" spans="1:14" ht="14.4" customHeight="1" x14ac:dyDescent="0.3">
      <c r="A73" s="625" t="s">
        <v>526</v>
      </c>
      <c r="B73" s="626" t="s">
        <v>528</v>
      </c>
      <c r="C73" s="627" t="s">
        <v>550</v>
      </c>
      <c r="D73" s="628" t="s">
        <v>551</v>
      </c>
      <c r="E73" s="627" t="s">
        <v>529</v>
      </c>
      <c r="F73" s="628" t="s">
        <v>530</v>
      </c>
      <c r="G73" s="627" t="s">
        <v>560</v>
      </c>
      <c r="H73" s="627" t="s">
        <v>785</v>
      </c>
      <c r="I73" s="627" t="s">
        <v>786</v>
      </c>
      <c r="J73" s="627" t="s">
        <v>787</v>
      </c>
      <c r="K73" s="627" t="s">
        <v>788</v>
      </c>
      <c r="L73" s="629">
        <v>81.290000000000006</v>
      </c>
      <c r="M73" s="629">
        <v>1</v>
      </c>
      <c r="N73" s="630">
        <v>81.290000000000006</v>
      </c>
    </row>
    <row r="74" spans="1:14" ht="14.4" customHeight="1" x14ac:dyDescent="0.3">
      <c r="A74" s="625" t="s">
        <v>526</v>
      </c>
      <c r="B74" s="626" t="s">
        <v>528</v>
      </c>
      <c r="C74" s="627" t="s">
        <v>550</v>
      </c>
      <c r="D74" s="628" t="s">
        <v>551</v>
      </c>
      <c r="E74" s="627" t="s">
        <v>529</v>
      </c>
      <c r="F74" s="628" t="s">
        <v>530</v>
      </c>
      <c r="G74" s="627" t="s">
        <v>560</v>
      </c>
      <c r="H74" s="627" t="s">
        <v>789</v>
      </c>
      <c r="I74" s="627" t="s">
        <v>790</v>
      </c>
      <c r="J74" s="627" t="s">
        <v>791</v>
      </c>
      <c r="K74" s="627" t="s">
        <v>792</v>
      </c>
      <c r="L74" s="629">
        <v>37.190110142110299</v>
      </c>
      <c r="M74" s="629">
        <v>2</v>
      </c>
      <c r="N74" s="630">
        <v>74.380220284220599</v>
      </c>
    </row>
    <row r="75" spans="1:14" ht="14.4" customHeight="1" x14ac:dyDescent="0.3">
      <c r="A75" s="625" t="s">
        <v>526</v>
      </c>
      <c r="B75" s="626" t="s">
        <v>528</v>
      </c>
      <c r="C75" s="627" t="s">
        <v>550</v>
      </c>
      <c r="D75" s="628" t="s">
        <v>551</v>
      </c>
      <c r="E75" s="627" t="s">
        <v>529</v>
      </c>
      <c r="F75" s="628" t="s">
        <v>530</v>
      </c>
      <c r="G75" s="627" t="s">
        <v>560</v>
      </c>
      <c r="H75" s="627" t="s">
        <v>793</v>
      </c>
      <c r="I75" s="627" t="s">
        <v>794</v>
      </c>
      <c r="J75" s="627" t="s">
        <v>795</v>
      </c>
      <c r="K75" s="627" t="s">
        <v>766</v>
      </c>
      <c r="L75" s="629">
        <v>67.28152077161046</v>
      </c>
      <c r="M75" s="629">
        <v>73</v>
      </c>
      <c r="N75" s="630">
        <v>4911.551016327564</v>
      </c>
    </row>
    <row r="76" spans="1:14" ht="14.4" customHeight="1" x14ac:dyDescent="0.3">
      <c r="A76" s="625" t="s">
        <v>526</v>
      </c>
      <c r="B76" s="626" t="s">
        <v>528</v>
      </c>
      <c r="C76" s="627" t="s">
        <v>550</v>
      </c>
      <c r="D76" s="628" t="s">
        <v>551</v>
      </c>
      <c r="E76" s="627" t="s">
        <v>529</v>
      </c>
      <c r="F76" s="628" t="s">
        <v>530</v>
      </c>
      <c r="G76" s="627" t="s">
        <v>560</v>
      </c>
      <c r="H76" s="627" t="s">
        <v>796</v>
      </c>
      <c r="I76" s="627" t="s">
        <v>797</v>
      </c>
      <c r="J76" s="627" t="s">
        <v>798</v>
      </c>
      <c r="K76" s="627" t="s">
        <v>799</v>
      </c>
      <c r="L76" s="629">
        <v>59.287984668651688</v>
      </c>
      <c r="M76" s="629">
        <v>20</v>
      </c>
      <c r="N76" s="630">
        <v>1185.7596933730338</v>
      </c>
    </row>
    <row r="77" spans="1:14" ht="14.4" customHeight="1" x14ac:dyDescent="0.3">
      <c r="A77" s="625" t="s">
        <v>526</v>
      </c>
      <c r="B77" s="626" t="s">
        <v>528</v>
      </c>
      <c r="C77" s="627" t="s">
        <v>550</v>
      </c>
      <c r="D77" s="628" t="s">
        <v>551</v>
      </c>
      <c r="E77" s="627" t="s">
        <v>529</v>
      </c>
      <c r="F77" s="628" t="s">
        <v>530</v>
      </c>
      <c r="G77" s="627" t="s">
        <v>560</v>
      </c>
      <c r="H77" s="627" t="s">
        <v>800</v>
      </c>
      <c r="I77" s="627" t="s">
        <v>801</v>
      </c>
      <c r="J77" s="627" t="s">
        <v>802</v>
      </c>
      <c r="K77" s="627" t="s">
        <v>803</v>
      </c>
      <c r="L77" s="629">
        <v>372.16794050630807</v>
      </c>
      <c r="M77" s="629">
        <v>25</v>
      </c>
      <c r="N77" s="630">
        <v>9304.1985126577019</v>
      </c>
    </row>
    <row r="78" spans="1:14" ht="14.4" customHeight="1" x14ac:dyDescent="0.3">
      <c r="A78" s="625" t="s">
        <v>526</v>
      </c>
      <c r="B78" s="626" t="s">
        <v>528</v>
      </c>
      <c r="C78" s="627" t="s">
        <v>550</v>
      </c>
      <c r="D78" s="628" t="s">
        <v>551</v>
      </c>
      <c r="E78" s="627" t="s">
        <v>529</v>
      </c>
      <c r="F78" s="628" t="s">
        <v>530</v>
      </c>
      <c r="G78" s="627" t="s">
        <v>560</v>
      </c>
      <c r="H78" s="627" t="s">
        <v>804</v>
      </c>
      <c r="I78" s="627" t="s">
        <v>805</v>
      </c>
      <c r="J78" s="627" t="s">
        <v>806</v>
      </c>
      <c r="K78" s="627" t="s">
        <v>807</v>
      </c>
      <c r="L78" s="629">
        <v>29.889924228449839</v>
      </c>
      <c r="M78" s="629">
        <v>11</v>
      </c>
      <c r="N78" s="630">
        <v>328.78916651294821</v>
      </c>
    </row>
    <row r="79" spans="1:14" ht="14.4" customHeight="1" x14ac:dyDescent="0.3">
      <c r="A79" s="625" t="s">
        <v>526</v>
      </c>
      <c r="B79" s="626" t="s">
        <v>528</v>
      </c>
      <c r="C79" s="627" t="s">
        <v>550</v>
      </c>
      <c r="D79" s="628" t="s">
        <v>551</v>
      </c>
      <c r="E79" s="627" t="s">
        <v>529</v>
      </c>
      <c r="F79" s="628" t="s">
        <v>530</v>
      </c>
      <c r="G79" s="627" t="s">
        <v>560</v>
      </c>
      <c r="H79" s="627" t="s">
        <v>590</v>
      </c>
      <c r="I79" s="627" t="s">
        <v>591</v>
      </c>
      <c r="J79" s="627" t="s">
        <v>592</v>
      </c>
      <c r="K79" s="627" t="s">
        <v>593</v>
      </c>
      <c r="L79" s="629">
        <v>60.349995247358862</v>
      </c>
      <c r="M79" s="629">
        <v>44</v>
      </c>
      <c r="N79" s="630">
        <v>2655.39979088379</v>
      </c>
    </row>
    <row r="80" spans="1:14" ht="14.4" customHeight="1" x14ac:dyDescent="0.3">
      <c r="A80" s="625" t="s">
        <v>526</v>
      </c>
      <c r="B80" s="626" t="s">
        <v>528</v>
      </c>
      <c r="C80" s="627" t="s">
        <v>550</v>
      </c>
      <c r="D80" s="628" t="s">
        <v>551</v>
      </c>
      <c r="E80" s="627" t="s">
        <v>529</v>
      </c>
      <c r="F80" s="628" t="s">
        <v>530</v>
      </c>
      <c r="G80" s="627" t="s">
        <v>560</v>
      </c>
      <c r="H80" s="627" t="s">
        <v>808</v>
      </c>
      <c r="I80" s="627" t="s">
        <v>809</v>
      </c>
      <c r="J80" s="627" t="s">
        <v>810</v>
      </c>
      <c r="K80" s="627" t="s">
        <v>811</v>
      </c>
      <c r="L80" s="629">
        <v>113.30372304626188</v>
      </c>
      <c r="M80" s="629">
        <v>43</v>
      </c>
      <c r="N80" s="630">
        <v>4872.060090989261</v>
      </c>
    </row>
    <row r="81" spans="1:14" ht="14.4" customHeight="1" x14ac:dyDescent="0.3">
      <c r="A81" s="625" t="s">
        <v>526</v>
      </c>
      <c r="B81" s="626" t="s">
        <v>528</v>
      </c>
      <c r="C81" s="627" t="s">
        <v>550</v>
      </c>
      <c r="D81" s="628" t="s">
        <v>551</v>
      </c>
      <c r="E81" s="627" t="s">
        <v>529</v>
      </c>
      <c r="F81" s="628" t="s">
        <v>530</v>
      </c>
      <c r="G81" s="627" t="s">
        <v>560</v>
      </c>
      <c r="H81" s="627" t="s">
        <v>812</v>
      </c>
      <c r="I81" s="627" t="s">
        <v>813</v>
      </c>
      <c r="J81" s="627" t="s">
        <v>814</v>
      </c>
      <c r="K81" s="627" t="s">
        <v>815</v>
      </c>
      <c r="L81" s="629">
        <v>82.809753262912494</v>
      </c>
      <c r="M81" s="629">
        <v>1</v>
      </c>
      <c r="N81" s="630">
        <v>82.809753262912494</v>
      </c>
    </row>
    <row r="82" spans="1:14" ht="14.4" customHeight="1" x14ac:dyDescent="0.3">
      <c r="A82" s="625" t="s">
        <v>526</v>
      </c>
      <c r="B82" s="626" t="s">
        <v>528</v>
      </c>
      <c r="C82" s="627" t="s">
        <v>550</v>
      </c>
      <c r="D82" s="628" t="s">
        <v>551</v>
      </c>
      <c r="E82" s="627" t="s">
        <v>529</v>
      </c>
      <c r="F82" s="628" t="s">
        <v>530</v>
      </c>
      <c r="G82" s="627" t="s">
        <v>560</v>
      </c>
      <c r="H82" s="627" t="s">
        <v>816</v>
      </c>
      <c r="I82" s="627" t="s">
        <v>817</v>
      </c>
      <c r="J82" s="627" t="s">
        <v>818</v>
      </c>
      <c r="K82" s="627" t="s">
        <v>819</v>
      </c>
      <c r="L82" s="629">
        <v>43.31</v>
      </c>
      <c r="M82" s="629">
        <v>4</v>
      </c>
      <c r="N82" s="630">
        <v>173.24</v>
      </c>
    </row>
    <row r="83" spans="1:14" ht="14.4" customHeight="1" x14ac:dyDescent="0.3">
      <c r="A83" s="625" t="s">
        <v>526</v>
      </c>
      <c r="B83" s="626" t="s">
        <v>528</v>
      </c>
      <c r="C83" s="627" t="s">
        <v>550</v>
      </c>
      <c r="D83" s="628" t="s">
        <v>551</v>
      </c>
      <c r="E83" s="627" t="s">
        <v>529</v>
      </c>
      <c r="F83" s="628" t="s">
        <v>530</v>
      </c>
      <c r="G83" s="627" t="s">
        <v>560</v>
      </c>
      <c r="H83" s="627" t="s">
        <v>820</v>
      </c>
      <c r="I83" s="627" t="s">
        <v>821</v>
      </c>
      <c r="J83" s="627" t="s">
        <v>822</v>
      </c>
      <c r="K83" s="627" t="s">
        <v>823</v>
      </c>
      <c r="L83" s="629">
        <v>64.399927083182007</v>
      </c>
      <c r="M83" s="629">
        <v>1</v>
      </c>
      <c r="N83" s="630">
        <v>64.399927083182007</v>
      </c>
    </row>
    <row r="84" spans="1:14" ht="14.4" customHeight="1" x14ac:dyDescent="0.3">
      <c r="A84" s="625" t="s">
        <v>526</v>
      </c>
      <c r="B84" s="626" t="s">
        <v>528</v>
      </c>
      <c r="C84" s="627" t="s">
        <v>550</v>
      </c>
      <c r="D84" s="628" t="s">
        <v>551</v>
      </c>
      <c r="E84" s="627" t="s">
        <v>529</v>
      </c>
      <c r="F84" s="628" t="s">
        <v>530</v>
      </c>
      <c r="G84" s="627" t="s">
        <v>560</v>
      </c>
      <c r="H84" s="627" t="s">
        <v>824</v>
      </c>
      <c r="I84" s="627" t="s">
        <v>825</v>
      </c>
      <c r="J84" s="627" t="s">
        <v>826</v>
      </c>
      <c r="K84" s="627" t="s">
        <v>827</v>
      </c>
      <c r="L84" s="629">
        <v>329.32659207872365</v>
      </c>
      <c r="M84" s="629">
        <v>22</v>
      </c>
      <c r="N84" s="630">
        <v>7245.1850257319202</v>
      </c>
    </row>
    <row r="85" spans="1:14" ht="14.4" customHeight="1" x14ac:dyDescent="0.3">
      <c r="A85" s="625" t="s">
        <v>526</v>
      </c>
      <c r="B85" s="626" t="s">
        <v>528</v>
      </c>
      <c r="C85" s="627" t="s">
        <v>550</v>
      </c>
      <c r="D85" s="628" t="s">
        <v>551</v>
      </c>
      <c r="E85" s="627" t="s">
        <v>529</v>
      </c>
      <c r="F85" s="628" t="s">
        <v>530</v>
      </c>
      <c r="G85" s="627" t="s">
        <v>560</v>
      </c>
      <c r="H85" s="627" t="s">
        <v>828</v>
      </c>
      <c r="I85" s="627" t="s">
        <v>829</v>
      </c>
      <c r="J85" s="627" t="s">
        <v>830</v>
      </c>
      <c r="K85" s="627" t="s">
        <v>831</v>
      </c>
      <c r="L85" s="629">
        <v>151.18311790671711</v>
      </c>
      <c r="M85" s="629">
        <v>27</v>
      </c>
      <c r="N85" s="630">
        <v>4081.9441834813624</v>
      </c>
    </row>
    <row r="86" spans="1:14" ht="14.4" customHeight="1" x14ac:dyDescent="0.3">
      <c r="A86" s="625" t="s">
        <v>526</v>
      </c>
      <c r="B86" s="626" t="s">
        <v>528</v>
      </c>
      <c r="C86" s="627" t="s">
        <v>550</v>
      </c>
      <c r="D86" s="628" t="s">
        <v>551</v>
      </c>
      <c r="E86" s="627" t="s">
        <v>529</v>
      </c>
      <c r="F86" s="628" t="s">
        <v>530</v>
      </c>
      <c r="G86" s="627" t="s">
        <v>560</v>
      </c>
      <c r="H86" s="627" t="s">
        <v>832</v>
      </c>
      <c r="I86" s="627" t="s">
        <v>833</v>
      </c>
      <c r="J86" s="627" t="s">
        <v>834</v>
      </c>
      <c r="K86" s="627" t="s">
        <v>835</v>
      </c>
      <c r="L86" s="629">
        <v>433.22662564102563</v>
      </c>
      <c r="M86" s="629">
        <v>39</v>
      </c>
      <c r="N86" s="630">
        <v>16895.838400000001</v>
      </c>
    </row>
    <row r="87" spans="1:14" ht="14.4" customHeight="1" x14ac:dyDescent="0.3">
      <c r="A87" s="625" t="s">
        <v>526</v>
      </c>
      <c r="B87" s="626" t="s">
        <v>528</v>
      </c>
      <c r="C87" s="627" t="s">
        <v>550</v>
      </c>
      <c r="D87" s="628" t="s">
        <v>551</v>
      </c>
      <c r="E87" s="627" t="s">
        <v>529</v>
      </c>
      <c r="F87" s="628" t="s">
        <v>530</v>
      </c>
      <c r="G87" s="627" t="s">
        <v>560</v>
      </c>
      <c r="H87" s="627" t="s">
        <v>836</v>
      </c>
      <c r="I87" s="627" t="s">
        <v>837</v>
      </c>
      <c r="J87" s="627" t="s">
        <v>838</v>
      </c>
      <c r="K87" s="627" t="s">
        <v>839</v>
      </c>
      <c r="L87" s="629">
        <v>29.53</v>
      </c>
      <c r="M87" s="629">
        <v>10</v>
      </c>
      <c r="N87" s="630">
        <v>295.3</v>
      </c>
    </row>
    <row r="88" spans="1:14" ht="14.4" customHeight="1" x14ac:dyDescent="0.3">
      <c r="A88" s="625" t="s">
        <v>526</v>
      </c>
      <c r="B88" s="626" t="s">
        <v>528</v>
      </c>
      <c r="C88" s="627" t="s">
        <v>550</v>
      </c>
      <c r="D88" s="628" t="s">
        <v>551</v>
      </c>
      <c r="E88" s="627" t="s">
        <v>529</v>
      </c>
      <c r="F88" s="628" t="s">
        <v>530</v>
      </c>
      <c r="G88" s="627" t="s">
        <v>560</v>
      </c>
      <c r="H88" s="627" t="s">
        <v>840</v>
      </c>
      <c r="I88" s="627" t="s">
        <v>841</v>
      </c>
      <c r="J88" s="627" t="s">
        <v>842</v>
      </c>
      <c r="K88" s="627" t="s">
        <v>843</v>
      </c>
      <c r="L88" s="629">
        <v>363.85061102096131</v>
      </c>
      <c r="M88" s="629">
        <v>26</v>
      </c>
      <c r="N88" s="630">
        <v>9460.1158865449943</v>
      </c>
    </row>
    <row r="89" spans="1:14" ht="14.4" customHeight="1" x14ac:dyDescent="0.3">
      <c r="A89" s="625" t="s">
        <v>526</v>
      </c>
      <c r="B89" s="626" t="s">
        <v>528</v>
      </c>
      <c r="C89" s="627" t="s">
        <v>550</v>
      </c>
      <c r="D89" s="628" t="s">
        <v>551</v>
      </c>
      <c r="E89" s="627" t="s">
        <v>529</v>
      </c>
      <c r="F89" s="628" t="s">
        <v>530</v>
      </c>
      <c r="G89" s="627" t="s">
        <v>560</v>
      </c>
      <c r="H89" s="627" t="s">
        <v>844</v>
      </c>
      <c r="I89" s="627" t="s">
        <v>845</v>
      </c>
      <c r="J89" s="627" t="s">
        <v>846</v>
      </c>
      <c r="K89" s="627" t="s">
        <v>847</v>
      </c>
      <c r="L89" s="629">
        <v>42.27</v>
      </c>
      <c r="M89" s="629">
        <v>1</v>
      </c>
      <c r="N89" s="630">
        <v>42.27</v>
      </c>
    </row>
    <row r="90" spans="1:14" ht="14.4" customHeight="1" x14ac:dyDescent="0.3">
      <c r="A90" s="625" t="s">
        <v>526</v>
      </c>
      <c r="B90" s="626" t="s">
        <v>528</v>
      </c>
      <c r="C90" s="627" t="s">
        <v>550</v>
      </c>
      <c r="D90" s="628" t="s">
        <v>551</v>
      </c>
      <c r="E90" s="627" t="s">
        <v>529</v>
      </c>
      <c r="F90" s="628" t="s">
        <v>530</v>
      </c>
      <c r="G90" s="627" t="s">
        <v>560</v>
      </c>
      <c r="H90" s="627" t="s">
        <v>848</v>
      </c>
      <c r="I90" s="627" t="s">
        <v>849</v>
      </c>
      <c r="J90" s="627" t="s">
        <v>850</v>
      </c>
      <c r="K90" s="627" t="s">
        <v>851</v>
      </c>
      <c r="L90" s="629">
        <v>192.83903028922143</v>
      </c>
      <c r="M90" s="629">
        <v>7</v>
      </c>
      <c r="N90" s="630">
        <v>1349.87321202455</v>
      </c>
    </row>
    <row r="91" spans="1:14" ht="14.4" customHeight="1" x14ac:dyDescent="0.3">
      <c r="A91" s="625" t="s">
        <v>526</v>
      </c>
      <c r="B91" s="626" t="s">
        <v>528</v>
      </c>
      <c r="C91" s="627" t="s">
        <v>550</v>
      </c>
      <c r="D91" s="628" t="s">
        <v>551</v>
      </c>
      <c r="E91" s="627" t="s">
        <v>529</v>
      </c>
      <c r="F91" s="628" t="s">
        <v>530</v>
      </c>
      <c r="G91" s="627" t="s">
        <v>560</v>
      </c>
      <c r="H91" s="627" t="s">
        <v>852</v>
      </c>
      <c r="I91" s="627" t="s">
        <v>852</v>
      </c>
      <c r="J91" s="627" t="s">
        <v>853</v>
      </c>
      <c r="K91" s="627" t="s">
        <v>854</v>
      </c>
      <c r="L91" s="629">
        <v>38.129698989341477</v>
      </c>
      <c r="M91" s="629">
        <v>676</v>
      </c>
      <c r="N91" s="630">
        <v>25775.67651679484</v>
      </c>
    </row>
    <row r="92" spans="1:14" ht="14.4" customHeight="1" x14ac:dyDescent="0.3">
      <c r="A92" s="625" t="s">
        <v>526</v>
      </c>
      <c r="B92" s="626" t="s">
        <v>528</v>
      </c>
      <c r="C92" s="627" t="s">
        <v>550</v>
      </c>
      <c r="D92" s="628" t="s">
        <v>551</v>
      </c>
      <c r="E92" s="627" t="s">
        <v>529</v>
      </c>
      <c r="F92" s="628" t="s">
        <v>530</v>
      </c>
      <c r="G92" s="627" t="s">
        <v>560</v>
      </c>
      <c r="H92" s="627" t="s">
        <v>855</v>
      </c>
      <c r="I92" s="627" t="s">
        <v>856</v>
      </c>
      <c r="J92" s="627" t="s">
        <v>857</v>
      </c>
      <c r="K92" s="627" t="s">
        <v>858</v>
      </c>
      <c r="L92" s="629">
        <v>113.89774272325268</v>
      </c>
      <c r="M92" s="629">
        <v>9</v>
      </c>
      <c r="N92" s="630">
        <v>1025.0796845092741</v>
      </c>
    </row>
    <row r="93" spans="1:14" ht="14.4" customHeight="1" x14ac:dyDescent="0.3">
      <c r="A93" s="625" t="s">
        <v>526</v>
      </c>
      <c r="B93" s="626" t="s">
        <v>528</v>
      </c>
      <c r="C93" s="627" t="s">
        <v>550</v>
      </c>
      <c r="D93" s="628" t="s">
        <v>551</v>
      </c>
      <c r="E93" s="627" t="s">
        <v>529</v>
      </c>
      <c r="F93" s="628" t="s">
        <v>530</v>
      </c>
      <c r="G93" s="627" t="s">
        <v>560</v>
      </c>
      <c r="H93" s="627" t="s">
        <v>859</v>
      </c>
      <c r="I93" s="627" t="s">
        <v>860</v>
      </c>
      <c r="J93" s="627" t="s">
        <v>861</v>
      </c>
      <c r="K93" s="627" t="s">
        <v>862</v>
      </c>
      <c r="L93" s="629">
        <v>164.87981072718799</v>
      </c>
      <c r="M93" s="629">
        <v>2</v>
      </c>
      <c r="N93" s="630">
        <v>329.75962145437597</v>
      </c>
    </row>
    <row r="94" spans="1:14" ht="14.4" customHeight="1" x14ac:dyDescent="0.3">
      <c r="A94" s="625" t="s">
        <v>526</v>
      </c>
      <c r="B94" s="626" t="s">
        <v>528</v>
      </c>
      <c r="C94" s="627" t="s">
        <v>550</v>
      </c>
      <c r="D94" s="628" t="s">
        <v>551</v>
      </c>
      <c r="E94" s="627" t="s">
        <v>529</v>
      </c>
      <c r="F94" s="628" t="s">
        <v>530</v>
      </c>
      <c r="G94" s="627" t="s">
        <v>560</v>
      </c>
      <c r="H94" s="627" t="s">
        <v>863</v>
      </c>
      <c r="I94" s="627" t="s">
        <v>864</v>
      </c>
      <c r="J94" s="627" t="s">
        <v>865</v>
      </c>
      <c r="K94" s="627" t="s">
        <v>866</v>
      </c>
      <c r="L94" s="629">
        <v>221.23</v>
      </c>
      <c r="M94" s="629">
        <v>1</v>
      </c>
      <c r="N94" s="630">
        <v>221.23</v>
      </c>
    </row>
    <row r="95" spans="1:14" ht="14.4" customHeight="1" x14ac:dyDescent="0.3">
      <c r="A95" s="625" t="s">
        <v>526</v>
      </c>
      <c r="B95" s="626" t="s">
        <v>528</v>
      </c>
      <c r="C95" s="627" t="s">
        <v>550</v>
      </c>
      <c r="D95" s="628" t="s">
        <v>551</v>
      </c>
      <c r="E95" s="627" t="s">
        <v>529</v>
      </c>
      <c r="F95" s="628" t="s">
        <v>530</v>
      </c>
      <c r="G95" s="627" t="s">
        <v>560</v>
      </c>
      <c r="H95" s="627" t="s">
        <v>867</v>
      </c>
      <c r="I95" s="627" t="s">
        <v>867</v>
      </c>
      <c r="J95" s="627" t="s">
        <v>868</v>
      </c>
      <c r="K95" s="627" t="s">
        <v>869</v>
      </c>
      <c r="L95" s="629">
        <v>604.62232051970079</v>
      </c>
      <c r="M95" s="629">
        <v>7</v>
      </c>
      <c r="N95" s="630">
        <v>4232.3562436379052</v>
      </c>
    </row>
    <row r="96" spans="1:14" ht="14.4" customHeight="1" x14ac:dyDescent="0.3">
      <c r="A96" s="625" t="s">
        <v>526</v>
      </c>
      <c r="B96" s="626" t="s">
        <v>528</v>
      </c>
      <c r="C96" s="627" t="s">
        <v>550</v>
      </c>
      <c r="D96" s="628" t="s">
        <v>551</v>
      </c>
      <c r="E96" s="627" t="s">
        <v>529</v>
      </c>
      <c r="F96" s="628" t="s">
        <v>530</v>
      </c>
      <c r="G96" s="627" t="s">
        <v>560</v>
      </c>
      <c r="H96" s="627" t="s">
        <v>870</v>
      </c>
      <c r="I96" s="627" t="s">
        <v>871</v>
      </c>
      <c r="J96" s="627" t="s">
        <v>872</v>
      </c>
      <c r="K96" s="627" t="s">
        <v>854</v>
      </c>
      <c r="L96" s="629">
        <v>37.952596651719055</v>
      </c>
      <c r="M96" s="629">
        <v>489</v>
      </c>
      <c r="N96" s="630">
        <v>18558.819762690619</v>
      </c>
    </row>
    <row r="97" spans="1:14" ht="14.4" customHeight="1" x14ac:dyDescent="0.3">
      <c r="A97" s="625" t="s">
        <v>526</v>
      </c>
      <c r="B97" s="626" t="s">
        <v>528</v>
      </c>
      <c r="C97" s="627" t="s">
        <v>550</v>
      </c>
      <c r="D97" s="628" t="s">
        <v>551</v>
      </c>
      <c r="E97" s="627" t="s">
        <v>529</v>
      </c>
      <c r="F97" s="628" t="s">
        <v>530</v>
      </c>
      <c r="G97" s="627" t="s">
        <v>560</v>
      </c>
      <c r="H97" s="627" t="s">
        <v>873</v>
      </c>
      <c r="I97" s="627" t="s">
        <v>874</v>
      </c>
      <c r="J97" s="627" t="s">
        <v>875</v>
      </c>
      <c r="K97" s="627" t="s">
        <v>854</v>
      </c>
      <c r="L97" s="629">
        <v>56.532373611312444</v>
      </c>
      <c r="M97" s="629">
        <v>33</v>
      </c>
      <c r="N97" s="630">
        <v>1865.5683291733108</v>
      </c>
    </row>
    <row r="98" spans="1:14" ht="14.4" customHeight="1" x14ac:dyDescent="0.3">
      <c r="A98" s="625" t="s">
        <v>526</v>
      </c>
      <c r="B98" s="626" t="s">
        <v>528</v>
      </c>
      <c r="C98" s="627" t="s">
        <v>550</v>
      </c>
      <c r="D98" s="628" t="s">
        <v>551</v>
      </c>
      <c r="E98" s="627" t="s">
        <v>529</v>
      </c>
      <c r="F98" s="628" t="s">
        <v>530</v>
      </c>
      <c r="G98" s="627" t="s">
        <v>560</v>
      </c>
      <c r="H98" s="627" t="s">
        <v>876</v>
      </c>
      <c r="I98" s="627" t="s">
        <v>877</v>
      </c>
      <c r="J98" s="627" t="s">
        <v>878</v>
      </c>
      <c r="K98" s="627" t="s">
        <v>879</v>
      </c>
      <c r="L98" s="629">
        <v>76.92</v>
      </c>
      <c r="M98" s="629">
        <v>1</v>
      </c>
      <c r="N98" s="630">
        <v>76.92</v>
      </c>
    </row>
    <row r="99" spans="1:14" ht="14.4" customHeight="1" x14ac:dyDescent="0.3">
      <c r="A99" s="625" t="s">
        <v>526</v>
      </c>
      <c r="B99" s="626" t="s">
        <v>528</v>
      </c>
      <c r="C99" s="627" t="s">
        <v>550</v>
      </c>
      <c r="D99" s="628" t="s">
        <v>551</v>
      </c>
      <c r="E99" s="627" t="s">
        <v>529</v>
      </c>
      <c r="F99" s="628" t="s">
        <v>530</v>
      </c>
      <c r="G99" s="627" t="s">
        <v>560</v>
      </c>
      <c r="H99" s="627" t="s">
        <v>880</v>
      </c>
      <c r="I99" s="627" t="s">
        <v>881</v>
      </c>
      <c r="J99" s="627" t="s">
        <v>882</v>
      </c>
      <c r="K99" s="627" t="s">
        <v>883</v>
      </c>
      <c r="L99" s="629">
        <v>331.027853764962</v>
      </c>
      <c r="M99" s="629">
        <v>10</v>
      </c>
      <c r="N99" s="630">
        <v>3310.2785376496199</v>
      </c>
    </row>
    <row r="100" spans="1:14" ht="14.4" customHeight="1" x14ac:dyDescent="0.3">
      <c r="A100" s="625" t="s">
        <v>526</v>
      </c>
      <c r="B100" s="626" t="s">
        <v>528</v>
      </c>
      <c r="C100" s="627" t="s">
        <v>550</v>
      </c>
      <c r="D100" s="628" t="s">
        <v>551</v>
      </c>
      <c r="E100" s="627" t="s">
        <v>529</v>
      </c>
      <c r="F100" s="628" t="s">
        <v>530</v>
      </c>
      <c r="G100" s="627" t="s">
        <v>560</v>
      </c>
      <c r="H100" s="627" t="s">
        <v>884</v>
      </c>
      <c r="I100" s="627" t="s">
        <v>885</v>
      </c>
      <c r="J100" s="627" t="s">
        <v>886</v>
      </c>
      <c r="K100" s="627" t="s">
        <v>887</v>
      </c>
      <c r="L100" s="629">
        <v>45.9999468546362</v>
      </c>
      <c r="M100" s="629">
        <v>3</v>
      </c>
      <c r="N100" s="630">
        <v>137.99984056390861</v>
      </c>
    </row>
    <row r="101" spans="1:14" ht="14.4" customHeight="1" x14ac:dyDescent="0.3">
      <c r="A101" s="625" t="s">
        <v>526</v>
      </c>
      <c r="B101" s="626" t="s">
        <v>528</v>
      </c>
      <c r="C101" s="627" t="s">
        <v>550</v>
      </c>
      <c r="D101" s="628" t="s">
        <v>551</v>
      </c>
      <c r="E101" s="627" t="s">
        <v>529</v>
      </c>
      <c r="F101" s="628" t="s">
        <v>530</v>
      </c>
      <c r="G101" s="627" t="s">
        <v>560</v>
      </c>
      <c r="H101" s="627" t="s">
        <v>888</v>
      </c>
      <c r="I101" s="627" t="s">
        <v>889</v>
      </c>
      <c r="J101" s="627" t="s">
        <v>890</v>
      </c>
      <c r="K101" s="627" t="s">
        <v>891</v>
      </c>
      <c r="L101" s="629">
        <v>35.275630668995817</v>
      </c>
      <c r="M101" s="629">
        <v>110</v>
      </c>
      <c r="N101" s="630">
        <v>3880.3193735895402</v>
      </c>
    </row>
    <row r="102" spans="1:14" ht="14.4" customHeight="1" x14ac:dyDescent="0.3">
      <c r="A102" s="625" t="s">
        <v>526</v>
      </c>
      <c r="B102" s="626" t="s">
        <v>528</v>
      </c>
      <c r="C102" s="627" t="s">
        <v>550</v>
      </c>
      <c r="D102" s="628" t="s">
        <v>551</v>
      </c>
      <c r="E102" s="627" t="s">
        <v>529</v>
      </c>
      <c r="F102" s="628" t="s">
        <v>530</v>
      </c>
      <c r="G102" s="627" t="s">
        <v>560</v>
      </c>
      <c r="H102" s="627" t="s">
        <v>892</v>
      </c>
      <c r="I102" s="627" t="s">
        <v>893</v>
      </c>
      <c r="J102" s="627" t="s">
        <v>592</v>
      </c>
      <c r="K102" s="627" t="s">
        <v>894</v>
      </c>
      <c r="L102" s="629">
        <v>22.576666676936537</v>
      </c>
      <c r="M102" s="629">
        <v>3</v>
      </c>
      <c r="N102" s="630">
        <v>67.730000030809606</v>
      </c>
    </row>
    <row r="103" spans="1:14" ht="14.4" customHeight="1" x14ac:dyDescent="0.3">
      <c r="A103" s="625" t="s">
        <v>526</v>
      </c>
      <c r="B103" s="626" t="s">
        <v>528</v>
      </c>
      <c r="C103" s="627" t="s">
        <v>550</v>
      </c>
      <c r="D103" s="628" t="s">
        <v>551</v>
      </c>
      <c r="E103" s="627" t="s">
        <v>529</v>
      </c>
      <c r="F103" s="628" t="s">
        <v>530</v>
      </c>
      <c r="G103" s="627" t="s">
        <v>560</v>
      </c>
      <c r="H103" s="627" t="s">
        <v>895</v>
      </c>
      <c r="I103" s="627" t="s">
        <v>896</v>
      </c>
      <c r="J103" s="627" t="s">
        <v>897</v>
      </c>
      <c r="K103" s="627" t="s">
        <v>898</v>
      </c>
      <c r="L103" s="629">
        <v>272.56084616363597</v>
      </c>
      <c r="M103" s="629">
        <v>2</v>
      </c>
      <c r="N103" s="630">
        <v>545.12169232727194</v>
      </c>
    </row>
    <row r="104" spans="1:14" ht="14.4" customHeight="1" x14ac:dyDescent="0.3">
      <c r="A104" s="625" t="s">
        <v>526</v>
      </c>
      <c r="B104" s="626" t="s">
        <v>528</v>
      </c>
      <c r="C104" s="627" t="s">
        <v>550</v>
      </c>
      <c r="D104" s="628" t="s">
        <v>551</v>
      </c>
      <c r="E104" s="627" t="s">
        <v>529</v>
      </c>
      <c r="F104" s="628" t="s">
        <v>530</v>
      </c>
      <c r="G104" s="627" t="s">
        <v>560</v>
      </c>
      <c r="H104" s="627" t="s">
        <v>899</v>
      </c>
      <c r="I104" s="627" t="s">
        <v>900</v>
      </c>
      <c r="J104" s="627" t="s">
        <v>901</v>
      </c>
      <c r="K104" s="627" t="s">
        <v>902</v>
      </c>
      <c r="L104" s="629">
        <v>57.955000000000005</v>
      </c>
      <c r="M104" s="629">
        <v>6</v>
      </c>
      <c r="N104" s="630">
        <v>347.73</v>
      </c>
    </row>
    <row r="105" spans="1:14" ht="14.4" customHeight="1" x14ac:dyDescent="0.3">
      <c r="A105" s="625" t="s">
        <v>526</v>
      </c>
      <c r="B105" s="626" t="s">
        <v>528</v>
      </c>
      <c r="C105" s="627" t="s">
        <v>550</v>
      </c>
      <c r="D105" s="628" t="s">
        <v>551</v>
      </c>
      <c r="E105" s="627" t="s">
        <v>529</v>
      </c>
      <c r="F105" s="628" t="s">
        <v>530</v>
      </c>
      <c r="G105" s="627" t="s">
        <v>560</v>
      </c>
      <c r="H105" s="627" t="s">
        <v>903</v>
      </c>
      <c r="I105" s="627" t="s">
        <v>904</v>
      </c>
      <c r="J105" s="627" t="s">
        <v>905</v>
      </c>
      <c r="K105" s="627" t="s">
        <v>906</v>
      </c>
      <c r="L105" s="629">
        <v>62.277784147780686</v>
      </c>
      <c r="M105" s="629">
        <v>18</v>
      </c>
      <c r="N105" s="630">
        <v>1121.0001146600523</v>
      </c>
    </row>
    <row r="106" spans="1:14" ht="14.4" customHeight="1" x14ac:dyDescent="0.3">
      <c r="A106" s="625" t="s">
        <v>526</v>
      </c>
      <c r="B106" s="626" t="s">
        <v>528</v>
      </c>
      <c r="C106" s="627" t="s">
        <v>550</v>
      </c>
      <c r="D106" s="628" t="s">
        <v>551</v>
      </c>
      <c r="E106" s="627" t="s">
        <v>529</v>
      </c>
      <c r="F106" s="628" t="s">
        <v>530</v>
      </c>
      <c r="G106" s="627" t="s">
        <v>560</v>
      </c>
      <c r="H106" s="627" t="s">
        <v>907</v>
      </c>
      <c r="I106" s="627" t="s">
        <v>908</v>
      </c>
      <c r="J106" s="627" t="s">
        <v>909</v>
      </c>
      <c r="K106" s="627" t="s">
        <v>910</v>
      </c>
      <c r="L106" s="629">
        <v>1118.4975878990722</v>
      </c>
      <c r="M106" s="629">
        <v>5</v>
      </c>
      <c r="N106" s="630">
        <v>5592.4879394953605</v>
      </c>
    </row>
    <row r="107" spans="1:14" ht="14.4" customHeight="1" x14ac:dyDescent="0.3">
      <c r="A107" s="625" t="s">
        <v>526</v>
      </c>
      <c r="B107" s="626" t="s">
        <v>528</v>
      </c>
      <c r="C107" s="627" t="s">
        <v>550</v>
      </c>
      <c r="D107" s="628" t="s">
        <v>551</v>
      </c>
      <c r="E107" s="627" t="s">
        <v>529</v>
      </c>
      <c r="F107" s="628" t="s">
        <v>530</v>
      </c>
      <c r="G107" s="627" t="s">
        <v>560</v>
      </c>
      <c r="H107" s="627" t="s">
        <v>911</v>
      </c>
      <c r="I107" s="627" t="s">
        <v>912</v>
      </c>
      <c r="J107" s="627" t="s">
        <v>913</v>
      </c>
      <c r="K107" s="627" t="s">
        <v>914</v>
      </c>
      <c r="L107" s="629">
        <v>103.266241058128</v>
      </c>
      <c r="M107" s="629">
        <v>3</v>
      </c>
      <c r="N107" s="630">
        <v>309.79872317438401</v>
      </c>
    </row>
    <row r="108" spans="1:14" ht="14.4" customHeight="1" x14ac:dyDescent="0.3">
      <c r="A108" s="625" t="s">
        <v>526</v>
      </c>
      <c r="B108" s="626" t="s">
        <v>528</v>
      </c>
      <c r="C108" s="627" t="s">
        <v>550</v>
      </c>
      <c r="D108" s="628" t="s">
        <v>551</v>
      </c>
      <c r="E108" s="627" t="s">
        <v>529</v>
      </c>
      <c r="F108" s="628" t="s">
        <v>530</v>
      </c>
      <c r="G108" s="627" t="s">
        <v>560</v>
      </c>
      <c r="H108" s="627" t="s">
        <v>915</v>
      </c>
      <c r="I108" s="627" t="s">
        <v>916</v>
      </c>
      <c r="J108" s="627" t="s">
        <v>917</v>
      </c>
      <c r="K108" s="627" t="s">
        <v>918</v>
      </c>
      <c r="L108" s="629">
        <v>134.3860906754208</v>
      </c>
      <c r="M108" s="629">
        <v>5</v>
      </c>
      <c r="N108" s="630">
        <v>671.93045337710407</v>
      </c>
    </row>
    <row r="109" spans="1:14" ht="14.4" customHeight="1" x14ac:dyDescent="0.3">
      <c r="A109" s="625" t="s">
        <v>526</v>
      </c>
      <c r="B109" s="626" t="s">
        <v>528</v>
      </c>
      <c r="C109" s="627" t="s">
        <v>550</v>
      </c>
      <c r="D109" s="628" t="s">
        <v>551</v>
      </c>
      <c r="E109" s="627" t="s">
        <v>529</v>
      </c>
      <c r="F109" s="628" t="s">
        <v>530</v>
      </c>
      <c r="G109" s="627" t="s">
        <v>560</v>
      </c>
      <c r="H109" s="627" t="s">
        <v>919</v>
      </c>
      <c r="I109" s="627" t="s">
        <v>920</v>
      </c>
      <c r="J109" s="627" t="s">
        <v>921</v>
      </c>
      <c r="K109" s="627" t="s">
        <v>922</v>
      </c>
      <c r="L109" s="629">
        <v>192.15642857142856</v>
      </c>
      <c r="M109" s="629">
        <v>7</v>
      </c>
      <c r="N109" s="630">
        <v>1345.095</v>
      </c>
    </row>
    <row r="110" spans="1:14" ht="14.4" customHeight="1" x14ac:dyDescent="0.3">
      <c r="A110" s="625" t="s">
        <v>526</v>
      </c>
      <c r="B110" s="626" t="s">
        <v>528</v>
      </c>
      <c r="C110" s="627" t="s">
        <v>550</v>
      </c>
      <c r="D110" s="628" t="s">
        <v>551</v>
      </c>
      <c r="E110" s="627" t="s">
        <v>529</v>
      </c>
      <c r="F110" s="628" t="s">
        <v>530</v>
      </c>
      <c r="G110" s="627" t="s">
        <v>560</v>
      </c>
      <c r="H110" s="627" t="s">
        <v>923</v>
      </c>
      <c r="I110" s="627" t="s">
        <v>924</v>
      </c>
      <c r="J110" s="627" t="s">
        <v>925</v>
      </c>
      <c r="K110" s="627" t="s">
        <v>926</v>
      </c>
      <c r="L110" s="629">
        <v>219.7</v>
      </c>
      <c r="M110" s="629">
        <v>9</v>
      </c>
      <c r="N110" s="630">
        <v>1977.3</v>
      </c>
    </row>
    <row r="111" spans="1:14" ht="14.4" customHeight="1" x14ac:dyDescent="0.3">
      <c r="A111" s="625" t="s">
        <v>526</v>
      </c>
      <c r="B111" s="626" t="s">
        <v>528</v>
      </c>
      <c r="C111" s="627" t="s">
        <v>550</v>
      </c>
      <c r="D111" s="628" t="s">
        <v>551</v>
      </c>
      <c r="E111" s="627" t="s">
        <v>529</v>
      </c>
      <c r="F111" s="628" t="s">
        <v>530</v>
      </c>
      <c r="G111" s="627" t="s">
        <v>560</v>
      </c>
      <c r="H111" s="627" t="s">
        <v>927</v>
      </c>
      <c r="I111" s="627" t="s">
        <v>928</v>
      </c>
      <c r="J111" s="627" t="s">
        <v>929</v>
      </c>
      <c r="K111" s="627" t="s">
        <v>930</v>
      </c>
      <c r="L111" s="629">
        <v>75.160833956847355</v>
      </c>
      <c r="M111" s="629">
        <v>94</v>
      </c>
      <c r="N111" s="630">
        <v>7065.1183919436507</v>
      </c>
    </row>
    <row r="112" spans="1:14" ht="14.4" customHeight="1" x14ac:dyDescent="0.3">
      <c r="A112" s="625" t="s">
        <v>526</v>
      </c>
      <c r="B112" s="626" t="s">
        <v>528</v>
      </c>
      <c r="C112" s="627" t="s">
        <v>550</v>
      </c>
      <c r="D112" s="628" t="s">
        <v>551</v>
      </c>
      <c r="E112" s="627" t="s">
        <v>529</v>
      </c>
      <c r="F112" s="628" t="s">
        <v>530</v>
      </c>
      <c r="G112" s="627" t="s">
        <v>560</v>
      </c>
      <c r="H112" s="627" t="s">
        <v>931</v>
      </c>
      <c r="I112" s="627" t="s">
        <v>931</v>
      </c>
      <c r="J112" s="627" t="s">
        <v>932</v>
      </c>
      <c r="K112" s="627" t="s">
        <v>933</v>
      </c>
      <c r="L112" s="629">
        <v>128.139946718468</v>
      </c>
      <c r="M112" s="629">
        <v>1</v>
      </c>
      <c r="N112" s="630">
        <v>128.139946718468</v>
      </c>
    </row>
    <row r="113" spans="1:14" ht="14.4" customHeight="1" x14ac:dyDescent="0.3">
      <c r="A113" s="625" t="s">
        <v>526</v>
      </c>
      <c r="B113" s="626" t="s">
        <v>528</v>
      </c>
      <c r="C113" s="627" t="s">
        <v>550</v>
      </c>
      <c r="D113" s="628" t="s">
        <v>551</v>
      </c>
      <c r="E113" s="627" t="s">
        <v>529</v>
      </c>
      <c r="F113" s="628" t="s">
        <v>530</v>
      </c>
      <c r="G113" s="627" t="s">
        <v>560</v>
      </c>
      <c r="H113" s="627" t="s">
        <v>934</v>
      </c>
      <c r="I113" s="627" t="s">
        <v>935</v>
      </c>
      <c r="J113" s="627" t="s">
        <v>936</v>
      </c>
      <c r="K113" s="627" t="s">
        <v>937</v>
      </c>
      <c r="L113" s="629">
        <v>115.56855615847715</v>
      </c>
      <c r="M113" s="629">
        <v>7</v>
      </c>
      <c r="N113" s="630">
        <v>808.97989310934008</v>
      </c>
    </row>
    <row r="114" spans="1:14" ht="14.4" customHeight="1" x14ac:dyDescent="0.3">
      <c r="A114" s="625" t="s">
        <v>526</v>
      </c>
      <c r="B114" s="626" t="s">
        <v>528</v>
      </c>
      <c r="C114" s="627" t="s">
        <v>550</v>
      </c>
      <c r="D114" s="628" t="s">
        <v>551</v>
      </c>
      <c r="E114" s="627" t="s">
        <v>529</v>
      </c>
      <c r="F114" s="628" t="s">
        <v>530</v>
      </c>
      <c r="G114" s="627" t="s">
        <v>560</v>
      </c>
      <c r="H114" s="627" t="s">
        <v>938</v>
      </c>
      <c r="I114" s="627" t="s">
        <v>939</v>
      </c>
      <c r="J114" s="627" t="s">
        <v>940</v>
      </c>
      <c r="K114" s="627" t="s">
        <v>941</v>
      </c>
      <c r="L114" s="629">
        <v>100.64704071602254</v>
      </c>
      <c r="M114" s="629">
        <v>215</v>
      </c>
      <c r="N114" s="630">
        <v>21639.113753944846</v>
      </c>
    </row>
    <row r="115" spans="1:14" ht="14.4" customHeight="1" x14ac:dyDescent="0.3">
      <c r="A115" s="625" t="s">
        <v>526</v>
      </c>
      <c r="B115" s="626" t="s">
        <v>528</v>
      </c>
      <c r="C115" s="627" t="s">
        <v>550</v>
      </c>
      <c r="D115" s="628" t="s">
        <v>551</v>
      </c>
      <c r="E115" s="627" t="s">
        <v>529</v>
      </c>
      <c r="F115" s="628" t="s">
        <v>530</v>
      </c>
      <c r="G115" s="627" t="s">
        <v>560</v>
      </c>
      <c r="H115" s="627" t="s">
        <v>942</v>
      </c>
      <c r="I115" s="627" t="s">
        <v>943</v>
      </c>
      <c r="J115" s="627" t="s">
        <v>944</v>
      </c>
      <c r="K115" s="627" t="s">
        <v>945</v>
      </c>
      <c r="L115" s="629">
        <v>184.25</v>
      </c>
      <c r="M115" s="629">
        <v>1</v>
      </c>
      <c r="N115" s="630">
        <v>184.25</v>
      </c>
    </row>
    <row r="116" spans="1:14" ht="14.4" customHeight="1" x14ac:dyDescent="0.3">
      <c r="A116" s="625" t="s">
        <v>526</v>
      </c>
      <c r="B116" s="626" t="s">
        <v>528</v>
      </c>
      <c r="C116" s="627" t="s">
        <v>550</v>
      </c>
      <c r="D116" s="628" t="s">
        <v>551</v>
      </c>
      <c r="E116" s="627" t="s">
        <v>529</v>
      </c>
      <c r="F116" s="628" t="s">
        <v>530</v>
      </c>
      <c r="G116" s="627" t="s">
        <v>560</v>
      </c>
      <c r="H116" s="627" t="s">
        <v>946</v>
      </c>
      <c r="I116" s="627" t="s">
        <v>947</v>
      </c>
      <c r="J116" s="627" t="s">
        <v>948</v>
      </c>
      <c r="K116" s="627" t="s">
        <v>949</v>
      </c>
      <c r="L116" s="629">
        <v>376.22115625032529</v>
      </c>
      <c r="M116" s="629">
        <v>64</v>
      </c>
      <c r="N116" s="630">
        <v>24078.154000020819</v>
      </c>
    </row>
    <row r="117" spans="1:14" ht="14.4" customHeight="1" x14ac:dyDescent="0.3">
      <c r="A117" s="625" t="s">
        <v>526</v>
      </c>
      <c r="B117" s="626" t="s">
        <v>528</v>
      </c>
      <c r="C117" s="627" t="s">
        <v>550</v>
      </c>
      <c r="D117" s="628" t="s">
        <v>551</v>
      </c>
      <c r="E117" s="627" t="s">
        <v>529</v>
      </c>
      <c r="F117" s="628" t="s">
        <v>530</v>
      </c>
      <c r="G117" s="627" t="s">
        <v>560</v>
      </c>
      <c r="H117" s="627" t="s">
        <v>597</v>
      </c>
      <c r="I117" s="627" t="s">
        <v>598</v>
      </c>
      <c r="J117" s="627" t="s">
        <v>599</v>
      </c>
      <c r="K117" s="627" t="s">
        <v>600</v>
      </c>
      <c r="L117" s="629">
        <v>63.271273603558363</v>
      </c>
      <c r="M117" s="629">
        <v>24</v>
      </c>
      <c r="N117" s="630">
        <v>1518.5105664854007</v>
      </c>
    </row>
    <row r="118" spans="1:14" ht="14.4" customHeight="1" x14ac:dyDescent="0.3">
      <c r="A118" s="625" t="s">
        <v>526</v>
      </c>
      <c r="B118" s="626" t="s">
        <v>528</v>
      </c>
      <c r="C118" s="627" t="s">
        <v>550</v>
      </c>
      <c r="D118" s="628" t="s">
        <v>551</v>
      </c>
      <c r="E118" s="627" t="s">
        <v>529</v>
      </c>
      <c r="F118" s="628" t="s">
        <v>530</v>
      </c>
      <c r="G118" s="627" t="s">
        <v>560</v>
      </c>
      <c r="H118" s="627" t="s">
        <v>950</v>
      </c>
      <c r="I118" s="627" t="s">
        <v>951</v>
      </c>
      <c r="J118" s="627" t="s">
        <v>952</v>
      </c>
      <c r="K118" s="627" t="s">
        <v>953</v>
      </c>
      <c r="L118" s="629">
        <v>105.6</v>
      </c>
      <c r="M118" s="629">
        <v>1</v>
      </c>
      <c r="N118" s="630">
        <v>105.6</v>
      </c>
    </row>
    <row r="119" spans="1:14" ht="14.4" customHeight="1" x14ac:dyDescent="0.3">
      <c r="A119" s="625" t="s">
        <v>526</v>
      </c>
      <c r="B119" s="626" t="s">
        <v>528</v>
      </c>
      <c r="C119" s="627" t="s">
        <v>550</v>
      </c>
      <c r="D119" s="628" t="s">
        <v>551</v>
      </c>
      <c r="E119" s="627" t="s">
        <v>529</v>
      </c>
      <c r="F119" s="628" t="s">
        <v>530</v>
      </c>
      <c r="G119" s="627" t="s">
        <v>560</v>
      </c>
      <c r="H119" s="627" t="s">
        <v>954</v>
      </c>
      <c r="I119" s="627" t="s">
        <v>955</v>
      </c>
      <c r="J119" s="627" t="s">
        <v>956</v>
      </c>
      <c r="K119" s="627" t="s">
        <v>957</v>
      </c>
      <c r="L119" s="629">
        <v>118.97001667086626</v>
      </c>
      <c r="M119" s="629">
        <v>4</v>
      </c>
      <c r="N119" s="630">
        <v>475.88006668346503</v>
      </c>
    </row>
    <row r="120" spans="1:14" ht="14.4" customHeight="1" x14ac:dyDescent="0.3">
      <c r="A120" s="625" t="s">
        <v>526</v>
      </c>
      <c r="B120" s="626" t="s">
        <v>528</v>
      </c>
      <c r="C120" s="627" t="s">
        <v>550</v>
      </c>
      <c r="D120" s="628" t="s">
        <v>551</v>
      </c>
      <c r="E120" s="627" t="s">
        <v>529</v>
      </c>
      <c r="F120" s="628" t="s">
        <v>530</v>
      </c>
      <c r="G120" s="627" t="s">
        <v>560</v>
      </c>
      <c r="H120" s="627" t="s">
        <v>958</v>
      </c>
      <c r="I120" s="627" t="s">
        <v>959</v>
      </c>
      <c r="J120" s="627" t="s">
        <v>960</v>
      </c>
      <c r="K120" s="627" t="s">
        <v>961</v>
      </c>
      <c r="L120" s="629">
        <v>138.11099196390302</v>
      </c>
      <c r="M120" s="629">
        <v>9</v>
      </c>
      <c r="N120" s="630">
        <v>1242.9989276751271</v>
      </c>
    </row>
    <row r="121" spans="1:14" ht="14.4" customHeight="1" x14ac:dyDescent="0.3">
      <c r="A121" s="625" t="s">
        <v>526</v>
      </c>
      <c r="B121" s="626" t="s">
        <v>528</v>
      </c>
      <c r="C121" s="627" t="s">
        <v>550</v>
      </c>
      <c r="D121" s="628" t="s">
        <v>551</v>
      </c>
      <c r="E121" s="627" t="s">
        <v>529</v>
      </c>
      <c r="F121" s="628" t="s">
        <v>530</v>
      </c>
      <c r="G121" s="627" t="s">
        <v>560</v>
      </c>
      <c r="H121" s="627" t="s">
        <v>962</v>
      </c>
      <c r="I121" s="627" t="s">
        <v>963</v>
      </c>
      <c r="J121" s="627" t="s">
        <v>964</v>
      </c>
      <c r="K121" s="627" t="s">
        <v>965</v>
      </c>
      <c r="L121" s="629">
        <v>91.438795189376194</v>
      </c>
      <c r="M121" s="629">
        <v>10</v>
      </c>
      <c r="N121" s="630">
        <v>914.38795189376197</v>
      </c>
    </row>
    <row r="122" spans="1:14" ht="14.4" customHeight="1" x14ac:dyDescent="0.3">
      <c r="A122" s="625" t="s">
        <v>526</v>
      </c>
      <c r="B122" s="626" t="s">
        <v>528</v>
      </c>
      <c r="C122" s="627" t="s">
        <v>550</v>
      </c>
      <c r="D122" s="628" t="s">
        <v>551</v>
      </c>
      <c r="E122" s="627" t="s">
        <v>529</v>
      </c>
      <c r="F122" s="628" t="s">
        <v>530</v>
      </c>
      <c r="G122" s="627" t="s">
        <v>560</v>
      </c>
      <c r="H122" s="627" t="s">
        <v>966</v>
      </c>
      <c r="I122" s="627" t="s">
        <v>967</v>
      </c>
      <c r="J122" s="627" t="s">
        <v>818</v>
      </c>
      <c r="K122" s="627" t="s">
        <v>968</v>
      </c>
      <c r="L122" s="629">
        <v>46.989999999999995</v>
      </c>
      <c r="M122" s="629">
        <v>4</v>
      </c>
      <c r="N122" s="630">
        <v>187.95999999999998</v>
      </c>
    </row>
    <row r="123" spans="1:14" ht="14.4" customHeight="1" x14ac:dyDescent="0.3">
      <c r="A123" s="625" t="s">
        <v>526</v>
      </c>
      <c r="B123" s="626" t="s">
        <v>528</v>
      </c>
      <c r="C123" s="627" t="s">
        <v>550</v>
      </c>
      <c r="D123" s="628" t="s">
        <v>551</v>
      </c>
      <c r="E123" s="627" t="s">
        <v>529</v>
      </c>
      <c r="F123" s="628" t="s">
        <v>530</v>
      </c>
      <c r="G123" s="627" t="s">
        <v>560</v>
      </c>
      <c r="H123" s="627" t="s">
        <v>969</v>
      </c>
      <c r="I123" s="627" t="s">
        <v>970</v>
      </c>
      <c r="J123" s="627" t="s">
        <v>971</v>
      </c>
      <c r="K123" s="627" t="s">
        <v>972</v>
      </c>
      <c r="L123" s="629">
        <v>97.130936536468965</v>
      </c>
      <c r="M123" s="629">
        <v>385</v>
      </c>
      <c r="N123" s="630">
        <v>37395.410566540551</v>
      </c>
    </row>
    <row r="124" spans="1:14" ht="14.4" customHeight="1" x14ac:dyDescent="0.3">
      <c r="A124" s="625" t="s">
        <v>526</v>
      </c>
      <c r="B124" s="626" t="s">
        <v>528</v>
      </c>
      <c r="C124" s="627" t="s">
        <v>550</v>
      </c>
      <c r="D124" s="628" t="s">
        <v>551</v>
      </c>
      <c r="E124" s="627" t="s">
        <v>529</v>
      </c>
      <c r="F124" s="628" t="s">
        <v>530</v>
      </c>
      <c r="G124" s="627" t="s">
        <v>560</v>
      </c>
      <c r="H124" s="627" t="s">
        <v>973</v>
      </c>
      <c r="I124" s="627" t="s">
        <v>974</v>
      </c>
      <c r="J124" s="627" t="s">
        <v>975</v>
      </c>
      <c r="K124" s="627" t="s">
        <v>976</v>
      </c>
      <c r="L124" s="629">
        <v>47.398634191939443</v>
      </c>
      <c r="M124" s="629">
        <v>49</v>
      </c>
      <c r="N124" s="630">
        <v>2322.5330754050328</v>
      </c>
    </row>
    <row r="125" spans="1:14" ht="14.4" customHeight="1" x14ac:dyDescent="0.3">
      <c r="A125" s="625" t="s">
        <v>526</v>
      </c>
      <c r="B125" s="626" t="s">
        <v>528</v>
      </c>
      <c r="C125" s="627" t="s">
        <v>550</v>
      </c>
      <c r="D125" s="628" t="s">
        <v>551</v>
      </c>
      <c r="E125" s="627" t="s">
        <v>529</v>
      </c>
      <c r="F125" s="628" t="s">
        <v>530</v>
      </c>
      <c r="G125" s="627" t="s">
        <v>560</v>
      </c>
      <c r="H125" s="627" t="s">
        <v>977</v>
      </c>
      <c r="I125" s="627" t="s">
        <v>977</v>
      </c>
      <c r="J125" s="627" t="s">
        <v>822</v>
      </c>
      <c r="K125" s="627" t="s">
        <v>978</v>
      </c>
      <c r="L125" s="629">
        <v>106.98</v>
      </c>
      <c r="M125" s="629">
        <v>1</v>
      </c>
      <c r="N125" s="630">
        <v>106.98</v>
      </c>
    </row>
    <row r="126" spans="1:14" ht="14.4" customHeight="1" x14ac:dyDescent="0.3">
      <c r="A126" s="625" t="s">
        <v>526</v>
      </c>
      <c r="B126" s="626" t="s">
        <v>528</v>
      </c>
      <c r="C126" s="627" t="s">
        <v>550</v>
      </c>
      <c r="D126" s="628" t="s">
        <v>551</v>
      </c>
      <c r="E126" s="627" t="s">
        <v>529</v>
      </c>
      <c r="F126" s="628" t="s">
        <v>530</v>
      </c>
      <c r="G126" s="627" t="s">
        <v>560</v>
      </c>
      <c r="H126" s="627" t="s">
        <v>979</v>
      </c>
      <c r="I126" s="627" t="s">
        <v>980</v>
      </c>
      <c r="J126" s="627" t="s">
        <v>981</v>
      </c>
      <c r="K126" s="627" t="s">
        <v>982</v>
      </c>
      <c r="L126" s="629">
        <v>41.646666666666668</v>
      </c>
      <c r="M126" s="629">
        <v>3</v>
      </c>
      <c r="N126" s="630">
        <v>124.94</v>
      </c>
    </row>
    <row r="127" spans="1:14" ht="14.4" customHeight="1" x14ac:dyDescent="0.3">
      <c r="A127" s="625" t="s">
        <v>526</v>
      </c>
      <c r="B127" s="626" t="s">
        <v>528</v>
      </c>
      <c r="C127" s="627" t="s">
        <v>550</v>
      </c>
      <c r="D127" s="628" t="s">
        <v>551</v>
      </c>
      <c r="E127" s="627" t="s">
        <v>529</v>
      </c>
      <c r="F127" s="628" t="s">
        <v>530</v>
      </c>
      <c r="G127" s="627" t="s">
        <v>560</v>
      </c>
      <c r="H127" s="627" t="s">
        <v>983</v>
      </c>
      <c r="I127" s="627" t="s">
        <v>984</v>
      </c>
      <c r="J127" s="627" t="s">
        <v>981</v>
      </c>
      <c r="K127" s="627" t="s">
        <v>985</v>
      </c>
      <c r="L127" s="629">
        <v>292.16477309338399</v>
      </c>
      <c r="M127" s="629">
        <v>109</v>
      </c>
      <c r="N127" s="630">
        <v>31845.960267178853</v>
      </c>
    </row>
    <row r="128" spans="1:14" ht="14.4" customHeight="1" x14ac:dyDescent="0.3">
      <c r="A128" s="625" t="s">
        <v>526</v>
      </c>
      <c r="B128" s="626" t="s">
        <v>528</v>
      </c>
      <c r="C128" s="627" t="s">
        <v>550</v>
      </c>
      <c r="D128" s="628" t="s">
        <v>551</v>
      </c>
      <c r="E128" s="627" t="s">
        <v>529</v>
      </c>
      <c r="F128" s="628" t="s">
        <v>530</v>
      </c>
      <c r="G128" s="627" t="s">
        <v>560</v>
      </c>
      <c r="H128" s="627" t="s">
        <v>986</v>
      </c>
      <c r="I128" s="627" t="s">
        <v>987</v>
      </c>
      <c r="J128" s="627" t="s">
        <v>988</v>
      </c>
      <c r="K128" s="627" t="s">
        <v>989</v>
      </c>
      <c r="L128" s="629">
        <v>392.11058748324831</v>
      </c>
      <c r="M128" s="629">
        <v>79</v>
      </c>
      <c r="N128" s="630">
        <v>30976.736411176615</v>
      </c>
    </row>
    <row r="129" spans="1:14" ht="14.4" customHeight="1" x14ac:dyDescent="0.3">
      <c r="A129" s="625" t="s">
        <v>526</v>
      </c>
      <c r="B129" s="626" t="s">
        <v>528</v>
      </c>
      <c r="C129" s="627" t="s">
        <v>550</v>
      </c>
      <c r="D129" s="628" t="s">
        <v>551</v>
      </c>
      <c r="E129" s="627" t="s">
        <v>529</v>
      </c>
      <c r="F129" s="628" t="s">
        <v>530</v>
      </c>
      <c r="G129" s="627" t="s">
        <v>560</v>
      </c>
      <c r="H129" s="627" t="s">
        <v>990</v>
      </c>
      <c r="I129" s="627" t="s">
        <v>991</v>
      </c>
      <c r="J129" s="627" t="s">
        <v>992</v>
      </c>
      <c r="K129" s="627" t="s">
        <v>993</v>
      </c>
      <c r="L129" s="629">
        <v>49.6</v>
      </c>
      <c r="M129" s="629">
        <v>1</v>
      </c>
      <c r="N129" s="630">
        <v>49.6</v>
      </c>
    </row>
    <row r="130" spans="1:14" ht="14.4" customHeight="1" x14ac:dyDescent="0.3">
      <c r="A130" s="625" t="s">
        <v>526</v>
      </c>
      <c r="B130" s="626" t="s">
        <v>528</v>
      </c>
      <c r="C130" s="627" t="s">
        <v>550</v>
      </c>
      <c r="D130" s="628" t="s">
        <v>551</v>
      </c>
      <c r="E130" s="627" t="s">
        <v>529</v>
      </c>
      <c r="F130" s="628" t="s">
        <v>530</v>
      </c>
      <c r="G130" s="627" t="s">
        <v>560</v>
      </c>
      <c r="H130" s="627" t="s">
        <v>994</v>
      </c>
      <c r="I130" s="627" t="s">
        <v>995</v>
      </c>
      <c r="J130" s="627" t="s">
        <v>992</v>
      </c>
      <c r="K130" s="627" t="s">
        <v>996</v>
      </c>
      <c r="L130" s="629">
        <v>91.569444930108901</v>
      </c>
      <c r="M130" s="629">
        <v>2</v>
      </c>
      <c r="N130" s="630">
        <v>183.1388898602178</v>
      </c>
    </row>
    <row r="131" spans="1:14" ht="14.4" customHeight="1" x14ac:dyDescent="0.3">
      <c r="A131" s="625" t="s">
        <v>526</v>
      </c>
      <c r="B131" s="626" t="s">
        <v>528</v>
      </c>
      <c r="C131" s="627" t="s">
        <v>550</v>
      </c>
      <c r="D131" s="628" t="s">
        <v>551</v>
      </c>
      <c r="E131" s="627" t="s">
        <v>529</v>
      </c>
      <c r="F131" s="628" t="s">
        <v>530</v>
      </c>
      <c r="G131" s="627" t="s">
        <v>560</v>
      </c>
      <c r="H131" s="627" t="s">
        <v>997</v>
      </c>
      <c r="I131" s="627" t="s">
        <v>998</v>
      </c>
      <c r="J131" s="627" t="s">
        <v>999</v>
      </c>
      <c r="K131" s="627" t="s">
        <v>1000</v>
      </c>
      <c r="L131" s="629">
        <v>47.410271355337699</v>
      </c>
      <c r="M131" s="629">
        <v>2</v>
      </c>
      <c r="N131" s="630">
        <v>94.820542710675397</v>
      </c>
    </row>
    <row r="132" spans="1:14" ht="14.4" customHeight="1" x14ac:dyDescent="0.3">
      <c r="A132" s="625" t="s">
        <v>526</v>
      </c>
      <c r="B132" s="626" t="s">
        <v>528</v>
      </c>
      <c r="C132" s="627" t="s">
        <v>550</v>
      </c>
      <c r="D132" s="628" t="s">
        <v>551</v>
      </c>
      <c r="E132" s="627" t="s">
        <v>529</v>
      </c>
      <c r="F132" s="628" t="s">
        <v>530</v>
      </c>
      <c r="G132" s="627" t="s">
        <v>560</v>
      </c>
      <c r="H132" s="627" t="s">
        <v>1001</v>
      </c>
      <c r="I132" s="627" t="s">
        <v>1002</v>
      </c>
      <c r="J132" s="627" t="s">
        <v>1003</v>
      </c>
      <c r="K132" s="627" t="s">
        <v>1004</v>
      </c>
      <c r="L132" s="629">
        <v>38.029970835425161</v>
      </c>
      <c r="M132" s="629">
        <v>5</v>
      </c>
      <c r="N132" s="630">
        <v>190.1498541771258</v>
      </c>
    </row>
    <row r="133" spans="1:14" ht="14.4" customHeight="1" x14ac:dyDescent="0.3">
      <c r="A133" s="625" t="s">
        <v>526</v>
      </c>
      <c r="B133" s="626" t="s">
        <v>528</v>
      </c>
      <c r="C133" s="627" t="s">
        <v>550</v>
      </c>
      <c r="D133" s="628" t="s">
        <v>551</v>
      </c>
      <c r="E133" s="627" t="s">
        <v>529</v>
      </c>
      <c r="F133" s="628" t="s">
        <v>530</v>
      </c>
      <c r="G133" s="627" t="s">
        <v>560</v>
      </c>
      <c r="H133" s="627" t="s">
        <v>1005</v>
      </c>
      <c r="I133" s="627" t="s">
        <v>1006</v>
      </c>
      <c r="J133" s="627" t="s">
        <v>1007</v>
      </c>
      <c r="K133" s="627" t="s">
        <v>1008</v>
      </c>
      <c r="L133" s="629">
        <v>116.86</v>
      </c>
      <c r="M133" s="629">
        <v>1</v>
      </c>
      <c r="N133" s="630">
        <v>116.86</v>
      </c>
    </row>
    <row r="134" spans="1:14" ht="14.4" customHeight="1" x14ac:dyDescent="0.3">
      <c r="A134" s="625" t="s">
        <v>526</v>
      </c>
      <c r="B134" s="626" t="s">
        <v>528</v>
      </c>
      <c r="C134" s="627" t="s">
        <v>550</v>
      </c>
      <c r="D134" s="628" t="s">
        <v>551</v>
      </c>
      <c r="E134" s="627" t="s">
        <v>529</v>
      </c>
      <c r="F134" s="628" t="s">
        <v>530</v>
      </c>
      <c r="G134" s="627" t="s">
        <v>560</v>
      </c>
      <c r="H134" s="627" t="s">
        <v>1009</v>
      </c>
      <c r="I134" s="627" t="s">
        <v>1010</v>
      </c>
      <c r="J134" s="627" t="s">
        <v>1011</v>
      </c>
      <c r="K134" s="627" t="s">
        <v>1012</v>
      </c>
      <c r="L134" s="629">
        <v>14.468620740404855</v>
      </c>
      <c r="M134" s="629">
        <v>220</v>
      </c>
      <c r="N134" s="630">
        <v>3183.0965628890681</v>
      </c>
    </row>
    <row r="135" spans="1:14" ht="14.4" customHeight="1" x14ac:dyDescent="0.3">
      <c r="A135" s="625" t="s">
        <v>526</v>
      </c>
      <c r="B135" s="626" t="s">
        <v>528</v>
      </c>
      <c r="C135" s="627" t="s">
        <v>550</v>
      </c>
      <c r="D135" s="628" t="s">
        <v>551</v>
      </c>
      <c r="E135" s="627" t="s">
        <v>529</v>
      </c>
      <c r="F135" s="628" t="s">
        <v>530</v>
      </c>
      <c r="G135" s="627" t="s">
        <v>560</v>
      </c>
      <c r="H135" s="627" t="s">
        <v>1013</v>
      </c>
      <c r="I135" s="627" t="s">
        <v>1014</v>
      </c>
      <c r="J135" s="627" t="s">
        <v>1015</v>
      </c>
      <c r="K135" s="627" t="s">
        <v>1016</v>
      </c>
      <c r="L135" s="629">
        <v>47.344999999999999</v>
      </c>
      <c r="M135" s="629">
        <v>2</v>
      </c>
      <c r="N135" s="630">
        <v>94.69</v>
      </c>
    </row>
    <row r="136" spans="1:14" ht="14.4" customHeight="1" x14ac:dyDescent="0.3">
      <c r="A136" s="625" t="s">
        <v>526</v>
      </c>
      <c r="B136" s="626" t="s">
        <v>528</v>
      </c>
      <c r="C136" s="627" t="s">
        <v>550</v>
      </c>
      <c r="D136" s="628" t="s">
        <v>551</v>
      </c>
      <c r="E136" s="627" t="s">
        <v>529</v>
      </c>
      <c r="F136" s="628" t="s">
        <v>530</v>
      </c>
      <c r="G136" s="627" t="s">
        <v>560</v>
      </c>
      <c r="H136" s="627" t="s">
        <v>1017</v>
      </c>
      <c r="I136" s="627" t="s">
        <v>1018</v>
      </c>
      <c r="J136" s="627" t="s">
        <v>1019</v>
      </c>
      <c r="K136" s="627" t="s">
        <v>1020</v>
      </c>
      <c r="L136" s="629">
        <v>27.47</v>
      </c>
      <c r="M136" s="629">
        <v>5</v>
      </c>
      <c r="N136" s="630">
        <v>137.35</v>
      </c>
    </row>
    <row r="137" spans="1:14" ht="14.4" customHeight="1" x14ac:dyDescent="0.3">
      <c r="A137" s="625" t="s">
        <v>526</v>
      </c>
      <c r="B137" s="626" t="s">
        <v>528</v>
      </c>
      <c r="C137" s="627" t="s">
        <v>550</v>
      </c>
      <c r="D137" s="628" t="s">
        <v>551</v>
      </c>
      <c r="E137" s="627" t="s">
        <v>529</v>
      </c>
      <c r="F137" s="628" t="s">
        <v>530</v>
      </c>
      <c r="G137" s="627" t="s">
        <v>560</v>
      </c>
      <c r="H137" s="627" t="s">
        <v>1021</v>
      </c>
      <c r="I137" s="627" t="s">
        <v>1022</v>
      </c>
      <c r="J137" s="627" t="s">
        <v>1023</v>
      </c>
      <c r="K137" s="627" t="s">
        <v>1024</v>
      </c>
      <c r="L137" s="629">
        <v>215.14241509896905</v>
      </c>
      <c r="M137" s="629">
        <v>519.9</v>
      </c>
      <c r="N137" s="630">
        <v>111852.541609954</v>
      </c>
    </row>
    <row r="138" spans="1:14" ht="14.4" customHeight="1" x14ac:dyDescent="0.3">
      <c r="A138" s="625" t="s">
        <v>526</v>
      </c>
      <c r="B138" s="626" t="s">
        <v>528</v>
      </c>
      <c r="C138" s="627" t="s">
        <v>550</v>
      </c>
      <c r="D138" s="628" t="s">
        <v>551</v>
      </c>
      <c r="E138" s="627" t="s">
        <v>529</v>
      </c>
      <c r="F138" s="628" t="s">
        <v>530</v>
      </c>
      <c r="G138" s="627" t="s">
        <v>560</v>
      </c>
      <c r="H138" s="627" t="s">
        <v>1025</v>
      </c>
      <c r="I138" s="627" t="s">
        <v>1025</v>
      </c>
      <c r="J138" s="627" t="s">
        <v>1026</v>
      </c>
      <c r="K138" s="627" t="s">
        <v>1027</v>
      </c>
      <c r="L138" s="629">
        <v>331.13</v>
      </c>
      <c r="M138" s="629">
        <v>1</v>
      </c>
      <c r="N138" s="630">
        <v>331.13</v>
      </c>
    </row>
    <row r="139" spans="1:14" ht="14.4" customHeight="1" x14ac:dyDescent="0.3">
      <c r="A139" s="625" t="s">
        <v>526</v>
      </c>
      <c r="B139" s="626" t="s">
        <v>528</v>
      </c>
      <c r="C139" s="627" t="s">
        <v>550</v>
      </c>
      <c r="D139" s="628" t="s">
        <v>551</v>
      </c>
      <c r="E139" s="627" t="s">
        <v>529</v>
      </c>
      <c r="F139" s="628" t="s">
        <v>530</v>
      </c>
      <c r="G139" s="627" t="s">
        <v>560</v>
      </c>
      <c r="H139" s="627" t="s">
        <v>1028</v>
      </c>
      <c r="I139" s="627" t="s">
        <v>1029</v>
      </c>
      <c r="J139" s="627" t="s">
        <v>1030</v>
      </c>
      <c r="K139" s="627" t="s">
        <v>1031</v>
      </c>
      <c r="L139" s="629">
        <v>75.73</v>
      </c>
      <c r="M139" s="629">
        <v>1</v>
      </c>
      <c r="N139" s="630">
        <v>75.73</v>
      </c>
    </row>
    <row r="140" spans="1:14" ht="14.4" customHeight="1" x14ac:dyDescent="0.3">
      <c r="A140" s="625" t="s">
        <v>526</v>
      </c>
      <c r="B140" s="626" t="s">
        <v>528</v>
      </c>
      <c r="C140" s="627" t="s">
        <v>550</v>
      </c>
      <c r="D140" s="628" t="s">
        <v>551</v>
      </c>
      <c r="E140" s="627" t="s">
        <v>529</v>
      </c>
      <c r="F140" s="628" t="s">
        <v>530</v>
      </c>
      <c r="G140" s="627" t="s">
        <v>560</v>
      </c>
      <c r="H140" s="627" t="s">
        <v>1032</v>
      </c>
      <c r="I140" s="627" t="s">
        <v>1033</v>
      </c>
      <c r="J140" s="627" t="s">
        <v>1034</v>
      </c>
      <c r="K140" s="627" t="s">
        <v>1035</v>
      </c>
      <c r="L140" s="629">
        <v>157.89964746765301</v>
      </c>
      <c r="M140" s="629">
        <v>1</v>
      </c>
      <c r="N140" s="630">
        <v>157.89964746765301</v>
      </c>
    </row>
    <row r="141" spans="1:14" ht="14.4" customHeight="1" x14ac:dyDescent="0.3">
      <c r="A141" s="625" t="s">
        <v>526</v>
      </c>
      <c r="B141" s="626" t="s">
        <v>528</v>
      </c>
      <c r="C141" s="627" t="s">
        <v>550</v>
      </c>
      <c r="D141" s="628" t="s">
        <v>551</v>
      </c>
      <c r="E141" s="627" t="s">
        <v>529</v>
      </c>
      <c r="F141" s="628" t="s">
        <v>530</v>
      </c>
      <c r="G141" s="627" t="s">
        <v>560</v>
      </c>
      <c r="H141" s="627" t="s">
        <v>1036</v>
      </c>
      <c r="I141" s="627" t="s">
        <v>562</v>
      </c>
      <c r="J141" s="627" t="s">
        <v>1037</v>
      </c>
      <c r="K141" s="627"/>
      <c r="L141" s="629">
        <v>145.98980624969755</v>
      </c>
      <c r="M141" s="629">
        <v>55</v>
      </c>
      <c r="N141" s="630">
        <v>8029.4393437333656</v>
      </c>
    </row>
    <row r="142" spans="1:14" ht="14.4" customHeight="1" x14ac:dyDescent="0.3">
      <c r="A142" s="625" t="s">
        <v>526</v>
      </c>
      <c r="B142" s="626" t="s">
        <v>528</v>
      </c>
      <c r="C142" s="627" t="s">
        <v>550</v>
      </c>
      <c r="D142" s="628" t="s">
        <v>551</v>
      </c>
      <c r="E142" s="627" t="s">
        <v>529</v>
      </c>
      <c r="F142" s="628" t="s">
        <v>530</v>
      </c>
      <c r="G142" s="627" t="s">
        <v>560</v>
      </c>
      <c r="H142" s="627" t="s">
        <v>1038</v>
      </c>
      <c r="I142" s="627" t="s">
        <v>562</v>
      </c>
      <c r="J142" s="627" t="s">
        <v>1039</v>
      </c>
      <c r="K142" s="627"/>
      <c r="L142" s="629">
        <v>100.00700100381738</v>
      </c>
      <c r="M142" s="629">
        <v>30</v>
      </c>
      <c r="N142" s="630">
        <v>3000.2100301145215</v>
      </c>
    </row>
    <row r="143" spans="1:14" ht="14.4" customHeight="1" x14ac:dyDescent="0.3">
      <c r="A143" s="625" t="s">
        <v>526</v>
      </c>
      <c r="B143" s="626" t="s">
        <v>528</v>
      </c>
      <c r="C143" s="627" t="s">
        <v>550</v>
      </c>
      <c r="D143" s="628" t="s">
        <v>551</v>
      </c>
      <c r="E143" s="627" t="s">
        <v>529</v>
      </c>
      <c r="F143" s="628" t="s">
        <v>530</v>
      </c>
      <c r="G143" s="627" t="s">
        <v>560</v>
      </c>
      <c r="H143" s="627" t="s">
        <v>1040</v>
      </c>
      <c r="I143" s="627" t="s">
        <v>562</v>
      </c>
      <c r="J143" s="627" t="s">
        <v>1041</v>
      </c>
      <c r="K143" s="627"/>
      <c r="L143" s="629">
        <v>39.142013410200796</v>
      </c>
      <c r="M143" s="629">
        <v>5</v>
      </c>
      <c r="N143" s="630">
        <v>195.71006705100399</v>
      </c>
    </row>
    <row r="144" spans="1:14" ht="14.4" customHeight="1" x14ac:dyDescent="0.3">
      <c r="A144" s="625" t="s">
        <v>526</v>
      </c>
      <c r="B144" s="626" t="s">
        <v>528</v>
      </c>
      <c r="C144" s="627" t="s">
        <v>550</v>
      </c>
      <c r="D144" s="628" t="s">
        <v>551</v>
      </c>
      <c r="E144" s="627" t="s">
        <v>529</v>
      </c>
      <c r="F144" s="628" t="s">
        <v>530</v>
      </c>
      <c r="G144" s="627" t="s">
        <v>560</v>
      </c>
      <c r="H144" s="627" t="s">
        <v>1042</v>
      </c>
      <c r="I144" s="627" t="s">
        <v>562</v>
      </c>
      <c r="J144" s="627" t="s">
        <v>1043</v>
      </c>
      <c r="K144" s="627" t="s">
        <v>1044</v>
      </c>
      <c r="L144" s="629">
        <v>1440.1204761904758</v>
      </c>
      <c r="M144" s="629">
        <v>7</v>
      </c>
      <c r="N144" s="630">
        <v>10080.843333333331</v>
      </c>
    </row>
    <row r="145" spans="1:14" ht="14.4" customHeight="1" x14ac:dyDescent="0.3">
      <c r="A145" s="625" t="s">
        <v>526</v>
      </c>
      <c r="B145" s="626" t="s">
        <v>528</v>
      </c>
      <c r="C145" s="627" t="s">
        <v>550</v>
      </c>
      <c r="D145" s="628" t="s">
        <v>551</v>
      </c>
      <c r="E145" s="627" t="s">
        <v>529</v>
      </c>
      <c r="F145" s="628" t="s">
        <v>530</v>
      </c>
      <c r="G145" s="627" t="s">
        <v>560</v>
      </c>
      <c r="H145" s="627" t="s">
        <v>1045</v>
      </c>
      <c r="I145" s="627" t="s">
        <v>1046</v>
      </c>
      <c r="J145" s="627" t="s">
        <v>1019</v>
      </c>
      <c r="K145" s="627" t="s">
        <v>1047</v>
      </c>
      <c r="L145" s="629">
        <v>59.46</v>
      </c>
      <c r="M145" s="629">
        <v>1</v>
      </c>
      <c r="N145" s="630">
        <v>59.46</v>
      </c>
    </row>
    <row r="146" spans="1:14" ht="14.4" customHeight="1" x14ac:dyDescent="0.3">
      <c r="A146" s="625" t="s">
        <v>526</v>
      </c>
      <c r="B146" s="626" t="s">
        <v>528</v>
      </c>
      <c r="C146" s="627" t="s">
        <v>550</v>
      </c>
      <c r="D146" s="628" t="s">
        <v>551</v>
      </c>
      <c r="E146" s="627" t="s">
        <v>529</v>
      </c>
      <c r="F146" s="628" t="s">
        <v>530</v>
      </c>
      <c r="G146" s="627" t="s">
        <v>560</v>
      </c>
      <c r="H146" s="627" t="s">
        <v>1048</v>
      </c>
      <c r="I146" s="627" t="s">
        <v>1049</v>
      </c>
      <c r="J146" s="627" t="s">
        <v>1050</v>
      </c>
      <c r="K146" s="627" t="s">
        <v>1051</v>
      </c>
      <c r="L146" s="629">
        <v>64.724527124301332</v>
      </c>
      <c r="M146" s="629">
        <v>40</v>
      </c>
      <c r="N146" s="630">
        <v>2588.9810849720534</v>
      </c>
    </row>
    <row r="147" spans="1:14" ht="14.4" customHeight="1" x14ac:dyDescent="0.3">
      <c r="A147" s="625" t="s">
        <v>526</v>
      </c>
      <c r="B147" s="626" t="s">
        <v>528</v>
      </c>
      <c r="C147" s="627" t="s">
        <v>550</v>
      </c>
      <c r="D147" s="628" t="s">
        <v>551</v>
      </c>
      <c r="E147" s="627" t="s">
        <v>529</v>
      </c>
      <c r="F147" s="628" t="s">
        <v>530</v>
      </c>
      <c r="G147" s="627" t="s">
        <v>560</v>
      </c>
      <c r="H147" s="627" t="s">
        <v>1052</v>
      </c>
      <c r="I147" s="627" t="s">
        <v>1053</v>
      </c>
      <c r="J147" s="627" t="s">
        <v>1054</v>
      </c>
      <c r="K147" s="627" t="s">
        <v>1055</v>
      </c>
      <c r="L147" s="629">
        <v>18.1899096218837</v>
      </c>
      <c r="M147" s="629">
        <v>4</v>
      </c>
      <c r="N147" s="630">
        <v>72.759638487534801</v>
      </c>
    </row>
    <row r="148" spans="1:14" ht="14.4" customHeight="1" x14ac:dyDescent="0.3">
      <c r="A148" s="625" t="s">
        <v>526</v>
      </c>
      <c r="B148" s="626" t="s">
        <v>528</v>
      </c>
      <c r="C148" s="627" t="s">
        <v>550</v>
      </c>
      <c r="D148" s="628" t="s">
        <v>551</v>
      </c>
      <c r="E148" s="627" t="s">
        <v>529</v>
      </c>
      <c r="F148" s="628" t="s">
        <v>530</v>
      </c>
      <c r="G148" s="627" t="s">
        <v>560</v>
      </c>
      <c r="H148" s="627" t="s">
        <v>1056</v>
      </c>
      <c r="I148" s="627" t="s">
        <v>1057</v>
      </c>
      <c r="J148" s="627" t="s">
        <v>1058</v>
      </c>
      <c r="K148" s="627"/>
      <c r="L148" s="629">
        <v>139.71305028024935</v>
      </c>
      <c r="M148" s="629">
        <v>49</v>
      </c>
      <c r="N148" s="630">
        <v>6845.9394637322184</v>
      </c>
    </row>
    <row r="149" spans="1:14" ht="14.4" customHeight="1" x14ac:dyDescent="0.3">
      <c r="A149" s="625" t="s">
        <v>526</v>
      </c>
      <c r="B149" s="626" t="s">
        <v>528</v>
      </c>
      <c r="C149" s="627" t="s">
        <v>550</v>
      </c>
      <c r="D149" s="628" t="s">
        <v>551</v>
      </c>
      <c r="E149" s="627" t="s">
        <v>529</v>
      </c>
      <c r="F149" s="628" t="s">
        <v>530</v>
      </c>
      <c r="G149" s="627" t="s">
        <v>560</v>
      </c>
      <c r="H149" s="627" t="s">
        <v>1059</v>
      </c>
      <c r="I149" s="627" t="s">
        <v>1060</v>
      </c>
      <c r="J149" s="627" t="s">
        <v>1061</v>
      </c>
      <c r="K149" s="627" t="s">
        <v>1062</v>
      </c>
      <c r="L149" s="629">
        <v>42.450085592307218</v>
      </c>
      <c r="M149" s="629">
        <v>420</v>
      </c>
      <c r="N149" s="630">
        <v>17829.035948769033</v>
      </c>
    </row>
    <row r="150" spans="1:14" ht="14.4" customHeight="1" x14ac:dyDescent="0.3">
      <c r="A150" s="625" t="s">
        <v>526</v>
      </c>
      <c r="B150" s="626" t="s">
        <v>528</v>
      </c>
      <c r="C150" s="627" t="s">
        <v>550</v>
      </c>
      <c r="D150" s="628" t="s">
        <v>551</v>
      </c>
      <c r="E150" s="627" t="s">
        <v>529</v>
      </c>
      <c r="F150" s="628" t="s">
        <v>530</v>
      </c>
      <c r="G150" s="627" t="s">
        <v>560</v>
      </c>
      <c r="H150" s="627" t="s">
        <v>1063</v>
      </c>
      <c r="I150" s="627" t="s">
        <v>1064</v>
      </c>
      <c r="J150" s="627" t="s">
        <v>1065</v>
      </c>
      <c r="K150" s="627" t="s">
        <v>1066</v>
      </c>
      <c r="L150" s="629">
        <v>71.059762863815806</v>
      </c>
      <c r="M150" s="629">
        <v>3</v>
      </c>
      <c r="N150" s="630">
        <v>213.1792885914474</v>
      </c>
    </row>
    <row r="151" spans="1:14" ht="14.4" customHeight="1" x14ac:dyDescent="0.3">
      <c r="A151" s="625" t="s">
        <v>526</v>
      </c>
      <c r="B151" s="626" t="s">
        <v>528</v>
      </c>
      <c r="C151" s="627" t="s">
        <v>550</v>
      </c>
      <c r="D151" s="628" t="s">
        <v>551</v>
      </c>
      <c r="E151" s="627" t="s">
        <v>529</v>
      </c>
      <c r="F151" s="628" t="s">
        <v>530</v>
      </c>
      <c r="G151" s="627" t="s">
        <v>560</v>
      </c>
      <c r="H151" s="627" t="s">
        <v>1067</v>
      </c>
      <c r="I151" s="627" t="s">
        <v>1068</v>
      </c>
      <c r="J151" s="627" t="s">
        <v>1065</v>
      </c>
      <c r="K151" s="627" t="s">
        <v>1069</v>
      </c>
      <c r="L151" s="629">
        <v>29.782646045791573</v>
      </c>
      <c r="M151" s="629">
        <v>7</v>
      </c>
      <c r="N151" s="630">
        <v>208.478522320541</v>
      </c>
    </row>
    <row r="152" spans="1:14" ht="14.4" customHeight="1" x14ac:dyDescent="0.3">
      <c r="A152" s="625" t="s">
        <v>526</v>
      </c>
      <c r="B152" s="626" t="s">
        <v>528</v>
      </c>
      <c r="C152" s="627" t="s">
        <v>550</v>
      </c>
      <c r="D152" s="628" t="s">
        <v>551</v>
      </c>
      <c r="E152" s="627" t="s">
        <v>529</v>
      </c>
      <c r="F152" s="628" t="s">
        <v>530</v>
      </c>
      <c r="G152" s="627" t="s">
        <v>560</v>
      </c>
      <c r="H152" s="627" t="s">
        <v>1070</v>
      </c>
      <c r="I152" s="627" t="s">
        <v>1071</v>
      </c>
      <c r="J152" s="627" t="s">
        <v>1072</v>
      </c>
      <c r="K152" s="627" t="s">
        <v>1073</v>
      </c>
      <c r="L152" s="629">
        <v>56.35</v>
      </c>
      <c r="M152" s="629">
        <v>1</v>
      </c>
      <c r="N152" s="630">
        <v>56.35</v>
      </c>
    </row>
    <row r="153" spans="1:14" ht="14.4" customHeight="1" x14ac:dyDescent="0.3">
      <c r="A153" s="625" t="s">
        <v>526</v>
      </c>
      <c r="B153" s="626" t="s">
        <v>528</v>
      </c>
      <c r="C153" s="627" t="s">
        <v>550</v>
      </c>
      <c r="D153" s="628" t="s">
        <v>551</v>
      </c>
      <c r="E153" s="627" t="s">
        <v>529</v>
      </c>
      <c r="F153" s="628" t="s">
        <v>530</v>
      </c>
      <c r="G153" s="627" t="s">
        <v>560</v>
      </c>
      <c r="H153" s="627" t="s">
        <v>1074</v>
      </c>
      <c r="I153" s="627" t="s">
        <v>1075</v>
      </c>
      <c r="J153" s="627" t="s">
        <v>878</v>
      </c>
      <c r="K153" s="627" t="s">
        <v>1076</v>
      </c>
      <c r="L153" s="629">
        <v>61.379959003680504</v>
      </c>
      <c r="M153" s="629">
        <v>317</v>
      </c>
      <c r="N153" s="630">
        <v>19457.447004166719</v>
      </c>
    </row>
    <row r="154" spans="1:14" ht="14.4" customHeight="1" x14ac:dyDescent="0.3">
      <c r="A154" s="625" t="s">
        <v>526</v>
      </c>
      <c r="B154" s="626" t="s">
        <v>528</v>
      </c>
      <c r="C154" s="627" t="s">
        <v>550</v>
      </c>
      <c r="D154" s="628" t="s">
        <v>551</v>
      </c>
      <c r="E154" s="627" t="s">
        <v>529</v>
      </c>
      <c r="F154" s="628" t="s">
        <v>530</v>
      </c>
      <c r="G154" s="627" t="s">
        <v>560</v>
      </c>
      <c r="H154" s="627" t="s">
        <v>1077</v>
      </c>
      <c r="I154" s="627" t="s">
        <v>562</v>
      </c>
      <c r="J154" s="627" t="s">
        <v>1078</v>
      </c>
      <c r="K154" s="627"/>
      <c r="L154" s="629">
        <v>56.821485529967404</v>
      </c>
      <c r="M154" s="629">
        <v>20</v>
      </c>
      <c r="N154" s="630">
        <v>1136.429710599348</v>
      </c>
    </row>
    <row r="155" spans="1:14" ht="14.4" customHeight="1" x14ac:dyDescent="0.3">
      <c r="A155" s="625" t="s">
        <v>526</v>
      </c>
      <c r="B155" s="626" t="s">
        <v>528</v>
      </c>
      <c r="C155" s="627" t="s">
        <v>550</v>
      </c>
      <c r="D155" s="628" t="s">
        <v>551</v>
      </c>
      <c r="E155" s="627" t="s">
        <v>529</v>
      </c>
      <c r="F155" s="628" t="s">
        <v>530</v>
      </c>
      <c r="G155" s="627" t="s">
        <v>560</v>
      </c>
      <c r="H155" s="627" t="s">
        <v>1079</v>
      </c>
      <c r="I155" s="627" t="s">
        <v>1080</v>
      </c>
      <c r="J155" s="627" t="s">
        <v>1007</v>
      </c>
      <c r="K155" s="627" t="s">
        <v>1081</v>
      </c>
      <c r="L155" s="629">
        <v>180.15</v>
      </c>
      <c r="M155" s="629">
        <v>1</v>
      </c>
      <c r="N155" s="630">
        <v>180.15</v>
      </c>
    </row>
    <row r="156" spans="1:14" ht="14.4" customHeight="1" x14ac:dyDescent="0.3">
      <c r="A156" s="625" t="s">
        <v>526</v>
      </c>
      <c r="B156" s="626" t="s">
        <v>528</v>
      </c>
      <c r="C156" s="627" t="s">
        <v>550</v>
      </c>
      <c r="D156" s="628" t="s">
        <v>551</v>
      </c>
      <c r="E156" s="627" t="s">
        <v>529</v>
      </c>
      <c r="F156" s="628" t="s">
        <v>530</v>
      </c>
      <c r="G156" s="627" t="s">
        <v>560</v>
      </c>
      <c r="H156" s="627" t="s">
        <v>1082</v>
      </c>
      <c r="I156" s="627" t="s">
        <v>1083</v>
      </c>
      <c r="J156" s="627" t="s">
        <v>1072</v>
      </c>
      <c r="K156" s="627" t="s">
        <v>1084</v>
      </c>
      <c r="L156" s="629">
        <v>26.829966798184198</v>
      </c>
      <c r="M156" s="629">
        <v>2</v>
      </c>
      <c r="N156" s="630">
        <v>53.659933596368397</v>
      </c>
    </row>
    <row r="157" spans="1:14" ht="14.4" customHeight="1" x14ac:dyDescent="0.3">
      <c r="A157" s="625" t="s">
        <v>526</v>
      </c>
      <c r="B157" s="626" t="s">
        <v>528</v>
      </c>
      <c r="C157" s="627" t="s">
        <v>550</v>
      </c>
      <c r="D157" s="628" t="s">
        <v>551</v>
      </c>
      <c r="E157" s="627" t="s">
        <v>529</v>
      </c>
      <c r="F157" s="628" t="s">
        <v>530</v>
      </c>
      <c r="G157" s="627" t="s">
        <v>560</v>
      </c>
      <c r="H157" s="627" t="s">
        <v>1085</v>
      </c>
      <c r="I157" s="627" t="s">
        <v>1086</v>
      </c>
      <c r="J157" s="627" t="s">
        <v>1087</v>
      </c>
      <c r="K157" s="627" t="s">
        <v>1088</v>
      </c>
      <c r="L157" s="629">
        <v>19.103964419851</v>
      </c>
      <c r="M157" s="629">
        <v>5</v>
      </c>
      <c r="N157" s="630">
        <v>95.519822099254995</v>
      </c>
    </row>
    <row r="158" spans="1:14" ht="14.4" customHeight="1" x14ac:dyDescent="0.3">
      <c r="A158" s="625" t="s">
        <v>526</v>
      </c>
      <c r="B158" s="626" t="s">
        <v>528</v>
      </c>
      <c r="C158" s="627" t="s">
        <v>550</v>
      </c>
      <c r="D158" s="628" t="s">
        <v>551</v>
      </c>
      <c r="E158" s="627" t="s">
        <v>529</v>
      </c>
      <c r="F158" s="628" t="s">
        <v>530</v>
      </c>
      <c r="G158" s="627" t="s">
        <v>560</v>
      </c>
      <c r="H158" s="627" t="s">
        <v>1089</v>
      </c>
      <c r="I158" s="627" t="s">
        <v>1090</v>
      </c>
      <c r="J158" s="627" t="s">
        <v>1087</v>
      </c>
      <c r="K158" s="627" t="s">
        <v>1091</v>
      </c>
      <c r="L158" s="629">
        <v>28.220084625155099</v>
      </c>
      <c r="M158" s="629">
        <v>2</v>
      </c>
      <c r="N158" s="630">
        <v>56.440169250310198</v>
      </c>
    </row>
    <row r="159" spans="1:14" ht="14.4" customHeight="1" x14ac:dyDescent="0.3">
      <c r="A159" s="625" t="s">
        <v>526</v>
      </c>
      <c r="B159" s="626" t="s">
        <v>528</v>
      </c>
      <c r="C159" s="627" t="s">
        <v>550</v>
      </c>
      <c r="D159" s="628" t="s">
        <v>551</v>
      </c>
      <c r="E159" s="627" t="s">
        <v>529</v>
      </c>
      <c r="F159" s="628" t="s">
        <v>530</v>
      </c>
      <c r="G159" s="627" t="s">
        <v>560</v>
      </c>
      <c r="H159" s="627" t="s">
        <v>1092</v>
      </c>
      <c r="I159" s="627" t="s">
        <v>562</v>
      </c>
      <c r="J159" s="627" t="s">
        <v>1093</v>
      </c>
      <c r="K159" s="627" t="s">
        <v>1094</v>
      </c>
      <c r="L159" s="629">
        <v>162.23222221778491</v>
      </c>
      <c r="M159" s="629">
        <v>71</v>
      </c>
      <c r="N159" s="630">
        <v>11518.487777462729</v>
      </c>
    </row>
    <row r="160" spans="1:14" ht="14.4" customHeight="1" x14ac:dyDescent="0.3">
      <c r="A160" s="625" t="s">
        <v>526</v>
      </c>
      <c r="B160" s="626" t="s">
        <v>528</v>
      </c>
      <c r="C160" s="627" t="s">
        <v>550</v>
      </c>
      <c r="D160" s="628" t="s">
        <v>551</v>
      </c>
      <c r="E160" s="627" t="s">
        <v>529</v>
      </c>
      <c r="F160" s="628" t="s">
        <v>530</v>
      </c>
      <c r="G160" s="627" t="s">
        <v>560</v>
      </c>
      <c r="H160" s="627" t="s">
        <v>1095</v>
      </c>
      <c r="I160" s="627" t="s">
        <v>1096</v>
      </c>
      <c r="J160" s="627" t="s">
        <v>1097</v>
      </c>
      <c r="K160" s="627" t="s">
        <v>1098</v>
      </c>
      <c r="L160" s="629">
        <v>216.98546740874593</v>
      </c>
      <c r="M160" s="629">
        <v>175</v>
      </c>
      <c r="N160" s="630">
        <v>37972.45679653054</v>
      </c>
    </row>
    <row r="161" spans="1:14" ht="14.4" customHeight="1" x14ac:dyDescent="0.3">
      <c r="A161" s="625" t="s">
        <v>526</v>
      </c>
      <c r="B161" s="626" t="s">
        <v>528</v>
      </c>
      <c r="C161" s="627" t="s">
        <v>550</v>
      </c>
      <c r="D161" s="628" t="s">
        <v>551</v>
      </c>
      <c r="E161" s="627" t="s">
        <v>529</v>
      </c>
      <c r="F161" s="628" t="s">
        <v>530</v>
      </c>
      <c r="G161" s="627" t="s">
        <v>560</v>
      </c>
      <c r="H161" s="627" t="s">
        <v>1099</v>
      </c>
      <c r="I161" s="627" t="s">
        <v>562</v>
      </c>
      <c r="J161" s="627" t="s">
        <v>1100</v>
      </c>
      <c r="K161" s="627"/>
      <c r="L161" s="629">
        <v>166.13204539610527</v>
      </c>
      <c r="M161" s="629">
        <v>53</v>
      </c>
      <c r="N161" s="630">
        <v>8804.9984059935796</v>
      </c>
    </row>
    <row r="162" spans="1:14" ht="14.4" customHeight="1" x14ac:dyDescent="0.3">
      <c r="A162" s="625" t="s">
        <v>526</v>
      </c>
      <c r="B162" s="626" t="s">
        <v>528</v>
      </c>
      <c r="C162" s="627" t="s">
        <v>550</v>
      </c>
      <c r="D162" s="628" t="s">
        <v>551</v>
      </c>
      <c r="E162" s="627" t="s">
        <v>529</v>
      </c>
      <c r="F162" s="628" t="s">
        <v>530</v>
      </c>
      <c r="G162" s="627" t="s">
        <v>560</v>
      </c>
      <c r="H162" s="627" t="s">
        <v>1101</v>
      </c>
      <c r="I162" s="627" t="s">
        <v>562</v>
      </c>
      <c r="J162" s="627" t="s">
        <v>1102</v>
      </c>
      <c r="K162" s="627"/>
      <c r="L162" s="629">
        <v>96.989996734862331</v>
      </c>
      <c r="M162" s="629">
        <v>10</v>
      </c>
      <c r="N162" s="630">
        <v>969.89996734862336</v>
      </c>
    </row>
    <row r="163" spans="1:14" ht="14.4" customHeight="1" x14ac:dyDescent="0.3">
      <c r="A163" s="625" t="s">
        <v>526</v>
      </c>
      <c r="B163" s="626" t="s">
        <v>528</v>
      </c>
      <c r="C163" s="627" t="s">
        <v>550</v>
      </c>
      <c r="D163" s="628" t="s">
        <v>551</v>
      </c>
      <c r="E163" s="627" t="s">
        <v>529</v>
      </c>
      <c r="F163" s="628" t="s">
        <v>530</v>
      </c>
      <c r="G163" s="627" t="s">
        <v>560</v>
      </c>
      <c r="H163" s="627" t="s">
        <v>1103</v>
      </c>
      <c r="I163" s="627" t="s">
        <v>1103</v>
      </c>
      <c r="J163" s="627" t="s">
        <v>566</v>
      </c>
      <c r="K163" s="627" t="s">
        <v>1104</v>
      </c>
      <c r="L163" s="629">
        <v>273.45688535991007</v>
      </c>
      <c r="M163" s="629">
        <v>102.9</v>
      </c>
      <c r="N163" s="630">
        <v>28138.713503534746</v>
      </c>
    </row>
    <row r="164" spans="1:14" ht="14.4" customHeight="1" x14ac:dyDescent="0.3">
      <c r="A164" s="625" t="s">
        <v>526</v>
      </c>
      <c r="B164" s="626" t="s">
        <v>528</v>
      </c>
      <c r="C164" s="627" t="s">
        <v>550</v>
      </c>
      <c r="D164" s="628" t="s">
        <v>551</v>
      </c>
      <c r="E164" s="627" t="s">
        <v>529</v>
      </c>
      <c r="F164" s="628" t="s">
        <v>530</v>
      </c>
      <c r="G164" s="627" t="s">
        <v>560</v>
      </c>
      <c r="H164" s="627" t="s">
        <v>1105</v>
      </c>
      <c r="I164" s="627" t="s">
        <v>1106</v>
      </c>
      <c r="J164" s="627" t="s">
        <v>1107</v>
      </c>
      <c r="K164" s="627" t="s">
        <v>1108</v>
      </c>
      <c r="L164" s="629">
        <v>65.48249658473128</v>
      </c>
      <c r="M164" s="629">
        <v>8</v>
      </c>
      <c r="N164" s="630">
        <v>523.85997267785024</v>
      </c>
    </row>
    <row r="165" spans="1:14" ht="14.4" customHeight="1" x14ac:dyDescent="0.3">
      <c r="A165" s="625" t="s">
        <v>526</v>
      </c>
      <c r="B165" s="626" t="s">
        <v>528</v>
      </c>
      <c r="C165" s="627" t="s">
        <v>550</v>
      </c>
      <c r="D165" s="628" t="s">
        <v>551</v>
      </c>
      <c r="E165" s="627" t="s">
        <v>529</v>
      </c>
      <c r="F165" s="628" t="s">
        <v>530</v>
      </c>
      <c r="G165" s="627" t="s">
        <v>560</v>
      </c>
      <c r="H165" s="627" t="s">
        <v>1109</v>
      </c>
      <c r="I165" s="627" t="s">
        <v>1110</v>
      </c>
      <c r="J165" s="627" t="s">
        <v>1111</v>
      </c>
      <c r="K165" s="627" t="s">
        <v>1112</v>
      </c>
      <c r="L165" s="629">
        <v>41.247055904899653</v>
      </c>
      <c r="M165" s="629">
        <v>84</v>
      </c>
      <c r="N165" s="630">
        <v>3464.7526960115711</v>
      </c>
    </row>
    <row r="166" spans="1:14" ht="14.4" customHeight="1" x14ac:dyDescent="0.3">
      <c r="A166" s="625" t="s">
        <v>526</v>
      </c>
      <c r="B166" s="626" t="s">
        <v>528</v>
      </c>
      <c r="C166" s="627" t="s">
        <v>550</v>
      </c>
      <c r="D166" s="628" t="s">
        <v>551</v>
      </c>
      <c r="E166" s="627" t="s">
        <v>529</v>
      </c>
      <c r="F166" s="628" t="s">
        <v>530</v>
      </c>
      <c r="G166" s="627" t="s">
        <v>560</v>
      </c>
      <c r="H166" s="627" t="s">
        <v>1113</v>
      </c>
      <c r="I166" s="627" t="s">
        <v>1114</v>
      </c>
      <c r="J166" s="627" t="s">
        <v>1115</v>
      </c>
      <c r="K166" s="627" t="s">
        <v>577</v>
      </c>
      <c r="L166" s="629">
        <v>56.1</v>
      </c>
      <c r="M166" s="629">
        <v>11</v>
      </c>
      <c r="N166" s="630">
        <v>617.1</v>
      </c>
    </row>
    <row r="167" spans="1:14" ht="14.4" customHeight="1" x14ac:dyDescent="0.3">
      <c r="A167" s="625" t="s">
        <v>526</v>
      </c>
      <c r="B167" s="626" t="s">
        <v>528</v>
      </c>
      <c r="C167" s="627" t="s">
        <v>550</v>
      </c>
      <c r="D167" s="628" t="s">
        <v>551</v>
      </c>
      <c r="E167" s="627" t="s">
        <v>529</v>
      </c>
      <c r="F167" s="628" t="s">
        <v>530</v>
      </c>
      <c r="G167" s="627" t="s">
        <v>560</v>
      </c>
      <c r="H167" s="627" t="s">
        <v>1116</v>
      </c>
      <c r="I167" s="627" t="s">
        <v>1117</v>
      </c>
      <c r="J167" s="627" t="s">
        <v>1118</v>
      </c>
      <c r="K167" s="627" t="s">
        <v>573</v>
      </c>
      <c r="L167" s="629">
        <v>118.21696143183544</v>
      </c>
      <c r="M167" s="629">
        <v>7750</v>
      </c>
      <c r="N167" s="630">
        <v>916181.45109672472</v>
      </c>
    </row>
    <row r="168" spans="1:14" ht="14.4" customHeight="1" x14ac:dyDescent="0.3">
      <c r="A168" s="625" t="s">
        <v>526</v>
      </c>
      <c r="B168" s="626" t="s">
        <v>528</v>
      </c>
      <c r="C168" s="627" t="s">
        <v>550</v>
      </c>
      <c r="D168" s="628" t="s">
        <v>551</v>
      </c>
      <c r="E168" s="627" t="s">
        <v>529</v>
      </c>
      <c r="F168" s="628" t="s">
        <v>530</v>
      </c>
      <c r="G168" s="627" t="s">
        <v>560</v>
      </c>
      <c r="H168" s="627" t="s">
        <v>1119</v>
      </c>
      <c r="I168" s="627" t="s">
        <v>1120</v>
      </c>
      <c r="J168" s="627" t="s">
        <v>1121</v>
      </c>
      <c r="K168" s="627" t="s">
        <v>1122</v>
      </c>
      <c r="L168" s="629">
        <v>59.480743962328845</v>
      </c>
      <c r="M168" s="629">
        <v>158</v>
      </c>
      <c r="N168" s="630">
        <v>9397.9575460479573</v>
      </c>
    </row>
    <row r="169" spans="1:14" ht="14.4" customHeight="1" x14ac:dyDescent="0.3">
      <c r="A169" s="625" t="s">
        <v>526</v>
      </c>
      <c r="B169" s="626" t="s">
        <v>528</v>
      </c>
      <c r="C169" s="627" t="s">
        <v>550</v>
      </c>
      <c r="D169" s="628" t="s">
        <v>551</v>
      </c>
      <c r="E169" s="627" t="s">
        <v>529</v>
      </c>
      <c r="F169" s="628" t="s">
        <v>530</v>
      </c>
      <c r="G169" s="627" t="s">
        <v>560</v>
      </c>
      <c r="H169" s="627" t="s">
        <v>1123</v>
      </c>
      <c r="I169" s="627" t="s">
        <v>1124</v>
      </c>
      <c r="J169" s="627" t="s">
        <v>1125</v>
      </c>
      <c r="K169" s="627" t="s">
        <v>1126</v>
      </c>
      <c r="L169" s="629">
        <v>0</v>
      </c>
      <c r="M169" s="629">
        <v>0</v>
      </c>
      <c r="N169" s="630">
        <v>0</v>
      </c>
    </row>
    <row r="170" spans="1:14" ht="14.4" customHeight="1" x14ac:dyDescent="0.3">
      <c r="A170" s="625" t="s">
        <v>526</v>
      </c>
      <c r="B170" s="626" t="s">
        <v>528</v>
      </c>
      <c r="C170" s="627" t="s">
        <v>550</v>
      </c>
      <c r="D170" s="628" t="s">
        <v>551</v>
      </c>
      <c r="E170" s="627" t="s">
        <v>529</v>
      </c>
      <c r="F170" s="628" t="s">
        <v>530</v>
      </c>
      <c r="G170" s="627" t="s">
        <v>560</v>
      </c>
      <c r="H170" s="627" t="s">
        <v>1127</v>
      </c>
      <c r="I170" s="627" t="s">
        <v>1128</v>
      </c>
      <c r="J170" s="627" t="s">
        <v>1129</v>
      </c>
      <c r="K170" s="627" t="s">
        <v>1130</v>
      </c>
      <c r="L170" s="629">
        <v>57.793387046890196</v>
      </c>
      <c r="M170" s="629">
        <v>3</v>
      </c>
      <c r="N170" s="630">
        <v>173.38016114067059</v>
      </c>
    </row>
    <row r="171" spans="1:14" ht="14.4" customHeight="1" x14ac:dyDescent="0.3">
      <c r="A171" s="625" t="s">
        <v>526</v>
      </c>
      <c r="B171" s="626" t="s">
        <v>528</v>
      </c>
      <c r="C171" s="627" t="s">
        <v>550</v>
      </c>
      <c r="D171" s="628" t="s">
        <v>551</v>
      </c>
      <c r="E171" s="627" t="s">
        <v>529</v>
      </c>
      <c r="F171" s="628" t="s">
        <v>530</v>
      </c>
      <c r="G171" s="627" t="s">
        <v>560</v>
      </c>
      <c r="H171" s="627" t="s">
        <v>1131</v>
      </c>
      <c r="I171" s="627" t="s">
        <v>1132</v>
      </c>
      <c r="J171" s="627" t="s">
        <v>1133</v>
      </c>
      <c r="K171" s="627" t="s">
        <v>1134</v>
      </c>
      <c r="L171" s="629">
        <v>91.75</v>
      </c>
      <c r="M171" s="629">
        <v>1</v>
      </c>
      <c r="N171" s="630">
        <v>91.75</v>
      </c>
    </row>
    <row r="172" spans="1:14" ht="14.4" customHeight="1" x14ac:dyDescent="0.3">
      <c r="A172" s="625" t="s">
        <v>526</v>
      </c>
      <c r="B172" s="626" t="s">
        <v>528</v>
      </c>
      <c r="C172" s="627" t="s">
        <v>550</v>
      </c>
      <c r="D172" s="628" t="s">
        <v>551</v>
      </c>
      <c r="E172" s="627" t="s">
        <v>529</v>
      </c>
      <c r="F172" s="628" t="s">
        <v>530</v>
      </c>
      <c r="G172" s="627" t="s">
        <v>560</v>
      </c>
      <c r="H172" s="627" t="s">
        <v>1135</v>
      </c>
      <c r="I172" s="627" t="s">
        <v>1136</v>
      </c>
      <c r="J172" s="627" t="s">
        <v>818</v>
      </c>
      <c r="K172" s="627" t="s">
        <v>1137</v>
      </c>
      <c r="L172" s="629">
        <v>74.930000000000007</v>
      </c>
      <c r="M172" s="629">
        <v>1</v>
      </c>
      <c r="N172" s="630">
        <v>74.930000000000007</v>
      </c>
    </row>
    <row r="173" spans="1:14" ht="14.4" customHeight="1" x14ac:dyDescent="0.3">
      <c r="A173" s="625" t="s">
        <v>526</v>
      </c>
      <c r="B173" s="626" t="s">
        <v>528</v>
      </c>
      <c r="C173" s="627" t="s">
        <v>550</v>
      </c>
      <c r="D173" s="628" t="s">
        <v>551</v>
      </c>
      <c r="E173" s="627" t="s">
        <v>529</v>
      </c>
      <c r="F173" s="628" t="s">
        <v>530</v>
      </c>
      <c r="G173" s="627" t="s">
        <v>560</v>
      </c>
      <c r="H173" s="627" t="s">
        <v>1138</v>
      </c>
      <c r="I173" s="627" t="s">
        <v>1139</v>
      </c>
      <c r="J173" s="627" t="s">
        <v>1140</v>
      </c>
      <c r="K173" s="627" t="s">
        <v>1141</v>
      </c>
      <c r="L173" s="629">
        <v>70.863746146010982</v>
      </c>
      <c r="M173" s="629">
        <v>5</v>
      </c>
      <c r="N173" s="630">
        <v>354.31873073005488</v>
      </c>
    </row>
    <row r="174" spans="1:14" ht="14.4" customHeight="1" x14ac:dyDescent="0.3">
      <c r="A174" s="625" t="s">
        <v>526</v>
      </c>
      <c r="B174" s="626" t="s">
        <v>528</v>
      </c>
      <c r="C174" s="627" t="s">
        <v>550</v>
      </c>
      <c r="D174" s="628" t="s">
        <v>551</v>
      </c>
      <c r="E174" s="627" t="s">
        <v>529</v>
      </c>
      <c r="F174" s="628" t="s">
        <v>530</v>
      </c>
      <c r="G174" s="627" t="s">
        <v>560</v>
      </c>
      <c r="H174" s="627" t="s">
        <v>1142</v>
      </c>
      <c r="I174" s="627" t="s">
        <v>1143</v>
      </c>
      <c r="J174" s="627" t="s">
        <v>1144</v>
      </c>
      <c r="K174" s="627" t="s">
        <v>1145</v>
      </c>
      <c r="L174" s="629">
        <v>80.554537311624088</v>
      </c>
      <c r="M174" s="629">
        <v>220</v>
      </c>
      <c r="N174" s="630">
        <v>17721.998208557299</v>
      </c>
    </row>
    <row r="175" spans="1:14" ht="14.4" customHeight="1" x14ac:dyDescent="0.3">
      <c r="A175" s="625" t="s">
        <v>526</v>
      </c>
      <c r="B175" s="626" t="s">
        <v>528</v>
      </c>
      <c r="C175" s="627" t="s">
        <v>550</v>
      </c>
      <c r="D175" s="628" t="s">
        <v>551</v>
      </c>
      <c r="E175" s="627" t="s">
        <v>529</v>
      </c>
      <c r="F175" s="628" t="s">
        <v>530</v>
      </c>
      <c r="G175" s="627" t="s">
        <v>560</v>
      </c>
      <c r="H175" s="627" t="s">
        <v>1146</v>
      </c>
      <c r="I175" s="627" t="s">
        <v>1147</v>
      </c>
      <c r="J175" s="627" t="s">
        <v>1148</v>
      </c>
      <c r="K175" s="627" t="s">
        <v>1149</v>
      </c>
      <c r="L175" s="629">
        <v>73.55</v>
      </c>
      <c r="M175" s="629">
        <v>2</v>
      </c>
      <c r="N175" s="630">
        <v>147.1</v>
      </c>
    </row>
    <row r="176" spans="1:14" ht="14.4" customHeight="1" x14ac:dyDescent="0.3">
      <c r="A176" s="625" t="s">
        <v>526</v>
      </c>
      <c r="B176" s="626" t="s">
        <v>528</v>
      </c>
      <c r="C176" s="627" t="s">
        <v>550</v>
      </c>
      <c r="D176" s="628" t="s">
        <v>551</v>
      </c>
      <c r="E176" s="627" t="s">
        <v>529</v>
      </c>
      <c r="F176" s="628" t="s">
        <v>530</v>
      </c>
      <c r="G176" s="627" t="s">
        <v>560</v>
      </c>
      <c r="H176" s="627" t="s">
        <v>1150</v>
      </c>
      <c r="I176" s="627" t="s">
        <v>1151</v>
      </c>
      <c r="J176" s="627" t="s">
        <v>850</v>
      </c>
      <c r="K176" s="627" t="s">
        <v>1152</v>
      </c>
      <c r="L176" s="629">
        <v>269.24832706624983</v>
      </c>
      <c r="M176" s="629">
        <v>211</v>
      </c>
      <c r="N176" s="630">
        <v>56811.397010978711</v>
      </c>
    </row>
    <row r="177" spans="1:14" ht="14.4" customHeight="1" x14ac:dyDescent="0.3">
      <c r="A177" s="625" t="s">
        <v>526</v>
      </c>
      <c r="B177" s="626" t="s">
        <v>528</v>
      </c>
      <c r="C177" s="627" t="s">
        <v>550</v>
      </c>
      <c r="D177" s="628" t="s">
        <v>551</v>
      </c>
      <c r="E177" s="627" t="s">
        <v>529</v>
      </c>
      <c r="F177" s="628" t="s">
        <v>530</v>
      </c>
      <c r="G177" s="627" t="s">
        <v>560</v>
      </c>
      <c r="H177" s="627" t="s">
        <v>1153</v>
      </c>
      <c r="I177" s="627" t="s">
        <v>1154</v>
      </c>
      <c r="J177" s="627" t="s">
        <v>1155</v>
      </c>
      <c r="K177" s="627" t="s">
        <v>1156</v>
      </c>
      <c r="L177" s="629">
        <v>1712.7017857142857</v>
      </c>
      <c r="M177" s="629">
        <v>112</v>
      </c>
      <c r="N177" s="630">
        <v>191822.6</v>
      </c>
    </row>
    <row r="178" spans="1:14" ht="14.4" customHeight="1" x14ac:dyDescent="0.3">
      <c r="A178" s="625" t="s">
        <v>526</v>
      </c>
      <c r="B178" s="626" t="s">
        <v>528</v>
      </c>
      <c r="C178" s="627" t="s">
        <v>550</v>
      </c>
      <c r="D178" s="628" t="s">
        <v>551</v>
      </c>
      <c r="E178" s="627" t="s">
        <v>529</v>
      </c>
      <c r="F178" s="628" t="s">
        <v>530</v>
      </c>
      <c r="G178" s="627" t="s">
        <v>560</v>
      </c>
      <c r="H178" s="627" t="s">
        <v>1157</v>
      </c>
      <c r="I178" s="627" t="s">
        <v>1158</v>
      </c>
      <c r="J178" s="627" t="s">
        <v>1159</v>
      </c>
      <c r="K178" s="627" t="s">
        <v>1160</v>
      </c>
      <c r="L178" s="629">
        <v>81.566666666666663</v>
      </c>
      <c r="M178" s="629">
        <v>3</v>
      </c>
      <c r="N178" s="630">
        <v>244.7</v>
      </c>
    </row>
    <row r="179" spans="1:14" ht="14.4" customHeight="1" x14ac:dyDescent="0.3">
      <c r="A179" s="625" t="s">
        <v>526</v>
      </c>
      <c r="B179" s="626" t="s">
        <v>528</v>
      </c>
      <c r="C179" s="627" t="s">
        <v>550</v>
      </c>
      <c r="D179" s="628" t="s">
        <v>551</v>
      </c>
      <c r="E179" s="627" t="s">
        <v>529</v>
      </c>
      <c r="F179" s="628" t="s">
        <v>530</v>
      </c>
      <c r="G179" s="627" t="s">
        <v>560</v>
      </c>
      <c r="H179" s="627" t="s">
        <v>1161</v>
      </c>
      <c r="I179" s="627" t="s">
        <v>1162</v>
      </c>
      <c r="J179" s="627" t="s">
        <v>1163</v>
      </c>
      <c r="K179" s="627" t="s">
        <v>1164</v>
      </c>
      <c r="L179" s="629">
        <v>1119.1796177116066</v>
      </c>
      <c r="M179" s="629">
        <v>31</v>
      </c>
      <c r="N179" s="630">
        <v>34694.568149059807</v>
      </c>
    </row>
    <row r="180" spans="1:14" ht="14.4" customHeight="1" x14ac:dyDescent="0.3">
      <c r="A180" s="625" t="s">
        <v>526</v>
      </c>
      <c r="B180" s="626" t="s">
        <v>528</v>
      </c>
      <c r="C180" s="627" t="s">
        <v>550</v>
      </c>
      <c r="D180" s="628" t="s">
        <v>551</v>
      </c>
      <c r="E180" s="627" t="s">
        <v>529</v>
      </c>
      <c r="F180" s="628" t="s">
        <v>530</v>
      </c>
      <c r="G180" s="627" t="s">
        <v>560</v>
      </c>
      <c r="H180" s="627" t="s">
        <v>1165</v>
      </c>
      <c r="I180" s="627" t="s">
        <v>1166</v>
      </c>
      <c r="J180" s="627" t="s">
        <v>1167</v>
      </c>
      <c r="K180" s="627" t="s">
        <v>1168</v>
      </c>
      <c r="L180" s="629">
        <v>197.4688926778783</v>
      </c>
      <c r="M180" s="629">
        <v>30</v>
      </c>
      <c r="N180" s="630">
        <v>5924.0667803363494</v>
      </c>
    </row>
    <row r="181" spans="1:14" ht="14.4" customHeight="1" x14ac:dyDescent="0.3">
      <c r="A181" s="625" t="s">
        <v>526</v>
      </c>
      <c r="B181" s="626" t="s">
        <v>528</v>
      </c>
      <c r="C181" s="627" t="s">
        <v>550</v>
      </c>
      <c r="D181" s="628" t="s">
        <v>551</v>
      </c>
      <c r="E181" s="627" t="s">
        <v>529</v>
      </c>
      <c r="F181" s="628" t="s">
        <v>530</v>
      </c>
      <c r="G181" s="627" t="s">
        <v>560</v>
      </c>
      <c r="H181" s="627" t="s">
        <v>1169</v>
      </c>
      <c r="I181" s="627" t="s">
        <v>1170</v>
      </c>
      <c r="J181" s="627" t="s">
        <v>925</v>
      </c>
      <c r="K181" s="627" t="s">
        <v>1171</v>
      </c>
      <c r="L181" s="629">
        <v>98.33</v>
      </c>
      <c r="M181" s="629">
        <v>7</v>
      </c>
      <c r="N181" s="630">
        <v>688.31</v>
      </c>
    </row>
    <row r="182" spans="1:14" ht="14.4" customHeight="1" x14ac:dyDescent="0.3">
      <c r="A182" s="625" t="s">
        <v>526</v>
      </c>
      <c r="B182" s="626" t="s">
        <v>528</v>
      </c>
      <c r="C182" s="627" t="s">
        <v>550</v>
      </c>
      <c r="D182" s="628" t="s">
        <v>551</v>
      </c>
      <c r="E182" s="627" t="s">
        <v>529</v>
      </c>
      <c r="F182" s="628" t="s">
        <v>530</v>
      </c>
      <c r="G182" s="627" t="s">
        <v>560</v>
      </c>
      <c r="H182" s="627" t="s">
        <v>1172</v>
      </c>
      <c r="I182" s="627" t="s">
        <v>1172</v>
      </c>
      <c r="J182" s="627" t="s">
        <v>932</v>
      </c>
      <c r="K182" s="627" t="s">
        <v>1173</v>
      </c>
      <c r="L182" s="629">
        <v>79.149290875792403</v>
      </c>
      <c r="M182" s="629">
        <v>1</v>
      </c>
      <c r="N182" s="630">
        <v>79.149290875792403</v>
      </c>
    </row>
    <row r="183" spans="1:14" ht="14.4" customHeight="1" x14ac:dyDescent="0.3">
      <c r="A183" s="625" t="s">
        <v>526</v>
      </c>
      <c r="B183" s="626" t="s">
        <v>528</v>
      </c>
      <c r="C183" s="627" t="s">
        <v>550</v>
      </c>
      <c r="D183" s="628" t="s">
        <v>551</v>
      </c>
      <c r="E183" s="627" t="s">
        <v>529</v>
      </c>
      <c r="F183" s="628" t="s">
        <v>530</v>
      </c>
      <c r="G183" s="627" t="s">
        <v>560</v>
      </c>
      <c r="H183" s="627" t="s">
        <v>1174</v>
      </c>
      <c r="I183" s="627" t="s">
        <v>1175</v>
      </c>
      <c r="J183" s="627" t="s">
        <v>1176</v>
      </c>
      <c r="K183" s="627" t="s">
        <v>1177</v>
      </c>
      <c r="L183" s="629">
        <v>790.7183894663915</v>
      </c>
      <c r="M183" s="629">
        <v>117</v>
      </c>
      <c r="N183" s="630">
        <v>92514.051567567803</v>
      </c>
    </row>
    <row r="184" spans="1:14" ht="14.4" customHeight="1" x14ac:dyDescent="0.3">
      <c r="A184" s="625" t="s">
        <v>526</v>
      </c>
      <c r="B184" s="626" t="s">
        <v>528</v>
      </c>
      <c r="C184" s="627" t="s">
        <v>550</v>
      </c>
      <c r="D184" s="628" t="s">
        <v>551</v>
      </c>
      <c r="E184" s="627" t="s">
        <v>529</v>
      </c>
      <c r="F184" s="628" t="s">
        <v>530</v>
      </c>
      <c r="G184" s="627" t="s">
        <v>560</v>
      </c>
      <c r="H184" s="627" t="s">
        <v>1178</v>
      </c>
      <c r="I184" s="627" t="s">
        <v>1179</v>
      </c>
      <c r="J184" s="627" t="s">
        <v>1180</v>
      </c>
      <c r="K184" s="627" t="s">
        <v>1181</v>
      </c>
      <c r="L184" s="629">
        <v>67.445018270952843</v>
      </c>
      <c r="M184" s="629">
        <v>4</v>
      </c>
      <c r="N184" s="630">
        <v>269.78007308381137</v>
      </c>
    </row>
    <row r="185" spans="1:14" ht="14.4" customHeight="1" x14ac:dyDescent="0.3">
      <c r="A185" s="625" t="s">
        <v>526</v>
      </c>
      <c r="B185" s="626" t="s">
        <v>528</v>
      </c>
      <c r="C185" s="627" t="s">
        <v>550</v>
      </c>
      <c r="D185" s="628" t="s">
        <v>551</v>
      </c>
      <c r="E185" s="627" t="s">
        <v>529</v>
      </c>
      <c r="F185" s="628" t="s">
        <v>530</v>
      </c>
      <c r="G185" s="627" t="s">
        <v>560</v>
      </c>
      <c r="H185" s="627" t="s">
        <v>1182</v>
      </c>
      <c r="I185" s="627" t="s">
        <v>1183</v>
      </c>
      <c r="J185" s="627" t="s">
        <v>714</v>
      </c>
      <c r="K185" s="627" t="s">
        <v>1184</v>
      </c>
      <c r="L185" s="629">
        <v>343.08907387891742</v>
      </c>
      <c r="M185" s="629">
        <v>22</v>
      </c>
      <c r="N185" s="630">
        <v>7547.9596253361833</v>
      </c>
    </row>
    <row r="186" spans="1:14" ht="14.4" customHeight="1" x14ac:dyDescent="0.3">
      <c r="A186" s="625" t="s">
        <v>526</v>
      </c>
      <c r="B186" s="626" t="s">
        <v>528</v>
      </c>
      <c r="C186" s="627" t="s">
        <v>550</v>
      </c>
      <c r="D186" s="628" t="s">
        <v>551</v>
      </c>
      <c r="E186" s="627" t="s">
        <v>529</v>
      </c>
      <c r="F186" s="628" t="s">
        <v>530</v>
      </c>
      <c r="G186" s="627" t="s">
        <v>560</v>
      </c>
      <c r="H186" s="627" t="s">
        <v>1185</v>
      </c>
      <c r="I186" s="627" t="s">
        <v>1186</v>
      </c>
      <c r="J186" s="627" t="s">
        <v>1187</v>
      </c>
      <c r="K186" s="627" t="s">
        <v>1188</v>
      </c>
      <c r="L186" s="629">
        <v>602.50861670594395</v>
      </c>
      <c r="M186" s="629">
        <v>1</v>
      </c>
      <c r="N186" s="630">
        <v>602.50861670594395</v>
      </c>
    </row>
    <row r="187" spans="1:14" ht="14.4" customHeight="1" x14ac:dyDescent="0.3">
      <c r="A187" s="625" t="s">
        <v>526</v>
      </c>
      <c r="B187" s="626" t="s">
        <v>528</v>
      </c>
      <c r="C187" s="627" t="s">
        <v>550</v>
      </c>
      <c r="D187" s="628" t="s">
        <v>551</v>
      </c>
      <c r="E187" s="627" t="s">
        <v>529</v>
      </c>
      <c r="F187" s="628" t="s">
        <v>530</v>
      </c>
      <c r="G187" s="627" t="s">
        <v>560</v>
      </c>
      <c r="H187" s="627" t="s">
        <v>1189</v>
      </c>
      <c r="I187" s="627" t="s">
        <v>1190</v>
      </c>
      <c r="J187" s="627" t="s">
        <v>1191</v>
      </c>
      <c r="K187" s="627" t="s">
        <v>1192</v>
      </c>
      <c r="L187" s="629">
        <v>110.06</v>
      </c>
      <c r="M187" s="629">
        <v>1</v>
      </c>
      <c r="N187" s="630">
        <v>110.06</v>
      </c>
    </row>
    <row r="188" spans="1:14" ht="14.4" customHeight="1" x14ac:dyDescent="0.3">
      <c r="A188" s="625" t="s">
        <v>526</v>
      </c>
      <c r="B188" s="626" t="s">
        <v>528</v>
      </c>
      <c r="C188" s="627" t="s">
        <v>550</v>
      </c>
      <c r="D188" s="628" t="s">
        <v>551</v>
      </c>
      <c r="E188" s="627" t="s">
        <v>529</v>
      </c>
      <c r="F188" s="628" t="s">
        <v>530</v>
      </c>
      <c r="G188" s="627" t="s">
        <v>560</v>
      </c>
      <c r="H188" s="627" t="s">
        <v>1193</v>
      </c>
      <c r="I188" s="627" t="s">
        <v>1194</v>
      </c>
      <c r="J188" s="627" t="s">
        <v>1195</v>
      </c>
      <c r="K188" s="627" t="s">
        <v>1196</v>
      </c>
      <c r="L188" s="629">
        <v>591.20230374000391</v>
      </c>
      <c r="M188" s="629">
        <v>22</v>
      </c>
      <c r="N188" s="630">
        <v>13006.450682280087</v>
      </c>
    </row>
    <row r="189" spans="1:14" ht="14.4" customHeight="1" x14ac:dyDescent="0.3">
      <c r="A189" s="625" t="s">
        <v>526</v>
      </c>
      <c r="B189" s="626" t="s">
        <v>528</v>
      </c>
      <c r="C189" s="627" t="s">
        <v>550</v>
      </c>
      <c r="D189" s="628" t="s">
        <v>551</v>
      </c>
      <c r="E189" s="627" t="s">
        <v>529</v>
      </c>
      <c r="F189" s="628" t="s">
        <v>530</v>
      </c>
      <c r="G189" s="627" t="s">
        <v>560</v>
      </c>
      <c r="H189" s="627" t="s">
        <v>1197</v>
      </c>
      <c r="I189" s="627" t="s">
        <v>1198</v>
      </c>
      <c r="J189" s="627" t="s">
        <v>1199</v>
      </c>
      <c r="K189" s="627" t="s">
        <v>1200</v>
      </c>
      <c r="L189" s="629">
        <v>71.742209341176348</v>
      </c>
      <c r="M189" s="629">
        <v>17</v>
      </c>
      <c r="N189" s="630">
        <v>1219.6175587999978</v>
      </c>
    </row>
    <row r="190" spans="1:14" ht="14.4" customHeight="1" x14ac:dyDescent="0.3">
      <c r="A190" s="625" t="s">
        <v>526</v>
      </c>
      <c r="B190" s="626" t="s">
        <v>528</v>
      </c>
      <c r="C190" s="627" t="s">
        <v>550</v>
      </c>
      <c r="D190" s="628" t="s">
        <v>551</v>
      </c>
      <c r="E190" s="627" t="s">
        <v>529</v>
      </c>
      <c r="F190" s="628" t="s">
        <v>530</v>
      </c>
      <c r="G190" s="627" t="s">
        <v>560</v>
      </c>
      <c r="H190" s="627" t="s">
        <v>1201</v>
      </c>
      <c r="I190" s="627" t="s">
        <v>1202</v>
      </c>
      <c r="J190" s="627" t="s">
        <v>1203</v>
      </c>
      <c r="K190" s="627" t="s">
        <v>1204</v>
      </c>
      <c r="L190" s="629">
        <v>36.378278135994194</v>
      </c>
      <c r="M190" s="629">
        <v>67</v>
      </c>
      <c r="N190" s="630">
        <v>2437.3446351116108</v>
      </c>
    </row>
    <row r="191" spans="1:14" ht="14.4" customHeight="1" x14ac:dyDescent="0.3">
      <c r="A191" s="625" t="s">
        <v>526</v>
      </c>
      <c r="B191" s="626" t="s">
        <v>528</v>
      </c>
      <c r="C191" s="627" t="s">
        <v>550</v>
      </c>
      <c r="D191" s="628" t="s">
        <v>551</v>
      </c>
      <c r="E191" s="627" t="s">
        <v>529</v>
      </c>
      <c r="F191" s="628" t="s">
        <v>530</v>
      </c>
      <c r="G191" s="627" t="s">
        <v>560</v>
      </c>
      <c r="H191" s="627" t="s">
        <v>1205</v>
      </c>
      <c r="I191" s="627" t="s">
        <v>1206</v>
      </c>
      <c r="J191" s="627" t="s">
        <v>1203</v>
      </c>
      <c r="K191" s="627" t="s">
        <v>1207</v>
      </c>
      <c r="L191" s="629">
        <v>53.848021626033422</v>
      </c>
      <c r="M191" s="629">
        <v>30</v>
      </c>
      <c r="N191" s="630">
        <v>1615.4406487810027</v>
      </c>
    </row>
    <row r="192" spans="1:14" ht="14.4" customHeight="1" x14ac:dyDescent="0.3">
      <c r="A192" s="625" t="s">
        <v>526</v>
      </c>
      <c r="B192" s="626" t="s">
        <v>528</v>
      </c>
      <c r="C192" s="627" t="s">
        <v>550</v>
      </c>
      <c r="D192" s="628" t="s">
        <v>551</v>
      </c>
      <c r="E192" s="627" t="s">
        <v>529</v>
      </c>
      <c r="F192" s="628" t="s">
        <v>530</v>
      </c>
      <c r="G192" s="627" t="s">
        <v>560</v>
      </c>
      <c r="H192" s="627" t="s">
        <v>1208</v>
      </c>
      <c r="I192" s="627" t="s">
        <v>1209</v>
      </c>
      <c r="J192" s="627" t="s">
        <v>1210</v>
      </c>
      <c r="K192" s="627" t="s">
        <v>1211</v>
      </c>
      <c r="L192" s="629">
        <v>54.539000000000001</v>
      </c>
      <c r="M192" s="629">
        <v>2</v>
      </c>
      <c r="N192" s="630">
        <v>109.078</v>
      </c>
    </row>
    <row r="193" spans="1:14" ht="14.4" customHeight="1" x14ac:dyDescent="0.3">
      <c r="A193" s="625" t="s">
        <v>526</v>
      </c>
      <c r="B193" s="626" t="s">
        <v>528</v>
      </c>
      <c r="C193" s="627" t="s">
        <v>550</v>
      </c>
      <c r="D193" s="628" t="s">
        <v>551</v>
      </c>
      <c r="E193" s="627" t="s">
        <v>529</v>
      </c>
      <c r="F193" s="628" t="s">
        <v>530</v>
      </c>
      <c r="G193" s="627" t="s">
        <v>560</v>
      </c>
      <c r="H193" s="627" t="s">
        <v>1212</v>
      </c>
      <c r="I193" s="627" t="s">
        <v>1213</v>
      </c>
      <c r="J193" s="627" t="s">
        <v>1214</v>
      </c>
      <c r="K193" s="627" t="s">
        <v>1215</v>
      </c>
      <c r="L193" s="629">
        <v>33.25540615961453</v>
      </c>
      <c r="M193" s="629">
        <v>34</v>
      </c>
      <c r="N193" s="630">
        <v>1130.683809426894</v>
      </c>
    </row>
    <row r="194" spans="1:14" ht="14.4" customHeight="1" x14ac:dyDescent="0.3">
      <c r="A194" s="625" t="s">
        <v>526</v>
      </c>
      <c r="B194" s="626" t="s">
        <v>528</v>
      </c>
      <c r="C194" s="627" t="s">
        <v>550</v>
      </c>
      <c r="D194" s="628" t="s">
        <v>551</v>
      </c>
      <c r="E194" s="627" t="s">
        <v>529</v>
      </c>
      <c r="F194" s="628" t="s">
        <v>530</v>
      </c>
      <c r="G194" s="627" t="s">
        <v>560</v>
      </c>
      <c r="H194" s="627" t="s">
        <v>1216</v>
      </c>
      <c r="I194" s="627" t="s">
        <v>1217</v>
      </c>
      <c r="J194" s="627" t="s">
        <v>1218</v>
      </c>
      <c r="K194" s="627" t="s">
        <v>1219</v>
      </c>
      <c r="L194" s="629">
        <v>42.363948249046729</v>
      </c>
      <c r="M194" s="629">
        <v>47</v>
      </c>
      <c r="N194" s="630">
        <v>1991.1055677051961</v>
      </c>
    </row>
    <row r="195" spans="1:14" ht="14.4" customHeight="1" x14ac:dyDescent="0.3">
      <c r="A195" s="625" t="s">
        <v>526</v>
      </c>
      <c r="B195" s="626" t="s">
        <v>528</v>
      </c>
      <c r="C195" s="627" t="s">
        <v>550</v>
      </c>
      <c r="D195" s="628" t="s">
        <v>551</v>
      </c>
      <c r="E195" s="627" t="s">
        <v>529</v>
      </c>
      <c r="F195" s="628" t="s">
        <v>530</v>
      </c>
      <c r="G195" s="627" t="s">
        <v>560</v>
      </c>
      <c r="H195" s="627" t="s">
        <v>1220</v>
      </c>
      <c r="I195" s="627" t="s">
        <v>1221</v>
      </c>
      <c r="J195" s="627" t="s">
        <v>1222</v>
      </c>
      <c r="K195" s="627" t="s">
        <v>1223</v>
      </c>
      <c r="L195" s="629">
        <v>29.837367896490981</v>
      </c>
      <c r="M195" s="629">
        <v>56</v>
      </c>
      <c r="N195" s="630">
        <v>1670.892602203495</v>
      </c>
    </row>
    <row r="196" spans="1:14" ht="14.4" customHeight="1" x14ac:dyDescent="0.3">
      <c r="A196" s="625" t="s">
        <v>526</v>
      </c>
      <c r="B196" s="626" t="s">
        <v>528</v>
      </c>
      <c r="C196" s="627" t="s">
        <v>550</v>
      </c>
      <c r="D196" s="628" t="s">
        <v>551</v>
      </c>
      <c r="E196" s="627" t="s">
        <v>529</v>
      </c>
      <c r="F196" s="628" t="s">
        <v>530</v>
      </c>
      <c r="G196" s="627" t="s">
        <v>560</v>
      </c>
      <c r="H196" s="627" t="s">
        <v>1224</v>
      </c>
      <c r="I196" s="627" t="s">
        <v>562</v>
      </c>
      <c r="J196" s="627" t="s">
        <v>1225</v>
      </c>
      <c r="K196" s="627"/>
      <c r="L196" s="629">
        <v>138.257194035613</v>
      </c>
      <c r="M196" s="629">
        <v>2</v>
      </c>
      <c r="N196" s="630">
        <v>276.51438807122599</v>
      </c>
    </row>
    <row r="197" spans="1:14" ht="14.4" customHeight="1" x14ac:dyDescent="0.3">
      <c r="A197" s="625" t="s">
        <v>526</v>
      </c>
      <c r="B197" s="626" t="s">
        <v>528</v>
      </c>
      <c r="C197" s="627" t="s">
        <v>550</v>
      </c>
      <c r="D197" s="628" t="s">
        <v>551</v>
      </c>
      <c r="E197" s="627" t="s">
        <v>529</v>
      </c>
      <c r="F197" s="628" t="s">
        <v>530</v>
      </c>
      <c r="G197" s="627" t="s">
        <v>560</v>
      </c>
      <c r="H197" s="627" t="s">
        <v>1226</v>
      </c>
      <c r="I197" s="627" t="s">
        <v>562</v>
      </c>
      <c r="J197" s="627" t="s">
        <v>1227</v>
      </c>
      <c r="K197" s="627"/>
      <c r="L197" s="629">
        <v>114.32733644922433</v>
      </c>
      <c r="M197" s="629">
        <v>64</v>
      </c>
      <c r="N197" s="630">
        <v>7316.9495327503573</v>
      </c>
    </row>
    <row r="198" spans="1:14" ht="14.4" customHeight="1" x14ac:dyDescent="0.3">
      <c r="A198" s="625" t="s">
        <v>526</v>
      </c>
      <c r="B198" s="626" t="s">
        <v>528</v>
      </c>
      <c r="C198" s="627" t="s">
        <v>550</v>
      </c>
      <c r="D198" s="628" t="s">
        <v>551</v>
      </c>
      <c r="E198" s="627" t="s">
        <v>529</v>
      </c>
      <c r="F198" s="628" t="s">
        <v>530</v>
      </c>
      <c r="G198" s="627" t="s">
        <v>560</v>
      </c>
      <c r="H198" s="627" t="s">
        <v>1228</v>
      </c>
      <c r="I198" s="627" t="s">
        <v>562</v>
      </c>
      <c r="J198" s="627" t="s">
        <v>1229</v>
      </c>
      <c r="K198" s="627"/>
      <c r="L198" s="629">
        <v>99.670000865936728</v>
      </c>
      <c r="M198" s="629">
        <v>21</v>
      </c>
      <c r="N198" s="630">
        <v>2093.0700181846714</v>
      </c>
    </row>
    <row r="199" spans="1:14" ht="14.4" customHeight="1" x14ac:dyDescent="0.3">
      <c r="A199" s="625" t="s">
        <v>526</v>
      </c>
      <c r="B199" s="626" t="s">
        <v>528</v>
      </c>
      <c r="C199" s="627" t="s">
        <v>550</v>
      </c>
      <c r="D199" s="628" t="s">
        <v>551</v>
      </c>
      <c r="E199" s="627" t="s">
        <v>529</v>
      </c>
      <c r="F199" s="628" t="s">
        <v>530</v>
      </c>
      <c r="G199" s="627" t="s">
        <v>560</v>
      </c>
      <c r="H199" s="627" t="s">
        <v>1230</v>
      </c>
      <c r="I199" s="627" t="s">
        <v>562</v>
      </c>
      <c r="J199" s="627" t="s">
        <v>1231</v>
      </c>
      <c r="K199" s="627"/>
      <c r="L199" s="629">
        <v>199.34996599959467</v>
      </c>
      <c r="M199" s="629">
        <v>6</v>
      </c>
      <c r="N199" s="630">
        <v>1196.099795997568</v>
      </c>
    </row>
    <row r="200" spans="1:14" ht="14.4" customHeight="1" x14ac:dyDescent="0.3">
      <c r="A200" s="625" t="s">
        <v>526</v>
      </c>
      <c r="B200" s="626" t="s">
        <v>528</v>
      </c>
      <c r="C200" s="627" t="s">
        <v>550</v>
      </c>
      <c r="D200" s="628" t="s">
        <v>551</v>
      </c>
      <c r="E200" s="627" t="s">
        <v>529</v>
      </c>
      <c r="F200" s="628" t="s">
        <v>530</v>
      </c>
      <c r="G200" s="627" t="s">
        <v>560</v>
      </c>
      <c r="H200" s="627" t="s">
        <v>1232</v>
      </c>
      <c r="I200" s="627" t="s">
        <v>562</v>
      </c>
      <c r="J200" s="627" t="s">
        <v>1233</v>
      </c>
      <c r="K200" s="627"/>
      <c r="L200" s="629">
        <v>99.669935563087975</v>
      </c>
      <c r="M200" s="629">
        <v>7</v>
      </c>
      <c r="N200" s="630">
        <v>697.68954894161584</v>
      </c>
    </row>
    <row r="201" spans="1:14" ht="14.4" customHeight="1" x14ac:dyDescent="0.3">
      <c r="A201" s="625" t="s">
        <v>526</v>
      </c>
      <c r="B201" s="626" t="s">
        <v>528</v>
      </c>
      <c r="C201" s="627" t="s">
        <v>550</v>
      </c>
      <c r="D201" s="628" t="s">
        <v>551</v>
      </c>
      <c r="E201" s="627" t="s">
        <v>529</v>
      </c>
      <c r="F201" s="628" t="s">
        <v>530</v>
      </c>
      <c r="G201" s="627" t="s">
        <v>560</v>
      </c>
      <c r="H201" s="627" t="s">
        <v>1234</v>
      </c>
      <c r="I201" s="627" t="s">
        <v>1235</v>
      </c>
      <c r="J201" s="627" t="s">
        <v>1236</v>
      </c>
      <c r="K201" s="627" t="s">
        <v>1237</v>
      </c>
      <c r="L201" s="629">
        <v>178.05518828975468</v>
      </c>
      <c r="M201" s="629">
        <v>6</v>
      </c>
      <c r="N201" s="630">
        <v>1068.331129738528</v>
      </c>
    </row>
    <row r="202" spans="1:14" ht="14.4" customHeight="1" x14ac:dyDescent="0.3">
      <c r="A202" s="625" t="s">
        <v>526</v>
      </c>
      <c r="B202" s="626" t="s">
        <v>528</v>
      </c>
      <c r="C202" s="627" t="s">
        <v>550</v>
      </c>
      <c r="D202" s="628" t="s">
        <v>551</v>
      </c>
      <c r="E202" s="627" t="s">
        <v>529</v>
      </c>
      <c r="F202" s="628" t="s">
        <v>530</v>
      </c>
      <c r="G202" s="627" t="s">
        <v>560</v>
      </c>
      <c r="H202" s="627" t="s">
        <v>1238</v>
      </c>
      <c r="I202" s="627" t="s">
        <v>562</v>
      </c>
      <c r="J202" s="627" t="s">
        <v>1239</v>
      </c>
      <c r="K202" s="627"/>
      <c r="L202" s="629">
        <v>64.525433596556269</v>
      </c>
      <c r="M202" s="629">
        <v>13</v>
      </c>
      <c r="N202" s="630">
        <v>838.83063675523158</v>
      </c>
    </row>
    <row r="203" spans="1:14" ht="14.4" customHeight="1" x14ac:dyDescent="0.3">
      <c r="A203" s="625" t="s">
        <v>526</v>
      </c>
      <c r="B203" s="626" t="s">
        <v>528</v>
      </c>
      <c r="C203" s="627" t="s">
        <v>550</v>
      </c>
      <c r="D203" s="628" t="s">
        <v>551</v>
      </c>
      <c r="E203" s="627" t="s">
        <v>529</v>
      </c>
      <c r="F203" s="628" t="s">
        <v>530</v>
      </c>
      <c r="G203" s="627" t="s">
        <v>560</v>
      </c>
      <c r="H203" s="627" t="s">
        <v>1240</v>
      </c>
      <c r="I203" s="627" t="s">
        <v>1241</v>
      </c>
      <c r="J203" s="627" t="s">
        <v>1242</v>
      </c>
      <c r="K203" s="627" t="s">
        <v>1243</v>
      </c>
      <c r="L203" s="629">
        <v>49.859999999999992</v>
      </c>
      <c r="M203" s="629">
        <v>3</v>
      </c>
      <c r="N203" s="630">
        <v>149.57999999999998</v>
      </c>
    </row>
    <row r="204" spans="1:14" ht="14.4" customHeight="1" x14ac:dyDescent="0.3">
      <c r="A204" s="625" t="s">
        <v>526</v>
      </c>
      <c r="B204" s="626" t="s">
        <v>528</v>
      </c>
      <c r="C204" s="627" t="s">
        <v>550</v>
      </c>
      <c r="D204" s="628" t="s">
        <v>551</v>
      </c>
      <c r="E204" s="627" t="s">
        <v>529</v>
      </c>
      <c r="F204" s="628" t="s">
        <v>530</v>
      </c>
      <c r="G204" s="627" t="s">
        <v>560</v>
      </c>
      <c r="H204" s="627" t="s">
        <v>1244</v>
      </c>
      <c r="I204" s="627" t="s">
        <v>1245</v>
      </c>
      <c r="J204" s="627" t="s">
        <v>1246</v>
      </c>
      <c r="K204" s="627" t="s">
        <v>1247</v>
      </c>
      <c r="L204" s="629">
        <v>134.12017404854799</v>
      </c>
      <c r="M204" s="629">
        <v>1</v>
      </c>
      <c r="N204" s="630">
        <v>134.12017404854799</v>
      </c>
    </row>
    <row r="205" spans="1:14" ht="14.4" customHeight="1" x14ac:dyDescent="0.3">
      <c r="A205" s="625" t="s">
        <v>526</v>
      </c>
      <c r="B205" s="626" t="s">
        <v>528</v>
      </c>
      <c r="C205" s="627" t="s">
        <v>550</v>
      </c>
      <c r="D205" s="628" t="s">
        <v>551</v>
      </c>
      <c r="E205" s="627" t="s">
        <v>529</v>
      </c>
      <c r="F205" s="628" t="s">
        <v>530</v>
      </c>
      <c r="G205" s="627" t="s">
        <v>560</v>
      </c>
      <c r="H205" s="627" t="s">
        <v>1248</v>
      </c>
      <c r="I205" s="627" t="s">
        <v>562</v>
      </c>
      <c r="J205" s="627" t="s">
        <v>1249</v>
      </c>
      <c r="K205" s="627"/>
      <c r="L205" s="629">
        <v>71.442736412023692</v>
      </c>
      <c r="M205" s="629">
        <v>21</v>
      </c>
      <c r="N205" s="630">
        <v>1500.2974646524974</v>
      </c>
    </row>
    <row r="206" spans="1:14" ht="14.4" customHeight="1" x14ac:dyDescent="0.3">
      <c r="A206" s="625" t="s">
        <v>526</v>
      </c>
      <c r="B206" s="626" t="s">
        <v>528</v>
      </c>
      <c r="C206" s="627" t="s">
        <v>550</v>
      </c>
      <c r="D206" s="628" t="s">
        <v>551</v>
      </c>
      <c r="E206" s="627" t="s">
        <v>529</v>
      </c>
      <c r="F206" s="628" t="s">
        <v>530</v>
      </c>
      <c r="G206" s="627" t="s">
        <v>560</v>
      </c>
      <c r="H206" s="627" t="s">
        <v>1250</v>
      </c>
      <c r="I206" s="627" t="s">
        <v>562</v>
      </c>
      <c r="J206" s="627" t="s">
        <v>1251</v>
      </c>
      <c r="K206" s="627"/>
      <c r="L206" s="629">
        <v>153.46350000000001</v>
      </c>
      <c r="M206" s="629">
        <v>1</v>
      </c>
      <c r="N206" s="630">
        <v>153.46350000000001</v>
      </c>
    </row>
    <row r="207" spans="1:14" ht="14.4" customHeight="1" x14ac:dyDescent="0.3">
      <c r="A207" s="625" t="s">
        <v>526</v>
      </c>
      <c r="B207" s="626" t="s">
        <v>528</v>
      </c>
      <c r="C207" s="627" t="s">
        <v>550</v>
      </c>
      <c r="D207" s="628" t="s">
        <v>551</v>
      </c>
      <c r="E207" s="627" t="s">
        <v>529</v>
      </c>
      <c r="F207" s="628" t="s">
        <v>530</v>
      </c>
      <c r="G207" s="627" t="s">
        <v>560</v>
      </c>
      <c r="H207" s="627" t="s">
        <v>1252</v>
      </c>
      <c r="I207" s="627" t="s">
        <v>1253</v>
      </c>
      <c r="J207" s="627" t="s">
        <v>580</v>
      </c>
      <c r="K207" s="627" t="s">
        <v>1254</v>
      </c>
      <c r="L207" s="629">
        <v>44.962857142857146</v>
      </c>
      <c r="M207" s="629">
        <v>14</v>
      </c>
      <c r="N207" s="630">
        <v>629.48</v>
      </c>
    </row>
    <row r="208" spans="1:14" ht="14.4" customHeight="1" x14ac:dyDescent="0.3">
      <c r="A208" s="625" t="s">
        <v>526</v>
      </c>
      <c r="B208" s="626" t="s">
        <v>528</v>
      </c>
      <c r="C208" s="627" t="s">
        <v>550</v>
      </c>
      <c r="D208" s="628" t="s">
        <v>551</v>
      </c>
      <c r="E208" s="627" t="s">
        <v>529</v>
      </c>
      <c r="F208" s="628" t="s">
        <v>530</v>
      </c>
      <c r="G208" s="627" t="s">
        <v>560</v>
      </c>
      <c r="H208" s="627" t="s">
        <v>1255</v>
      </c>
      <c r="I208" s="627" t="s">
        <v>1256</v>
      </c>
      <c r="J208" s="627" t="s">
        <v>1257</v>
      </c>
      <c r="K208" s="627" t="s">
        <v>1258</v>
      </c>
      <c r="L208" s="629">
        <v>147.4040161954162</v>
      </c>
      <c r="M208" s="629">
        <v>5</v>
      </c>
      <c r="N208" s="630">
        <v>737.02008097708097</v>
      </c>
    </row>
    <row r="209" spans="1:14" ht="14.4" customHeight="1" x14ac:dyDescent="0.3">
      <c r="A209" s="625" t="s">
        <v>526</v>
      </c>
      <c r="B209" s="626" t="s">
        <v>528</v>
      </c>
      <c r="C209" s="627" t="s">
        <v>550</v>
      </c>
      <c r="D209" s="628" t="s">
        <v>551</v>
      </c>
      <c r="E209" s="627" t="s">
        <v>529</v>
      </c>
      <c r="F209" s="628" t="s">
        <v>530</v>
      </c>
      <c r="G209" s="627" t="s">
        <v>560</v>
      </c>
      <c r="H209" s="627" t="s">
        <v>1259</v>
      </c>
      <c r="I209" s="627" t="s">
        <v>1260</v>
      </c>
      <c r="J209" s="627" t="s">
        <v>1261</v>
      </c>
      <c r="K209" s="627" t="s">
        <v>1262</v>
      </c>
      <c r="L209" s="629">
        <v>307.55908410889003</v>
      </c>
      <c r="M209" s="629">
        <v>2</v>
      </c>
      <c r="N209" s="630">
        <v>615.11816821778007</v>
      </c>
    </row>
    <row r="210" spans="1:14" ht="14.4" customHeight="1" x14ac:dyDescent="0.3">
      <c r="A210" s="625" t="s">
        <v>526</v>
      </c>
      <c r="B210" s="626" t="s">
        <v>528</v>
      </c>
      <c r="C210" s="627" t="s">
        <v>550</v>
      </c>
      <c r="D210" s="628" t="s">
        <v>551</v>
      </c>
      <c r="E210" s="627" t="s">
        <v>529</v>
      </c>
      <c r="F210" s="628" t="s">
        <v>530</v>
      </c>
      <c r="G210" s="627" t="s">
        <v>560</v>
      </c>
      <c r="H210" s="627" t="s">
        <v>1263</v>
      </c>
      <c r="I210" s="627" t="s">
        <v>1264</v>
      </c>
      <c r="J210" s="627" t="s">
        <v>1265</v>
      </c>
      <c r="K210" s="627" t="s">
        <v>1266</v>
      </c>
      <c r="L210" s="629">
        <v>178.15967816640099</v>
      </c>
      <c r="M210" s="629">
        <v>2</v>
      </c>
      <c r="N210" s="630">
        <v>356.31935633280199</v>
      </c>
    </row>
    <row r="211" spans="1:14" ht="14.4" customHeight="1" x14ac:dyDescent="0.3">
      <c r="A211" s="625" t="s">
        <v>526</v>
      </c>
      <c r="B211" s="626" t="s">
        <v>528</v>
      </c>
      <c r="C211" s="627" t="s">
        <v>550</v>
      </c>
      <c r="D211" s="628" t="s">
        <v>551</v>
      </c>
      <c r="E211" s="627" t="s">
        <v>529</v>
      </c>
      <c r="F211" s="628" t="s">
        <v>530</v>
      </c>
      <c r="G211" s="627" t="s">
        <v>560</v>
      </c>
      <c r="H211" s="627" t="s">
        <v>607</v>
      </c>
      <c r="I211" s="627" t="s">
        <v>608</v>
      </c>
      <c r="J211" s="627" t="s">
        <v>609</v>
      </c>
      <c r="K211" s="627" t="s">
        <v>610</v>
      </c>
      <c r="L211" s="629">
        <v>63.357158688381531</v>
      </c>
      <c r="M211" s="629">
        <v>25</v>
      </c>
      <c r="N211" s="630">
        <v>1583.9289672095383</v>
      </c>
    </row>
    <row r="212" spans="1:14" ht="14.4" customHeight="1" x14ac:dyDescent="0.3">
      <c r="A212" s="625" t="s">
        <v>526</v>
      </c>
      <c r="B212" s="626" t="s">
        <v>528</v>
      </c>
      <c r="C212" s="627" t="s">
        <v>550</v>
      </c>
      <c r="D212" s="628" t="s">
        <v>551</v>
      </c>
      <c r="E212" s="627" t="s">
        <v>529</v>
      </c>
      <c r="F212" s="628" t="s">
        <v>530</v>
      </c>
      <c r="G212" s="627" t="s">
        <v>560</v>
      </c>
      <c r="H212" s="627" t="s">
        <v>1267</v>
      </c>
      <c r="I212" s="627" t="s">
        <v>1268</v>
      </c>
      <c r="J212" s="627" t="s">
        <v>1269</v>
      </c>
      <c r="K212" s="627" t="s">
        <v>1270</v>
      </c>
      <c r="L212" s="629">
        <v>66.16</v>
      </c>
      <c r="M212" s="629">
        <v>1</v>
      </c>
      <c r="N212" s="630">
        <v>66.16</v>
      </c>
    </row>
    <row r="213" spans="1:14" ht="14.4" customHeight="1" x14ac:dyDescent="0.3">
      <c r="A213" s="625" t="s">
        <v>526</v>
      </c>
      <c r="B213" s="626" t="s">
        <v>528</v>
      </c>
      <c r="C213" s="627" t="s">
        <v>550</v>
      </c>
      <c r="D213" s="628" t="s">
        <v>551</v>
      </c>
      <c r="E213" s="627" t="s">
        <v>529</v>
      </c>
      <c r="F213" s="628" t="s">
        <v>530</v>
      </c>
      <c r="G213" s="627" t="s">
        <v>560</v>
      </c>
      <c r="H213" s="627" t="s">
        <v>1271</v>
      </c>
      <c r="I213" s="627" t="s">
        <v>562</v>
      </c>
      <c r="J213" s="627" t="s">
        <v>1272</v>
      </c>
      <c r="K213" s="627" t="s">
        <v>1273</v>
      </c>
      <c r="L213" s="629">
        <v>39.976479999999995</v>
      </c>
      <c r="M213" s="629">
        <v>10</v>
      </c>
      <c r="N213" s="630">
        <v>399.76479999999998</v>
      </c>
    </row>
    <row r="214" spans="1:14" ht="14.4" customHeight="1" x14ac:dyDescent="0.3">
      <c r="A214" s="625" t="s">
        <v>526</v>
      </c>
      <c r="B214" s="626" t="s">
        <v>528</v>
      </c>
      <c r="C214" s="627" t="s">
        <v>550</v>
      </c>
      <c r="D214" s="628" t="s">
        <v>551</v>
      </c>
      <c r="E214" s="627" t="s">
        <v>529</v>
      </c>
      <c r="F214" s="628" t="s">
        <v>530</v>
      </c>
      <c r="G214" s="627" t="s">
        <v>560</v>
      </c>
      <c r="H214" s="627" t="s">
        <v>1274</v>
      </c>
      <c r="I214" s="627" t="s">
        <v>562</v>
      </c>
      <c r="J214" s="627" t="s">
        <v>1275</v>
      </c>
      <c r="K214" s="627"/>
      <c r="L214" s="629">
        <v>71.346903199417554</v>
      </c>
      <c r="M214" s="629">
        <v>25</v>
      </c>
      <c r="N214" s="630">
        <v>1783.6725799854387</v>
      </c>
    </row>
    <row r="215" spans="1:14" ht="14.4" customHeight="1" x14ac:dyDescent="0.3">
      <c r="A215" s="625" t="s">
        <v>526</v>
      </c>
      <c r="B215" s="626" t="s">
        <v>528</v>
      </c>
      <c r="C215" s="627" t="s">
        <v>550</v>
      </c>
      <c r="D215" s="628" t="s">
        <v>551</v>
      </c>
      <c r="E215" s="627" t="s">
        <v>529</v>
      </c>
      <c r="F215" s="628" t="s">
        <v>530</v>
      </c>
      <c r="G215" s="627" t="s">
        <v>560</v>
      </c>
      <c r="H215" s="627" t="s">
        <v>1276</v>
      </c>
      <c r="I215" s="627" t="s">
        <v>1276</v>
      </c>
      <c r="J215" s="627" t="s">
        <v>1277</v>
      </c>
      <c r="K215" s="627" t="s">
        <v>739</v>
      </c>
      <c r="L215" s="629">
        <v>301.65000000000003</v>
      </c>
      <c r="M215" s="629">
        <v>49</v>
      </c>
      <c r="N215" s="630">
        <v>14780.85</v>
      </c>
    </row>
    <row r="216" spans="1:14" ht="14.4" customHeight="1" x14ac:dyDescent="0.3">
      <c r="A216" s="625" t="s">
        <v>526</v>
      </c>
      <c r="B216" s="626" t="s">
        <v>528</v>
      </c>
      <c r="C216" s="627" t="s">
        <v>550</v>
      </c>
      <c r="D216" s="628" t="s">
        <v>551</v>
      </c>
      <c r="E216" s="627" t="s">
        <v>529</v>
      </c>
      <c r="F216" s="628" t="s">
        <v>530</v>
      </c>
      <c r="G216" s="627" t="s">
        <v>560</v>
      </c>
      <c r="H216" s="627" t="s">
        <v>1278</v>
      </c>
      <c r="I216" s="627" t="s">
        <v>1278</v>
      </c>
      <c r="J216" s="627" t="s">
        <v>1279</v>
      </c>
      <c r="K216" s="627" t="s">
        <v>1280</v>
      </c>
      <c r="L216" s="629">
        <v>268.76</v>
      </c>
      <c r="M216" s="629">
        <v>1</v>
      </c>
      <c r="N216" s="630">
        <v>268.76</v>
      </c>
    </row>
    <row r="217" spans="1:14" ht="14.4" customHeight="1" x14ac:dyDescent="0.3">
      <c r="A217" s="625" t="s">
        <v>526</v>
      </c>
      <c r="B217" s="626" t="s">
        <v>528</v>
      </c>
      <c r="C217" s="627" t="s">
        <v>550</v>
      </c>
      <c r="D217" s="628" t="s">
        <v>551</v>
      </c>
      <c r="E217" s="627" t="s">
        <v>529</v>
      </c>
      <c r="F217" s="628" t="s">
        <v>530</v>
      </c>
      <c r="G217" s="627" t="s">
        <v>560</v>
      </c>
      <c r="H217" s="627" t="s">
        <v>1281</v>
      </c>
      <c r="I217" s="627" t="s">
        <v>1281</v>
      </c>
      <c r="J217" s="627" t="s">
        <v>1282</v>
      </c>
      <c r="K217" s="627" t="s">
        <v>1283</v>
      </c>
      <c r="L217" s="629">
        <v>67.539893885237248</v>
      </c>
      <c r="M217" s="629">
        <v>100</v>
      </c>
      <c r="N217" s="630">
        <v>6753.9893885237243</v>
      </c>
    </row>
    <row r="218" spans="1:14" ht="14.4" customHeight="1" x14ac:dyDescent="0.3">
      <c r="A218" s="625" t="s">
        <v>526</v>
      </c>
      <c r="B218" s="626" t="s">
        <v>528</v>
      </c>
      <c r="C218" s="627" t="s">
        <v>550</v>
      </c>
      <c r="D218" s="628" t="s">
        <v>551</v>
      </c>
      <c r="E218" s="627" t="s">
        <v>529</v>
      </c>
      <c r="F218" s="628" t="s">
        <v>530</v>
      </c>
      <c r="G218" s="627" t="s">
        <v>560</v>
      </c>
      <c r="H218" s="627" t="s">
        <v>1284</v>
      </c>
      <c r="I218" s="627" t="s">
        <v>1285</v>
      </c>
      <c r="J218" s="627" t="s">
        <v>1286</v>
      </c>
      <c r="K218" s="627" t="s">
        <v>577</v>
      </c>
      <c r="L218" s="629">
        <v>69.78096975696927</v>
      </c>
      <c r="M218" s="629">
        <v>180</v>
      </c>
      <c r="N218" s="630">
        <v>12560.574556254469</v>
      </c>
    </row>
    <row r="219" spans="1:14" ht="14.4" customHeight="1" x14ac:dyDescent="0.3">
      <c r="A219" s="625" t="s">
        <v>526</v>
      </c>
      <c r="B219" s="626" t="s">
        <v>528</v>
      </c>
      <c r="C219" s="627" t="s">
        <v>550</v>
      </c>
      <c r="D219" s="628" t="s">
        <v>551</v>
      </c>
      <c r="E219" s="627" t="s">
        <v>529</v>
      </c>
      <c r="F219" s="628" t="s">
        <v>530</v>
      </c>
      <c r="G219" s="627" t="s">
        <v>560</v>
      </c>
      <c r="H219" s="627" t="s">
        <v>1287</v>
      </c>
      <c r="I219" s="627" t="s">
        <v>1288</v>
      </c>
      <c r="J219" s="627" t="s">
        <v>1289</v>
      </c>
      <c r="K219" s="627" t="s">
        <v>769</v>
      </c>
      <c r="L219" s="629">
        <v>41.687777777777775</v>
      </c>
      <c r="M219" s="629">
        <v>45</v>
      </c>
      <c r="N219" s="630">
        <v>1875.9499999999998</v>
      </c>
    </row>
    <row r="220" spans="1:14" ht="14.4" customHeight="1" x14ac:dyDescent="0.3">
      <c r="A220" s="625" t="s">
        <v>526</v>
      </c>
      <c r="B220" s="626" t="s">
        <v>528</v>
      </c>
      <c r="C220" s="627" t="s">
        <v>550</v>
      </c>
      <c r="D220" s="628" t="s">
        <v>551</v>
      </c>
      <c r="E220" s="627" t="s">
        <v>529</v>
      </c>
      <c r="F220" s="628" t="s">
        <v>530</v>
      </c>
      <c r="G220" s="627" t="s">
        <v>560</v>
      </c>
      <c r="H220" s="627" t="s">
        <v>1290</v>
      </c>
      <c r="I220" s="627" t="s">
        <v>1291</v>
      </c>
      <c r="J220" s="627" t="s">
        <v>1292</v>
      </c>
      <c r="K220" s="627" t="s">
        <v>1293</v>
      </c>
      <c r="L220" s="629">
        <v>148.30916666666667</v>
      </c>
      <c r="M220" s="629">
        <v>6</v>
      </c>
      <c r="N220" s="630">
        <v>889.85500000000002</v>
      </c>
    </row>
    <row r="221" spans="1:14" ht="14.4" customHeight="1" x14ac:dyDescent="0.3">
      <c r="A221" s="625" t="s">
        <v>526</v>
      </c>
      <c r="B221" s="626" t="s">
        <v>528</v>
      </c>
      <c r="C221" s="627" t="s">
        <v>550</v>
      </c>
      <c r="D221" s="628" t="s">
        <v>551</v>
      </c>
      <c r="E221" s="627" t="s">
        <v>529</v>
      </c>
      <c r="F221" s="628" t="s">
        <v>530</v>
      </c>
      <c r="G221" s="627" t="s">
        <v>560</v>
      </c>
      <c r="H221" s="627" t="s">
        <v>1294</v>
      </c>
      <c r="I221" s="627" t="s">
        <v>1295</v>
      </c>
      <c r="J221" s="627" t="s">
        <v>1296</v>
      </c>
      <c r="K221" s="627" t="s">
        <v>1297</v>
      </c>
      <c r="L221" s="629">
        <v>98.863921784823447</v>
      </c>
      <c r="M221" s="629">
        <v>5</v>
      </c>
      <c r="N221" s="630">
        <v>494.31960892411723</v>
      </c>
    </row>
    <row r="222" spans="1:14" ht="14.4" customHeight="1" x14ac:dyDescent="0.3">
      <c r="A222" s="625" t="s">
        <v>526</v>
      </c>
      <c r="B222" s="626" t="s">
        <v>528</v>
      </c>
      <c r="C222" s="627" t="s">
        <v>550</v>
      </c>
      <c r="D222" s="628" t="s">
        <v>551</v>
      </c>
      <c r="E222" s="627" t="s">
        <v>529</v>
      </c>
      <c r="F222" s="628" t="s">
        <v>530</v>
      </c>
      <c r="G222" s="627" t="s">
        <v>560</v>
      </c>
      <c r="H222" s="627" t="s">
        <v>1298</v>
      </c>
      <c r="I222" s="627" t="s">
        <v>1299</v>
      </c>
      <c r="J222" s="627" t="s">
        <v>897</v>
      </c>
      <c r="K222" s="627" t="s">
        <v>1300</v>
      </c>
      <c r="L222" s="629">
        <v>274.90435462865179</v>
      </c>
      <c r="M222" s="629">
        <v>37</v>
      </c>
      <c r="N222" s="630">
        <v>10171.461121260116</v>
      </c>
    </row>
    <row r="223" spans="1:14" ht="14.4" customHeight="1" x14ac:dyDescent="0.3">
      <c r="A223" s="625" t="s">
        <v>526</v>
      </c>
      <c r="B223" s="626" t="s">
        <v>528</v>
      </c>
      <c r="C223" s="627" t="s">
        <v>550</v>
      </c>
      <c r="D223" s="628" t="s">
        <v>551</v>
      </c>
      <c r="E223" s="627" t="s">
        <v>529</v>
      </c>
      <c r="F223" s="628" t="s">
        <v>530</v>
      </c>
      <c r="G223" s="627" t="s">
        <v>560</v>
      </c>
      <c r="H223" s="627" t="s">
        <v>1301</v>
      </c>
      <c r="I223" s="627" t="s">
        <v>1302</v>
      </c>
      <c r="J223" s="627" t="s">
        <v>1303</v>
      </c>
      <c r="K223" s="627" t="s">
        <v>1304</v>
      </c>
      <c r="L223" s="629">
        <v>1209.23059773399</v>
      </c>
      <c r="M223" s="629">
        <v>-1</v>
      </c>
      <c r="N223" s="630">
        <v>-1209.23059773399</v>
      </c>
    </row>
    <row r="224" spans="1:14" ht="14.4" customHeight="1" x14ac:dyDescent="0.3">
      <c r="A224" s="625" t="s">
        <v>526</v>
      </c>
      <c r="B224" s="626" t="s">
        <v>528</v>
      </c>
      <c r="C224" s="627" t="s">
        <v>550</v>
      </c>
      <c r="D224" s="628" t="s">
        <v>551</v>
      </c>
      <c r="E224" s="627" t="s">
        <v>529</v>
      </c>
      <c r="F224" s="628" t="s">
        <v>530</v>
      </c>
      <c r="G224" s="627" t="s">
        <v>560</v>
      </c>
      <c r="H224" s="627" t="s">
        <v>1305</v>
      </c>
      <c r="I224" s="627" t="s">
        <v>1305</v>
      </c>
      <c r="J224" s="627" t="s">
        <v>1306</v>
      </c>
      <c r="K224" s="627" t="s">
        <v>1307</v>
      </c>
      <c r="L224" s="629">
        <v>809.00598086925061</v>
      </c>
      <c r="M224" s="629">
        <v>17</v>
      </c>
      <c r="N224" s="630">
        <v>13753.101674777261</v>
      </c>
    </row>
    <row r="225" spans="1:14" ht="14.4" customHeight="1" x14ac:dyDescent="0.3">
      <c r="A225" s="625" t="s">
        <v>526</v>
      </c>
      <c r="B225" s="626" t="s">
        <v>528</v>
      </c>
      <c r="C225" s="627" t="s">
        <v>550</v>
      </c>
      <c r="D225" s="628" t="s">
        <v>551</v>
      </c>
      <c r="E225" s="627" t="s">
        <v>529</v>
      </c>
      <c r="F225" s="628" t="s">
        <v>530</v>
      </c>
      <c r="G225" s="627" t="s">
        <v>560</v>
      </c>
      <c r="H225" s="627" t="s">
        <v>1308</v>
      </c>
      <c r="I225" s="627" t="s">
        <v>1309</v>
      </c>
      <c r="J225" s="627" t="s">
        <v>1310</v>
      </c>
      <c r="K225" s="627" t="s">
        <v>1311</v>
      </c>
      <c r="L225" s="629">
        <v>1006.96</v>
      </c>
      <c r="M225" s="629">
        <v>5</v>
      </c>
      <c r="N225" s="630">
        <v>5034.8</v>
      </c>
    </row>
    <row r="226" spans="1:14" ht="14.4" customHeight="1" x14ac:dyDescent="0.3">
      <c r="A226" s="625" t="s">
        <v>526</v>
      </c>
      <c r="B226" s="626" t="s">
        <v>528</v>
      </c>
      <c r="C226" s="627" t="s">
        <v>550</v>
      </c>
      <c r="D226" s="628" t="s">
        <v>551</v>
      </c>
      <c r="E226" s="627" t="s">
        <v>529</v>
      </c>
      <c r="F226" s="628" t="s">
        <v>530</v>
      </c>
      <c r="G226" s="627" t="s">
        <v>560</v>
      </c>
      <c r="H226" s="627" t="s">
        <v>1312</v>
      </c>
      <c r="I226" s="627" t="s">
        <v>1313</v>
      </c>
      <c r="J226" s="627" t="s">
        <v>1314</v>
      </c>
      <c r="K226" s="627" t="s">
        <v>1315</v>
      </c>
      <c r="L226" s="629">
        <v>23.512550821307869</v>
      </c>
      <c r="M226" s="629">
        <v>144</v>
      </c>
      <c r="N226" s="630">
        <v>3385.8073182683333</v>
      </c>
    </row>
    <row r="227" spans="1:14" ht="14.4" customHeight="1" x14ac:dyDescent="0.3">
      <c r="A227" s="625" t="s">
        <v>526</v>
      </c>
      <c r="B227" s="626" t="s">
        <v>528</v>
      </c>
      <c r="C227" s="627" t="s">
        <v>550</v>
      </c>
      <c r="D227" s="628" t="s">
        <v>551</v>
      </c>
      <c r="E227" s="627" t="s">
        <v>529</v>
      </c>
      <c r="F227" s="628" t="s">
        <v>530</v>
      </c>
      <c r="G227" s="627" t="s">
        <v>560</v>
      </c>
      <c r="H227" s="627" t="s">
        <v>1316</v>
      </c>
      <c r="I227" s="627" t="s">
        <v>1317</v>
      </c>
      <c r="J227" s="627" t="s">
        <v>1318</v>
      </c>
      <c r="K227" s="627" t="s">
        <v>1319</v>
      </c>
      <c r="L227" s="629">
        <v>1102.8434251575841</v>
      </c>
      <c r="M227" s="629">
        <v>23</v>
      </c>
      <c r="N227" s="630">
        <v>25365.398778624432</v>
      </c>
    </row>
    <row r="228" spans="1:14" ht="14.4" customHeight="1" x14ac:dyDescent="0.3">
      <c r="A228" s="625" t="s">
        <v>526</v>
      </c>
      <c r="B228" s="626" t="s">
        <v>528</v>
      </c>
      <c r="C228" s="627" t="s">
        <v>550</v>
      </c>
      <c r="D228" s="628" t="s">
        <v>551</v>
      </c>
      <c r="E228" s="627" t="s">
        <v>529</v>
      </c>
      <c r="F228" s="628" t="s">
        <v>530</v>
      </c>
      <c r="G228" s="627" t="s">
        <v>560</v>
      </c>
      <c r="H228" s="627" t="s">
        <v>1320</v>
      </c>
      <c r="I228" s="627" t="s">
        <v>1321</v>
      </c>
      <c r="J228" s="627" t="s">
        <v>1322</v>
      </c>
      <c r="K228" s="627" t="s">
        <v>1323</v>
      </c>
      <c r="L228" s="629">
        <v>726.40044665848143</v>
      </c>
      <c r="M228" s="629">
        <v>67</v>
      </c>
      <c r="N228" s="630">
        <v>48668.829926118255</v>
      </c>
    </row>
    <row r="229" spans="1:14" ht="14.4" customHeight="1" x14ac:dyDescent="0.3">
      <c r="A229" s="625" t="s">
        <v>526</v>
      </c>
      <c r="B229" s="626" t="s">
        <v>528</v>
      </c>
      <c r="C229" s="627" t="s">
        <v>550</v>
      </c>
      <c r="D229" s="628" t="s">
        <v>551</v>
      </c>
      <c r="E229" s="627" t="s">
        <v>529</v>
      </c>
      <c r="F229" s="628" t="s">
        <v>530</v>
      </c>
      <c r="G229" s="627" t="s">
        <v>560</v>
      </c>
      <c r="H229" s="627" t="s">
        <v>1324</v>
      </c>
      <c r="I229" s="627" t="s">
        <v>1325</v>
      </c>
      <c r="J229" s="627" t="s">
        <v>1326</v>
      </c>
      <c r="K229" s="627" t="s">
        <v>1327</v>
      </c>
      <c r="L229" s="629">
        <v>90.182225208311422</v>
      </c>
      <c r="M229" s="629">
        <v>400</v>
      </c>
      <c r="N229" s="630">
        <v>36072.890083324572</v>
      </c>
    </row>
    <row r="230" spans="1:14" ht="14.4" customHeight="1" x14ac:dyDescent="0.3">
      <c r="A230" s="625" t="s">
        <v>526</v>
      </c>
      <c r="B230" s="626" t="s">
        <v>528</v>
      </c>
      <c r="C230" s="627" t="s">
        <v>550</v>
      </c>
      <c r="D230" s="628" t="s">
        <v>551</v>
      </c>
      <c r="E230" s="627" t="s">
        <v>529</v>
      </c>
      <c r="F230" s="628" t="s">
        <v>530</v>
      </c>
      <c r="G230" s="627" t="s">
        <v>560</v>
      </c>
      <c r="H230" s="627" t="s">
        <v>1328</v>
      </c>
      <c r="I230" s="627" t="s">
        <v>1329</v>
      </c>
      <c r="J230" s="627" t="s">
        <v>1330</v>
      </c>
      <c r="K230" s="627" t="s">
        <v>1331</v>
      </c>
      <c r="L230" s="629">
        <v>39.153606220989531</v>
      </c>
      <c r="M230" s="629">
        <v>84</v>
      </c>
      <c r="N230" s="630">
        <v>3288.9029225631207</v>
      </c>
    </row>
    <row r="231" spans="1:14" ht="14.4" customHeight="1" x14ac:dyDescent="0.3">
      <c r="A231" s="625" t="s">
        <v>526</v>
      </c>
      <c r="B231" s="626" t="s">
        <v>528</v>
      </c>
      <c r="C231" s="627" t="s">
        <v>550</v>
      </c>
      <c r="D231" s="628" t="s">
        <v>551</v>
      </c>
      <c r="E231" s="627" t="s">
        <v>529</v>
      </c>
      <c r="F231" s="628" t="s">
        <v>530</v>
      </c>
      <c r="G231" s="627" t="s">
        <v>560</v>
      </c>
      <c r="H231" s="627" t="s">
        <v>1332</v>
      </c>
      <c r="I231" s="627" t="s">
        <v>562</v>
      </c>
      <c r="J231" s="627" t="s">
        <v>1333</v>
      </c>
      <c r="K231" s="627" t="s">
        <v>1334</v>
      </c>
      <c r="L231" s="629">
        <v>201.26499999999999</v>
      </c>
      <c r="M231" s="629">
        <v>72</v>
      </c>
      <c r="N231" s="630">
        <v>14491.08</v>
      </c>
    </row>
    <row r="232" spans="1:14" ht="14.4" customHeight="1" x14ac:dyDescent="0.3">
      <c r="A232" s="625" t="s">
        <v>526</v>
      </c>
      <c r="B232" s="626" t="s">
        <v>528</v>
      </c>
      <c r="C232" s="627" t="s">
        <v>550</v>
      </c>
      <c r="D232" s="628" t="s">
        <v>551</v>
      </c>
      <c r="E232" s="627" t="s">
        <v>529</v>
      </c>
      <c r="F232" s="628" t="s">
        <v>530</v>
      </c>
      <c r="G232" s="627" t="s">
        <v>560</v>
      </c>
      <c r="H232" s="627" t="s">
        <v>1335</v>
      </c>
      <c r="I232" s="627" t="s">
        <v>562</v>
      </c>
      <c r="J232" s="627" t="s">
        <v>1336</v>
      </c>
      <c r="K232" s="627"/>
      <c r="L232" s="629">
        <v>23.349024237318694</v>
      </c>
      <c r="M232" s="629">
        <v>43</v>
      </c>
      <c r="N232" s="630">
        <v>1004.0080422047039</v>
      </c>
    </row>
    <row r="233" spans="1:14" ht="14.4" customHeight="1" x14ac:dyDescent="0.3">
      <c r="A233" s="625" t="s">
        <v>526</v>
      </c>
      <c r="B233" s="626" t="s">
        <v>528</v>
      </c>
      <c r="C233" s="627" t="s">
        <v>550</v>
      </c>
      <c r="D233" s="628" t="s">
        <v>551</v>
      </c>
      <c r="E233" s="627" t="s">
        <v>529</v>
      </c>
      <c r="F233" s="628" t="s">
        <v>530</v>
      </c>
      <c r="G233" s="627" t="s">
        <v>560</v>
      </c>
      <c r="H233" s="627" t="s">
        <v>1337</v>
      </c>
      <c r="I233" s="627" t="s">
        <v>562</v>
      </c>
      <c r="J233" s="627" t="s">
        <v>1338</v>
      </c>
      <c r="K233" s="627"/>
      <c r="L233" s="629">
        <v>59.437285686786716</v>
      </c>
      <c r="M233" s="629">
        <v>110</v>
      </c>
      <c r="N233" s="630">
        <v>6538.1014255465388</v>
      </c>
    </row>
    <row r="234" spans="1:14" ht="14.4" customHeight="1" x14ac:dyDescent="0.3">
      <c r="A234" s="625" t="s">
        <v>526</v>
      </c>
      <c r="B234" s="626" t="s">
        <v>528</v>
      </c>
      <c r="C234" s="627" t="s">
        <v>550</v>
      </c>
      <c r="D234" s="628" t="s">
        <v>551</v>
      </c>
      <c r="E234" s="627" t="s">
        <v>529</v>
      </c>
      <c r="F234" s="628" t="s">
        <v>530</v>
      </c>
      <c r="G234" s="627" t="s">
        <v>560</v>
      </c>
      <c r="H234" s="627" t="s">
        <v>1339</v>
      </c>
      <c r="I234" s="627" t="s">
        <v>562</v>
      </c>
      <c r="J234" s="627" t="s">
        <v>1340</v>
      </c>
      <c r="K234" s="627"/>
      <c r="L234" s="629">
        <v>36.929166666666667</v>
      </c>
      <c r="M234" s="629">
        <v>120</v>
      </c>
      <c r="N234" s="630">
        <v>4431.5</v>
      </c>
    </row>
    <row r="235" spans="1:14" ht="14.4" customHeight="1" x14ac:dyDescent="0.3">
      <c r="A235" s="625" t="s">
        <v>526</v>
      </c>
      <c r="B235" s="626" t="s">
        <v>528</v>
      </c>
      <c r="C235" s="627" t="s">
        <v>550</v>
      </c>
      <c r="D235" s="628" t="s">
        <v>551</v>
      </c>
      <c r="E235" s="627" t="s">
        <v>529</v>
      </c>
      <c r="F235" s="628" t="s">
        <v>530</v>
      </c>
      <c r="G235" s="627" t="s">
        <v>560</v>
      </c>
      <c r="H235" s="627" t="s">
        <v>1341</v>
      </c>
      <c r="I235" s="627" t="s">
        <v>562</v>
      </c>
      <c r="J235" s="627" t="s">
        <v>1342</v>
      </c>
      <c r="K235" s="627" t="s">
        <v>1343</v>
      </c>
      <c r="L235" s="629">
        <v>471.5</v>
      </c>
      <c r="M235" s="629">
        <v>190</v>
      </c>
      <c r="N235" s="630">
        <v>89585</v>
      </c>
    </row>
    <row r="236" spans="1:14" ht="14.4" customHeight="1" x14ac:dyDescent="0.3">
      <c r="A236" s="625" t="s">
        <v>526</v>
      </c>
      <c r="B236" s="626" t="s">
        <v>528</v>
      </c>
      <c r="C236" s="627" t="s">
        <v>550</v>
      </c>
      <c r="D236" s="628" t="s">
        <v>551</v>
      </c>
      <c r="E236" s="627" t="s">
        <v>529</v>
      </c>
      <c r="F236" s="628" t="s">
        <v>530</v>
      </c>
      <c r="G236" s="627" t="s">
        <v>560</v>
      </c>
      <c r="H236" s="627" t="s">
        <v>1344</v>
      </c>
      <c r="I236" s="627" t="s">
        <v>1345</v>
      </c>
      <c r="J236" s="627" t="s">
        <v>1346</v>
      </c>
      <c r="K236" s="627" t="s">
        <v>1122</v>
      </c>
      <c r="L236" s="629">
        <v>52.767325093831559</v>
      </c>
      <c r="M236" s="629">
        <v>15</v>
      </c>
      <c r="N236" s="630">
        <v>791.50987640747337</v>
      </c>
    </row>
    <row r="237" spans="1:14" ht="14.4" customHeight="1" x14ac:dyDescent="0.3">
      <c r="A237" s="625" t="s">
        <v>526</v>
      </c>
      <c r="B237" s="626" t="s">
        <v>528</v>
      </c>
      <c r="C237" s="627" t="s">
        <v>550</v>
      </c>
      <c r="D237" s="628" t="s">
        <v>551</v>
      </c>
      <c r="E237" s="627" t="s">
        <v>529</v>
      </c>
      <c r="F237" s="628" t="s">
        <v>530</v>
      </c>
      <c r="G237" s="627" t="s">
        <v>560</v>
      </c>
      <c r="H237" s="627" t="s">
        <v>1347</v>
      </c>
      <c r="I237" s="627" t="s">
        <v>1348</v>
      </c>
      <c r="J237" s="627" t="s">
        <v>1349</v>
      </c>
      <c r="K237" s="627" t="s">
        <v>1350</v>
      </c>
      <c r="L237" s="629">
        <v>269.62</v>
      </c>
      <c r="M237" s="629">
        <v>1</v>
      </c>
      <c r="N237" s="630">
        <v>269.62</v>
      </c>
    </row>
    <row r="238" spans="1:14" ht="14.4" customHeight="1" x14ac:dyDescent="0.3">
      <c r="A238" s="625" t="s">
        <v>526</v>
      </c>
      <c r="B238" s="626" t="s">
        <v>528</v>
      </c>
      <c r="C238" s="627" t="s">
        <v>550</v>
      </c>
      <c r="D238" s="628" t="s">
        <v>551</v>
      </c>
      <c r="E238" s="627" t="s">
        <v>529</v>
      </c>
      <c r="F238" s="628" t="s">
        <v>530</v>
      </c>
      <c r="G238" s="627" t="s">
        <v>560</v>
      </c>
      <c r="H238" s="627" t="s">
        <v>1351</v>
      </c>
      <c r="I238" s="627" t="s">
        <v>1352</v>
      </c>
      <c r="J238" s="627" t="s">
        <v>1353</v>
      </c>
      <c r="K238" s="627" t="s">
        <v>1354</v>
      </c>
      <c r="L238" s="629">
        <v>434.7</v>
      </c>
      <c r="M238" s="629">
        <v>1</v>
      </c>
      <c r="N238" s="630">
        <v>434.7</v>
      </c>
    </row>
    <row r="239" spans="1:14" ht="14.4" customHeight="1" x14ac:dyDescent="0.3">
      <c r="A239" s="625" t="s">
        <v>526</v>
      </c>
      <c r="B239" s="626" t="s">
        <v>528</v>
      </c>
      <c r="C239" s="627" t="s">
        <v>550</v>
      </c>
      <c r="D239" s="628" t="s">
        <v>551</v>
      </c>
      <c r="E239" s="627" t="s">
        <v>529</v>
      </c>
      <c r="F239" s="628" t="s">
        <v>530</v>
      </c>
      <c r="G239" s="627" t="s">
        <v>560</v>
      </c>
      <c r="H239" s="627" t="s">
        <v>1355</v>
      </c>
      <c r="I239" s="627" t="s">
        <v>562</v>
      </c>
      <c r="J239" s="627" t="s">
        <v>1356</v>
      </c>
      <c r="K239" s="627"/>
      <c r="L239" s="629">
        <v>45.859999999999992</v>
      </c>
      <c r="M239" s="629">
        <v>3</v>
      </c>
      <c r="N239" s="630">
        <v>137.57999999999998</v>
      </c>
    </row>
    <row r="240" spans="1:14" ht="14.4" customHeight="1" x14ac:dyDescent="0.3">
      <c r="A240" s="625" t="s">
        <v>526</v>
      </c>
      <c r="B240" s="626" t="s">
        <v>528</v>
      </c>
      <c r="C240" s="627" t="s">
        <v>550</v>
      </c>
      <c r="D240" s="628" t="s">
        <v>551</v>
      </c>
      <c r="E240" s="627" t="s">
        <v>529</v>
      </c>
      <c r="F240" s="628" t="s">
        <v>530</v>
      </c>
      <c r="G240" s="627" t="s">
        <v>560</v>
      </c>
      <c r="H240" s="627" t="s">
        <v>1357</v>
      </c>
      <c r="I240" s="627" t="s">
        <v>1358</v>
      </c>
      <c r="J240" s="627" t="s">
        <v>1359</v>
      </c>
      <c r="K240" s="627" t="s">
        <v>1360</v>
      </c>
      <c r="L240" s="629">
        <v>61.370004461394679</v>
      </c>
      <c r="M240" s="629">
        <v>44</v>
      </c>
      <c r="N240" s="630">
        <v>2700.2801963013658</v>
      </c>
    </row>
    <row r="241" spans="1:14" ht="14.4" customHeight="1" x14ac:dyDescent="0.3">
      <c r="A241" s="625" t="s">
        <v>526</v>
      </c>
      <c r="B241" s="626" t="s">
        <v>528</v>
      </c>
      <c r="C241" s="627" t="s">
        <v>550</v>
      </c>
      <c r="D241" s="628" t="s">
        <v>551</v>
      </c>
      <c r="E241" s="627" t="s">
        <v>529</v>
      </c>
      <c r="F241" s="628" t="s">
        <v>530</v>
      </c>
      <c r="G241" s="627" t="s">
        <v>560</v>
      </c>
      <c r="H241" s="627" t="s">
        <v>1361</v>
      </c>
      <c r="I241" s="627" t="s">
        <v>1362</v>
      </c>
      <c r="J241" s="627" t="s">
        <v>1363</v>
      </c>
      <c r="K241" s="627" t="s">
        <v>1364</v>
      </c>
      <c r="L241" s="629">
        <v>1401.33</v>
      </c>
      <c r="M241" s="629">
        <v>1</v>
      </c>
      <c r="N241" s="630">
        <v>1401.33</v>
      </c>
    </row>
    <row r="242" spans="1:14" ht="14.4" customHeight="1" x14ac:dyDescent="0.3">
      <c r="A242" s="625" t="s">
        <v>526</v>
      </c>
      <c r="B242" s="626" t="s">
        <v>528</v>
      </c>
      <c r="C242" s="627" t="s">
        <v>550</v>
      </c>
      <c r="D242" s="628" t="s">
        <v>551</v>
      </c>
      <c r="E242" s="627" t="s">
        <v>529</v>
      </c>
      <c r="F242" s="628" t="s">
        <v>530</v>
      </c>
      <c r="G242" s="627" t="s">
        <v>560</v>
      </c>
      <c r="H242" s="627" t="s">
        <v>1365</v>
      </c>
      <c r="I242" s="627" t="s">
        <v>1366</v>
      </c>
      <c r="J242" s="627" t="s">
        <v>1026</v>
      </c>
      <c r="K242" s="627" t="s">
        <v>1367</v>
      </c>
      <c r="L242" s="629">
        <v>106.31500662388049</v>
      </c>
      <c r="M242" s="629">
        <v>2</v>
      </c>
      <c r="N242" s="630">
        <v>212.63001324776098</v>
      </c>
    </row>
    <row r="243" spans="1:14" ht="14.4" customHeight="1" x14ac:dyDescent="0.3">
      <c r="A243" s="625" t="s">
        <v>526</v>
      </c>
      <c r="B243" s="626" t="s">
        <v>528</v>
      </c>
      <c r="C243" s="627" t="s">
        <v>550</v>
      </c>
      <c r="D243" s="628" t="s">
        <v>551</v>
      </c>
      <c r="E243" s="627" t="s">
        <v>529</v>
      </c>
      <c r="F243" s="628" t="s">
        <v>530</v>
      </c>
      <c r="G243" s="627" t="s">
        <v>560</v>
      </c>
      <c r="H243" s="627" t="s">
        <v>1368</v>
      </c>
      <c r="I243" s="627" t="s">
        <v>1369</v>
      </c>
      <c r="J243" s="627" t="s">
        <v>1370</v>
      </c>
      <c r="K243" s="627" t="s">
        <v>1371</v>
      </c>
      <c r="L243" s="629">
        <v>54.5</v>
      </c>
      <c r="M243" s="629">
        <v>2</v>
      </c>
      <c r="N243" s="630">
        <v>109</v>
      </c>
    </row>
    <row r="244" spans="1:14" ht="14.4" customHeight="1" x14ac:dyDescent="0.3">
      <c r="A244" s="625" t="s">
        <v>526</v>
      </c>
      <c r="B244" s="626" t="s">
        <v>528</v>
      </c>
      <c r="C244" s="627" t="s">
        <v>550</v>
      </c>
      <c r="D244" s="628" t="s">
        <v>551</v>
      </c>
      <c r="E244" s="627" t="s">
        <v>529</v>
      </c>
      <c r="F244" s="628" t="s">
        <v>530</v>
      </c>
      <c r="G244" s="627" t="s">
        <v>560</v>
      </c>
      <c r="H244" s="627" t="s">
        <v>1372</v>
      </c>
      <c r="I244" s="627" t="s">
        <v>1372</v>
      </c>
      <c r="J244" s="627" t="s">
        <v>1373</v>
      </c>
      <c r="K244" s="627" t="s">
        <v>1374</v>
      </c>
      <c r="L244" s="629">
        <v>135.83099090953343</v>
      </c>
      <c r="M244" s="629">
        <v>10.45</v>
      </c>
      <c r="N244" s="630">
        <v>1419.4338550046241</v>
      </c>
    </row>
    <row r="245" spans="1:14" ht="14.4" customHeight="1" x14ac:dyDescent="0.3">
      <c r="A245" s="625" t="s">
        <v>526</v>
      </c>
      <c r="B245" s="626" t="s">
        <v>528</v>
      </c>
      <c r="C245" s="627" t="s">
        <v>550</v>
      </c>
      <c r="D245" s="628" t="s">
        <v>551</v>
      </c>
      <c r="E245" s="627" t="s">
        <v>529</v>
      </c>
      <c r="F245" s="628" t="s">
        <v>530</v>
      </c>
      <c r="G245" s="627" t="s">
        <v>560</v>
      </c>
      <c r="H245" s="627" t="s">
        <v>1375</v>
      </c>
      <c r="I245" s="627" t="s">
        <v>1376</v>
      </c>
      <c r="J245" s="627" t="s">
        <v>1115</v>
      </c>
      <c r="K245" s="627" t="s">
        <v>1377</v>
      </c>
      <c r="L245" s="629">
        <v>59.461142963789733</v>
      </c>
      <c r="M245" s="629">
        <v>35</v>
      </c>
      <c r="N245" s="630">
        <v>2081.1400037326407</v>
      </c>
    </row>
    <row r="246" spans="1:14" ht="14.4" customHeight="1" x14ac:dyDescent="0.3">
      <c r="A246" s="625" t="s">
        <v>526</v>
      </c>
      <c r="B246" s="626" t="s">
        <v>528</v>
      </c>
      <c r="C246" s="627" t="s">
        <v>550</v>
      </c>
      <c r="D246" s="628" t="s">
        <v>551</v>
      </c>
      <c r="E246" s="627" t="s">
        <v>529</v>
      </c>
      <c r="F246" s="628" t="s">
        <v>530</v>
      </c>
      <c r="G246" s="627" t="s">
        <v>560</v>
      </c>
      <c r="H246" s="627" t="s">
        <v>1378</v>
      </c>
      <c r="I246" s="627" t="s">
        <v>1379</v>
      </c>
      <c r="J246" s="627" t="s">
        <v>588</v>
      </c>
      <c r="K246" s="627" t="s">
        <v>1380</v>
      </c>
      <c r="L246" s="629">
        <v>90.834126954706164</v>
      </c>
      <c r="M246" s="629">
        <v>105</v>
      </c>
      <c r="N246" s="630">
        <v>9537.5833302441479</v>
      </c>
    </row>
    <row r="247" spans="1:14" ht="14.4" customHeight="1" x14ac:dyDescent="0.3">
      <c r="A247" s="625" t="s">
        <v>526</v>
      </c>
      <c r="B247" s="626" t="s">
        <v>528</v>
      </c>
      <c r="C247" s="627" t="s">
        <v>550</v>
      </c>
      <c r="D247" s="628" t="s">
        <v>551</v>
      </c>
      <c r="E247" s="627" t="s">
        <v>529</v>
      </c>
      <c r="F247" s="628" t="s">
        <v>530</v>
      </c>
      <c r="G247" s="627" t="s">
        <v>560</v>
      </c>
      <c r="H247" s="627" t="s">
        <v>1381</v>
      </c>
      <c r="I247" s="627" t="s">
        <v>1382</v>
      </c>
      <c r="J247" s="627" t="s">
        <v>1383</v>
      </c>
      <c r="K247" s="627" t="s">
        <v>1384</v>
      </c>
      <c r="L247" s="629">
        <v>25.541005185046</v>
      </c>
      <c r="M247" s="629">
        <v>9</v>
      </c>
      <c r="N247" s="630">
        <v>229.869046665414</v>
      </c>
    </row>
    <row r="248" spans="1:14" ht="14.4" customHeight="1" x14ac:dyDescent="0.3">
      <c r="A248" s="625" t="s">
        <v>526</v>
      </c>
      <c r="B248" s="626" t="s">
        <v>528</v>
      </c>
      <c r="C248" s="627" t="s">
        <v>550</v>
      </c>
      <c r="D248" s="628" t="s">
        <v>551</v>
      </c>
      <c r="E248" s="627" t="s">
        <v>529</v>
      </c>
      <c r="F248" s="628" t="s">
        <v>530</v>
      </c>
      <c r="G248" s="627" t="s">
        <v>560</v>
      </c>
      <c r="H248" s="627" t="s">
        <v>1385</v>
      </c>
      <c r="I248" s="627" t="s">
        <v>1386</v>
      </c>
      <c r="J248" s="627" t="s">
        <v>1387</v>
      </c>
      <c r="K248" s="627" t="s">
        <v>1388</v>
      </c>
      <c r="L248" s="629">
        <v>107.9349343641356</v>
      </c>
      <c r="M248" s="629">
        <v>201</v>
      </c>
      <c r="N248" s="630">
        <v>21694.921807191255</v>
      </c>
    </row>
    <row r="249" spans="1:14" ht="14.4" customHeight="1" x14ac:dyDescent="0.3">
      <c r="A249" s="625" t="s">
        <v>526</v>
      </c>
      <c r="B249" s="626" t="s">
        <v>528</v>
      </c>
      <c r="C249" s="627" t="s">
        <v>550</v>
      </c>
      <c r="D249" s="628" t="s">
        <v>551</v>
      </c>
      <c r="E249" s="627" t="s">
        <v>529</v>
      </c>
      <c r="F249" s="628" t="s">
        <v>530</v>
      </c>
      <c r="G249" s="627" t="s">
        <v>560</v>
      </c>
      <c r="H249" s="627" t="s">
        <v>1389</v>
      </c>
      <c r="I249" s="627" t="s">
        <v>1389</v>
      </c>
      <c r="J249" s="627" t="s">
        <v>1390</v>
      </c>
      <c r="K249" s="627" t="s">
        <v>1391</v>
      </c>
      <c r="L249" s="629">
        <v>75.837873986951365</v>
      </c>
      <c r="M249" s="629">
        <v>70</v>
      </c>
      <c r="N249" s="630">
        <v>5308.6511790865952</v>
      </c>
    </row>
    <row r="250" spans="1:14" ht="14.4" customHeight="1" x14ac:dyDescent="0.3">
      <c r="A250" s="625" t="s">
        <v>526</v>
      </c>
      <c r="B250" s="626" t="s">
        <v>528</v>
      </c>
      <c r="C250" s="627" t="s">
        <v>550</v>
      </c>
      <c r="D250" s="628" t="s">
        <v>551</v>
      </c>
      <c r="E250" s="627" t="s">
        <v>529</v>
      </c>
      <c r="F250" s="628" t="s">
        <v>530</v>
      </c>
      <c r="G250" s="627" t="s">
        <v>560</v>
      </c>
      <c r="H250" s="627" t="s">
        <v>1392</v>
      </c>
      <c r="I250" s="627" t="s">
        <v>1393</v>
      </c>
      <c r="J250" s="627" t="s">
        <v>1394</v>
      </c>
      <c r="K250" s="627" t="s">
        <v>1395</v>
      </c>
      <c r="L250" s="629">
        <v>571.05999999999995</v>
      </c>
      <c r="M250" s="629">
        <v>5</v>
      </c>
      <c r="N250" s="630">
        <v>2855.2999999999997</v>
      </c>
    </row>
    <row r="251" spans="1:14" ht="14.4" customHeight="1" x14ac:dyDescent="0.3">
      <c r="A251" s="625" t="s">
        <v>526</v>
      </c>
      <c r="B251" s="626" t="s">
        <v>528</v>
      </c>
      <c r="C251" s="627" t="s">
        <v>550</v>
      </c>
      <c r="D251" s="628" t="s">
        <v>551</v>
      </c>
      <c r="E251" s="627" t="s">
        <v>529</v>
      </c>
      <c r="F251" s="628" t="s">
        <v>530</v>
      </c>
      <c r="G251" s="627" t="s">
        <v>560</v>
      </c>
      <c r="H251" s="627" t="s">
        <v>1396</v>
      </c>
      <c r="I251" s="627" t="s">
        <v>1397</v>
      </c>
      <c r="J251" s="627" t="s">
        <v>1398</v>
      </c>
      <c r="K251" s="627" t="s">
        <v>1399</v>
      </c>
      <c r="L251" s="629">
        <v>3783.0401131215713</v>
      </c>
      <c r="M251" s="629">
        <v>8</v>
      </c>
      <c r="N251" s="630">
        <v>30264.32090497257</v>
      </c>
    </row>
    <row r="252" spans="1:14" ht="14.4" customHeight="1" x14ac:dyDescent="0.3">
      <c r="A252" s="625" t="s">
        <v>526</v>
      </c>
      <c r="B252" s="626" t="s">
        <v>528</v>
      </c>
      <c r="C252" s="627" t="s">
        <v>550</v>
      </c>
      <c r="D252" s="628" t="s">
        <v>551</v>
      </c>
      <c r="E252" s="627" t="s">
        <v>529</v>
      </c>
      <c r="F252" s="628" t="s">
        <v>530</v>
      </c>
      <c r="G252" s="627" t="s">
        <v>560</v>
      </c>
      <c r="H252" s="627" t="s">
        <v>617</v>
      </c>
      <c r="I252" s="627" t="s">
        <v>618</v>
      </c>
      <c r="J252" s="627" t="s">
        <v>619</v>
      </c>
      <c r="K252" s="627" t="s">
        <v>620</v>
      </c>
      <c r="L252" s="629">
        <v>49.700004089074227</v>
      </c>
      <c r="M252" s="629">
        <v>17</v>
      </c>
      <c r="N252" s="630">
        <v>844.90006951426187</v>
      </c>
    </row>
    <row r="253" spans="1:14" ht="14.4" customHeight="1" x14ac:dyDescent="0.3">
      <c r="A253" s="625" t="s">
        <v>526</v>
      </c>
      <c r="B253" s="626" t="s">
        <v>528</v>
      </c>
      <c r="C253" s="627" t="s">
        <v>550</v>
      </c>
      <c r="D253" s="628" t="s">
        <v>551</v>
      </c>
      <c r="E253" s="627" t="s">
        <v>529</v>
      </c>
      <c r="F253" s="628" t="s">
        <v>530</v>
      </c>
      <c r="G253" s="627" t="s">
        <v>560</v>
      </c>
      <c r="H253" s="627" t="s">
        <v>1400</v>
      </c>
      <c r="I253" s="627" t="s">
        <v>1401</v>
      </c>
      <c r="J253" s="627" t="s">
        <v>1402</v>
      </c>
      <c r="K253" s="627" t="s">
        <v>1403</v>
      </c>
      <c r="L253" s="629">
        <v>69.736025855894198</v>
      </c>
      <c r="M253" s="629">
        <v>5</v>
      </c>
      <c r="N253" s="630">
        <v>348.68012927947098</v>
      </c>
    </row>
    <row r="254" spans="1:14" ht="14.4" customHeight="1" x14ac:dyDescent="0.3">
      <c r="A254" s="625" t="s">
        <v>526</v>
      </c>
      <c r="B254" s="626" t="s">
        <v>528</v>
      </c>
      <c r="C254" s="627" t="s">
        <v>550</v>
      </c>
      <c r="D254" s="628" t="s">
        <v>551</v>
      </c>
      <c r="E254" s="627" t="s">
        <v>529</v>
      </c>
      <c r="F254" s="628" t="s">
        <v>530</v>
      </c>
      <c r="G254" s="627" t="s">
        <v>560</v>
      </c>
      <c r="H254" s="627" t="s">
        <v>1404</v>
      </c>
      <c r="I254" s="627" t="s">
        <v>1405</v>
      </c>
      <c r="J254" s="627" t="s">
        <v>830</v>
      </c>
      <c r="K254" s="627" t="s">
        <v>1406</v>
      </c>
      <c r="L254" s="629">
        <v>727.83233062183206</v>
      </c>
      <c r="M254" s="629">
        <v>3</v>
      </c>
      <c r="N254" s="630">
        <v>2183.4969918654961</v>
      </c>
    </row>
    <row r="255" spans="1:14" ht="14.4" customHeight="1" x14ac:dyDescent="0.3">
      <c r="A255" s="625" t="s">
        <v>526</v>
      </c>
      <c r="B255" s="626" t="s">
        <v>528</v>
      </c>
      <c r="C255" s="627" t="s">
        <v>550</v>
      </c>
      <c r="D255" s="628" t="s">
        <v>551</v>
      </c>
      <c r="E255" s="627" t="s">
        <v>529</v>
      </c>
      <c r="F255" s="628" t="s">
        <v>530</v>
      </c>
      <c r="G255" s="627" t="s">
        <v>560</v>
      </c>
      <c r="H255" s="627" t="s">
        <v>1407</v>
      </c>
      <c r="I255" s="627" t="s">
        <v>1408</v>
      </c>
      <c r="J255" s="627" t="s">
        <v>1409</v>
      </c>
      <c r="K255" s="627" t="s">
        <v>1410</v>
      </c>
      <c r="L255" s="629">
        <v>42.4</v>
      </c>
      <c r="M255" s="629">
        <v>4</v>
      </c>
      <c r="N255" s="630">
        <v>169.6</v>
      </c>
    </row>
    <row r="256" spans="1:14" ht="14.4" customHeight="1" x14ac:dyDescent="0.3">
      <c r="A256" s="625" t="s">
        <v>526</v>
      </c>
      <c r="B256" s="626" t="s">
        <v>528</v>
      </c>
      <c r="C256" s="627" t="s">
        <v>550</v>
      </c>
      <c r="D256" s="628" t="s">
        <v>551</v>
      </c>
      <c r="E256" s="627" t="s">
        <v>529</v>
      </c>
      <c r="F256" s="628" t="s">
        <v>530</v>
      </c>
      <c r="G256" s="627" t="s">
        <v>560</v>
      </c>
      <c r="H256" s="627" t="s">
        <v>1411</v>
      </c>
      <c r="I256" s="627" t="s">
        <v>562</v>
      </c>
      <c r="J256" s="627" t="s">
        <v>1412</v>
      </c>
      <c r="K256" s="627"/>
      <c r="L256" s="629">
        <v>103.5305811010641</v>
      </c>
      <c r="M256" s="629">
        <v>79</v>
      </c>
      <c r="N256" s="630">
        <v>8178.9159069840643</v>
      </c>
    </row>
    <row r="257" spans="1:14" ht="14.4" customHeight="1" x14ac:dyDescent="0.3">
      <c r="A257" s="625" t="s">
        <v>526</v>
      </c>
      <c r="B257" s="626" t="s">
        <v>528</v>
      </c>
      <c r="C257" s="627" t="s">
        <v>550</v>
      </c>
      <c r="D257" s="628" t="s">
        <v>551</v>
      </c>
      <c r="E257" s="627" t="s">
        <v>529</v>
      </c>
      <c r="F257" s="628" t="s">
        <v>530</v>
      </c>
      <c r="G257" s="627" t="s">
        <v>560</v>
      </c>
      <c r="H257" s="627" t="s">
        <v>561</v>
      </c>
      <c r="I257" s="627" t="s">
        <v>562</v>
      </c>
      <c r="J257" s="627" t="s">
        <v>563</v>
      </c>
      <c r="K257" s="627" t="s">
        <v>564</v>
      </c>
      <c r="L257" s="629">
        <v>23.700316083013856</v>
      </c>
      <c r="M257" s="629">
        <v>870</v>
      </c>
      <c r="N257" s="630">
        <v>20619.274992222054</v>
      </c>
    </row>
    <row r="258" spans="1:14" ht="14.4" customHeight="1" x14ac:dyDescent="0.3">
      <c r="A258" s="625" t="s">
        <v>526</v>
      </c>
      <c r="B258" s="626" t="s">
        <v>528</v>
      </c>
      <c r="C258" s="627" t="s">
        <v>550</v>
      </c>
      <c r="D258" s="628" t="s">
        <v>551</v>
      </c>
      <c r="E258" s="627" t="s">
        <v>529</v>
      </c>
      <c r="F258" s="628" t="s">
        <v>530</v>
      </c>
      <c r="G258" s="627" t="s">
        <v>560</v>
      </c>
      <c r="H258" s="627" t="s">
        <v>1413</v>
      </c>
      <c r="I258" s="627" t="s">
        <v>562</v>
      </c>
      <c r="J258" s="627" t="s">
        <v>1414</v>
      </c>
      <c r="K258" s="627" t="s">
        <v>564</v>
      </c>
      <c r="L258" s="629">
        <v>24.039512628472863</v>
      </c>
      <c r="M258" s="629">
        <v>102</v>
      </c>
      <c r="N258" s="630">
        <v>2452.0302881042321</v>
      </c>
    </row>
    <row r="259" spans="1:14" ht="14.4" customHeight="1" x14ac:dyDescent="0.3">
      <c r="A259" s="625" t="s">
        <v>526</v>
      </c>
      <c r="B259" s="626" t="s">
        <v>528</v>
      </c>
      <c r="C259" s="627" t="s">
        <v>550</v>
      </c>
      <c r="D259" s="628" t="s">
        <v>551</v>
      </c>
      <c r="E259" s="627" t="s">
        <v>529</v>
      </c>
      <c r="F259" s="628" t="s">
        <v>530</v>
      </c>
      <c r="G259" s="627" t="s">
        <v>560</v>
      </c>
      <c r="H259" s="627" t="s">
        <v>1415</v>
      </c>
      <c r="I259" s="627" t="s">
        <v>562</v>
      </c>
      <c r="J259" s="627" t="s">
        <v>1416</v>
      </c>
      <c r="K259" s="627"/>
      <c r="L259" s="629">
        <v>145.27576795751975</v>
      </c>
      <c r="M259" s="629">
        <v>30</v>
      </c>
      <c r="N259" s="630">
        <v>4358.2730387255924</v>
      </c>
    </row>
    <row r="260" spans="1:14" ht="14.4" customHeight="1" x14ac:dyDescent="0.3">
      <c r="A260" s="625" t="s">
        <v>526</v>
      </c>
      <c r="B260" s="626" t="s">
        <v>528</v>
      </c>
      <c r="C260" s="627" t="s">
        <v>550</v>
      </c>
      <c r="D260" s="628" t="s">
        <v>551</v>
      </c>
      <c r="E260" s="627" t="s">
        <v>529</v>
      </c>
      <c r="F260" s="628" t="s">
        <v>530</v>
      </c>
      <c r="G260" s="627" t="s">
        <v>560</v>
      </c>
      <c r="H260" s="627" t="s">
        <v>1417</v>
      </c>
      <c r="I260" s="627" t="s">
        <v>562</v>
      </c>
      <c r="J260" s="627" t="s">
        <v>1418</v>
      </c>
      <c r="K260" s="627"/>
      <c r="L260" s="629">
        <v>504.541149904973</v>
      </c>
      <c r="M260" s="629">
        <v>1</v>
      </c>
      <c r="N260" s="630">
        <v>504.541149904973</v>
      </c>
    </row>
    <row r="261" spans="1:14" ht="14.4" customHeight="1" x14ac:dyDescent="0.3">
      <c r="A261" s="625" t="s">
        <v>526</v>
      </c>
      <c r="B261" s="626" t="s">
        <v>528</v>
      </c>
      <c r="C261" s="627" t="s">
        <v>550</v>
      </c>
      <c r="D261" s="628" t="s">
        <v>551</v>
      </c>
      <c r="E261" s="627" t="s">
        <v>529</v>
      </c>
      <c r="F261" s="628" t="s">
        <v>530</v>
      </c>
      <c r="G261" s="627" t="s">
        <v>560</v>
      </c>
      <c r="H261" s="627" t="s">
        <v>1419</v>
      </c>
      <c r="I261" s="627" t="s">
        <v>562</v>
      </c>
      <c r="J261" s="627" t="s">
        <v>1420</v>
      </c>
      <c r="K261" s="627"/>
      <c r="L261" s="629">
        <v>75.305373411138234</v>
      </c>
      <c r="M261" s="629">
        <v>302</v>
      </c>
      <c r="N261" s="630">
        <v>22742.222770163746</v>
      </c>
    </row>
    <row r="262" spans="1:14" ht="14.4" customHeight="1" x14ac:dyDescent="0.3">
      <c r="A262" s="625" t="s">
        <v>526</v>
      </c>
      <c r="B262" s="626" t="s">
        <v>528</v>
      </c>
      <c r="C262" s="627" t="s">
        <v>550</v>
      </c>
      <c r="D262" s="628" t="s">
        <v>551</v>
      </c>
      <c r="E262" s="627" t="s">
        <v>529</v>
      </c>
      <c r="F262" s="628" t="s">
        <v>530</v>
      </c>
      <c r="G262" s="627" t="s">
        <v>560</v>
      </c>
      <c r="H262" s="627" t="s">
        <v>1421</v>
      </c>
      <c r="I262" s="627" t="s">
        <v>562</v>
      </c>
      <c r="J262" s="627" t="s">
        <v>1422</v>
      </c>
      <c r="K262" s="627"/>
      <c r="L262" s="629">
        <v>209.09293097757302</v>
      </c>
      <c r="M262" s="629">
        <v>4</v>
      </c>
      <c r="N262" s="630">
        <v>836.37172391029208</v>
      </c>
    </row>
    <row r="263" spans="1:14" ht="14.4" customHeight="1" x14ac:dyDescent="0.3">
      <c r="A263" s="625" t="s">
        <v>526</v>
      </c>
      <c r="B263" s="626" t="s">
        <v>528</v>
      </c>
      <c r="C263" s="627" t="s">
        <v>550</v>
      </c>
      <c r="D263" s="628" t="s">
        <v>551</v>
      </c>
      <c r="E263" s="627" t="s">
        <v>529</v>
      </c>
      <c r="F263" s="628" t="s">
        <v>530</v>
      </c>
      <c r="G263" s="627" t="s">
        <v>560</v>
      </c>
      <c r="H263" s="627" t="s">
        <v>1423</v>
      </c>
      <c r="I263" s="627" t="s">
        <v>562</v>
      </c>
      <c r="J263" s="627" t="s">
        <v>1424</v>
      </c>
      <c r="K263" s="627"/>
      <c r="L263" s="629">
        <v>123.29446953739732</v>
      </c>
      <c r="M263" s="629">
        <v>36</v>
      </c>
      <c r="N263" s="630">
        <v>4438.6009033463033</v>
      </c>
    </row>
    <row r="264" spans="1:14" ht="14.4" customHeight="1" x14ac:dyDescent="0.3">
      <c r="A264" s="625" t="s">
        <v>526</v>
      </c>
      <c r="B264" s="626" t="s">
        <v>528</v>
      </c>
      <c r="C264" s="627" t="s">
        <v>550</v>
      </c>
      <c r="D264" s="628" t="s">
        <v>551</v>
      </c>
      <c r="E264" s="627" t="s">
        <v>529</v>
      </c>
      <c r="F264" s="628" t="s">
        <v>530</v>
      </c>
      <c r="G264" s="627" t="s">
        <v>560</v>
      </c>
      <c r="H264" s="627" t="s">
        <v>1425</v>
      </c>
      <c r="I264" s="627" t="s">
        <v>1425</v>
      </c>
      <c r="J264" s="627" t="s">
        <v>1426</v>
      </c>
      <c r="K264" s="627" t="s">
        <v>1427</v>
      </c>
      <c r="L264" s="629">
        <v>1079.0993984308529</v>
      </c>
      <c r="M264" s="629">
        <v>42</v>
      </c>
      <c r="N264" s="630">
        <v>45322.174734095825</v>
      </c>
    </row>
    <row r="265" spans="1:14" ht="14.4" customHeight="1" x14ac:dyDescent="0.3">
      <c r="A265" s="625" t="s">
        <v>526</v>
      </c>
      <c r="B265" s="626" t="s">
        <v>528</v>
      </c>
      <c r="C265" s="627" t="s">
        <v>550</v>
      </c>
      <c r="D265" s="628" t="s">
        <v>551</v>
      </c>
      <c r="E265" s="627" t="s">
        <v>529</v>
      </c>
      <c r="F265" s="628" t="s">
        <v>530</v>
      </c>
      <c r="G265" s="627" t="s">
        <v>560</v>
      </c>
      <c r="H265" s="627" t="s">
        <v>1428</v>
      </c>
      <c r="I265" s="627" t="s">
        <v>1429</v>
      </c>
      <c r="J265" s="627" t="s">
        <v>1430</v>
      </c>
      <c r="K265" s="627" t="s">
        <v>1431</v>
      </c>
      <c r="L265" s="629">
        <v>48.458571605666528</v>
      </c>
      <c r="M265" s="629">
        <v>21</v>
      </c>
      <c r="N265" s="630">
        <v>1017.630003718997</v>
      </c>
    </row>
    <row r="266" spans="1:14" ht="14.4" customHeight="1" x14ac:dyDescent="0.3">
      <c r="A266" s="625" t="s">
        <v>526</v>
      </c>
      <c r="B266" s="626" t="s">
        <v>528</v>
      </c>
      <c r="C266" s="627" t="s">
        <v>550</v>
      </c>
      <c r="D266" s="628" t="s">
        <v>551</v>
      </c>
      <c r="E266" s="627" t="s">
        <v>529</v>
      </c>
      <c r="F266" s="628" t="s">
        <v>530</v>
      </c>
      <c r="G266" s="627" t="s">
        <v>560</v>
      </c>
      <c r="H266" s="627" t="s">
        <v>1432</v>
      </c>
      <c r="I266" s="627" t="s">
        <v>1433</v>
      </c>
      <c r="J266" s="627" t="s">
        <v>1434</v>
      </c>
      <c r="K266" s="627" t="s">
        <v>1435</v>
      </c>
      <c r="L266" s="629">
        <v>41.12</v>
      </c>
      <c r="M266" s="629">
        <v>2</v>
      </c>
      <c r="N266" s="630">
        <v>82.24</v>
      </c>
    </row>
    <row r="267" spans="1:14" ht="14.4" customHeight="1" x14ac:dyDescent="0.3">
      <c r="A267" s="625" t="s">
        <v>526</v>
      </c>
      <c r="B267" s="626" t="s">
        <v>528</v>
      </c>
      <c r="C267" s="627" t="s">
        <v>550</v>
      </c>
      <c r="D267" s="628" t="s">
        <v>551</v>
      </c>
      <c r="E267" s="627" t="s">
        <v>529</v>
      </c>
      <c r="F267" s="628" t="s">
        <v>530</v>
      </c>
      <c r="G267" s="627" t="s">
        <v>560</v>
      </c>
      <c r="H267" s="627" t="s">
        <v>1436</v>
      </c>
      <c r="I267" s="627" t="s">
        <v>1437</v>
      </c>
      <c r="J267" s="627" t="s">
        <v>1438</v>
      </c>
      <c r="K267" s="627" t="s">
        <v>1439</v>
      </c>
      <c r="L267" s="629">
        <v>117.73958870879827</v>
      </c>
      <c r="M267" s="629">
        <v>152</v>
      </c>
      <c r="N267" s="630">
        <v>17896.417483737336</v>
      </c>
    </row>
    <row r="268" spans="1:14" ht="14.4" customHeight="1" x14ac:dyDescent="0.3">
      <c r="A268" s="625" t="s">
        <v>526</v>
      </c>
      <c r="B268" s="626" t="s">
        <v>528</v>
      </c>
      <c r="C268" s="627" t="s">
        <v>550</v>
      </c>
      <c r="D268" s="628" t="s">
        <v>551</v>
      </c>
      <c r="E268" s="627" t="s">
        <v>529</v>
      </c>
      <c r="F268" s="628" t="s">
        <v>530</v>
      </c>
      <c r="G268" s="627" t="s">
        <v>560</v>
      </c>
      <c r="H268" s="627" t="s">
        <v>1440</v>
      </c>
      <c r="I268" s="627" t="s">
        <v>1441</v>
      </c>
      <c r="J268" s="627" t="s">
        <v>1442</v>
      </c>
      <c r="K268" s="627" t="s">
        <v>1443</v>
      </c>
      <c r="L268" s="629">
        <v>743.28</v>
      </c>
      <c r="M268" s="629">
        <v>35</v>
      </c>
      <c r="N268" s="630">
        <v>26014.799999999999</v>
      </c>
    </row>
    <row r="269" spans="1:14" ht="14.4" customHeight="1" x14ac:dyDescent="0.3">
      <c r="A269" s="625" t="s">
        <v>526</v>
      </c>
      <c r="B269" s="626" t="s">
        <v>528</v>
      </c>
      <c r="C269" s="627" t="s">
        <v>550</v>
      </c>
      <c r="D269" s="628" t="s">
        <v>551</v>
      </c>
      <c r="E269" s="627" t="s">
        <v>529</v>
      </c>
      <c r="F269" s="628" t="s">
        <v>530</v>
      </c>
      <c r="G269" s="627" t="s">
        <v>560</v>
      </c>
      <c r="H269" s="627" t="s">
        <v>1444</v>
      </c>
      <c r="I269" s="627" t="s">
        <v>1445</v>
      </c>
      <c r="J269" s="627" t="s">
        <v>1446</v>
      </c>
      <c r="K269" s="627" t="s">
        <v>1447</v>
      </c>
      <c r="L269" s="629">
        <v>67.010000000000005</v>
      </c>
      <c r="M269" s="629">
        <v>1</v>
      </c>
      <c r="N269" s="630">
        <v>67.010000000000005</v>
      </c>
    </row>
    <row r="270" spans="1:14" ht="14.4" customHeight="1" x14ac:dyDescent="0.3">
      <c r="A270" s="625" t="s">
        <v>526</v>
      </c>
      <c r="B270" s="626" t="s">
        <v>528</v>
      </c>
      <c r="C270" s="627" t="s">
        <v>550</v>
      </c>
      <c r="D270" s="628" t="s">
        <v>551</v>
      </c>
      <c r="E270" s="627" t="s">
        <v>529</v>
      </c>
      <c r="F270" s="628" t="s">
        <v>530</v>
      </c>
      <c r="G270" s="627" t="s">
        <v>560</v>
      </c>
      <c r="H270" s="627" t="s">
        <v>1448</v>
      </c>
      <c r="I270" s="627" t="s">
        <v>1449</v>
      </c>
      <c r="J270" s="627" t="s">
        <v>1450</v>
      </c>
      <c r="K270" s="627" t="s">
        <v>769</v>
      </c>
      <c r="L270" s="629">
        <v>64.64</v>
      </c>
      <c r="M270" s="629">
        <v>1</v>
      </c>
      <c r="N270" s="630">
        <v>64.64</v>
      </c>
    </row>
    <row r="271" spans="1:14" ht="14.4" customHeight="1" x14ac:dyDescent="0.3">
      <c r="A271" s="625" t="s">
        <v>526</v>
      </c>
      <c r="B271" s="626" t="s">
        <v>528</v>
      </c>
      <c r="C271" s="627" t="s">
        <v>550</v>
      </c>
      <c r="D271" s="628" t="s">
        <v>551</v>
      </c>
      <c r="E271" s="627" t="s">
        <v>529</v>
      </c>
      <c r="F271" s="628" t="s">
        <v>530</v>
      </c>
      <c r="G271" s="627" t="s">
        <v>560</v>
      </c>
      <c r="H271" s="627" t="s">
        <v>1451</v>
      </c>
      <c r="I271" s="627" t="s">
        <v>1452</v>
      </c>
      <c r="J271" s="627" t="s">
        <v>1453</v>
      </c>
      <c r="K271" s="627" t="s">
        <v>1454</v>
      </c>
      <c r="L271" s="629">
        <v>136.25297924370216</v>
      </c>
      <c r="M271" s="629">
        <v>18</v>
      </c>
      <c r="N271" s="630">
        <v>2452.5536263866388</v>
      </c>
    </row>
    <row r="272" spans="1:14" ht="14.4" customHeight="1" x14ac:dyDescent="0.3">
      <c r="A272" s="625" t="s">
        <v>526</v>
      </c>
      <c r="B272" s="626" t="s">
        <v>528</v>
      </c>
      <c r="C272" s="627" t="s">
        <v>550</v>
      </c>
      <c r="D272" s="628" t="s">
        <v>551</v>
      </c>
      <c r="E272" s="627" t="s">
        <v>529</v>
      </c>
      <c r="F272" s="628" t="s">
        <v>530</v>
      </c>
      <c r="G272" s="627" t="s">
        <v>560</v>
      </c>
      <c r="H272" s="627" t="s">
        <v>1455</v>
      </c>
      <c r="I272" s="627" t="s">
        <v>1456</v>
      </c>
      <c r="J272" s="627" t="s">
        <v>1457</v>
      </c>
      <c r="K272" s="627" t="s">
        <v>1458</v>
      </c>
      <c r="L272" s="629">
        <v>78.249598325135509</v>
      </c>
      <c r="M272" s="629">
        <v>2</v>
      </c>
      <c r="N272" s="630">
        <v>156.49919665027102</v>
      </c>
    </row>
    <row r="273" spans="1:14" ht="14.4" customHeight="1" x14ac:dyDescent="0.3">
      <c r="A273" s="625" t="s">
        <v>526</v>
      </c>
      <c r="B273" s="626" t="s">
        <v>528</v>
      </c>
      <c r="C273" s="627" t="s">
        <v>550</v>
      </c>
      <c r="D273" s="628" t="s">
        <v>551</v>
      </c>
      <c r="E273" s="627" t="s">
        <v>529</v>
      </c>
      <c r="F273" s="628" t="s">
        <v>530</v>
      </c>
      <c r="G273" s="627" t="s">
        <v>560</v>
      </c>
      <c r="H273" s="627" t="s">
        <v>1459</v>
      </c>
      <c r="I273" s="627" t="s">
        <v>1460</v>
      </c>
      <c r="J273" s="627" t="s">
        <v>1461</v>
      </c>
      <c r="K273" s="627" t="s">
        <v>1462</v>
      </c>
      <c r="L273" s="629">
        <v>62.990904684279876</v>
      </c>
      <c r="M273" s="629">
        <v>222</v>
      </c>
      <c r="N273" s="630">
        <v>13983.980839910133</v>
      </c>
    </row>
    <row r="274" spans="1:14" ht="14.4" customHeight="1" x14ac:dyDescent="0.3">
      <c r="A274" s="625" t="s">
        <v>526</v>
      </c>
      <c r="B274" s="626" t="s">
        <v>528</v>
      </c>
      <c r="C274" s="627" t="s">
        <v>550</v>
      </c>
      <c r="D274" s="628" t="s">
        <v>551</v>
      </c>
      <c r="E274" s="627" t="s">
        <v>529</v>
      </c>
      <c r="F274" s="628" t="s">
        <v>530</v>
      </c>
      <c r="G274" s="627" t="s">
        <v>560</v>
      </c>
      <c r="H274" s="627" t="s">
        <v>1463</v>
      </c>
      <c r="I274" s="627" t="s">
        <v>1464</v>
      </c>
      <c r="J274" s="627" t="s">
        <v>1465</v>
      </c>
      <c r="K274" s="627" t="s">
        <v>1466</v>
      </c>
      <c r="L274" s="629">
        <v>38.94</v>
      </c>
      <c r="M274" s="629">
        <v>31</v>
      </c>
      <c r="N274" s="630">
        <v>1207.1399999999999</v>
      </c>
    </row>
    <row r="275" spans="1:14" ht="14.4" customHeight="1" x14ac:dyDescent="0.3">
      <c r="A275" s="625" t="s">
        <v>526</v>
      </c>
      <c r="B275" s="626" t="s">
        <v>528</v>
      </c>
      <c r="C275" s="627" t="s">
        <v>550</v>
      </c>
      <c r="D275" s="628" t="s">
        <v>551</v>
      </c>
      <c r="E275" s="627" t="s">
        <v>529</v>
      </c>
      <c r="F275" s="628" t="s">
        <v>530</v>
      </c>
      <c r="G275" s="627" t="s">
        <v>560</v>
      </c>
      <c r="H275" s="627" t="s">
        <v>1467</v>
      </c>
      <c r="I275" s="627" t="s">
        <v>1468</v>
      </c>
      <c r="J275" s="627" t="s">
        <v>1469</v>
      </c>
      <c r="K275" s="627" t="s">
        <v>1470</v>
      </c>
      <c r="L275" s="629">
        <v>1005.0092860533401</v>
      </c>
      <c r="M275" s="629">
        <v>7</v>
      </c>
      <c r="N275" s="630">
        <v>7035.0650023733806</v>
      </c>
    </row>
    <row r="276" spans="1:14" ht="14.4" customHeight="1" x14ac:dyDescent="0.3">
      <c r="A276" s="625" t="s">
        <v>526</v>
      </c>
      <c r="B276" s="626" t="s">
        <v>528</v>
      </c>
      <c r="C276" s="627" t="s">
        <v>550</v>
      </c>
      <c r="D276" s="628" t="s">
        <v>551</v>
      </c>
      <c r="E276" s="627" t="s">
        <v>529</v>
      </c>
      <c r="F276" s="628" t="s">
        <v>530</v>
      </c>
      <c r="G276" s="627" t="s">
        <v>560</v>
      </c>
      <c r="H276" s="627" t="s">
        <v>1471</v>
      </c>
      <c r="I276" s="627" t="s">
        <v>1472</v>
      </c>
      <c r="J276" s="627" t="s">
        <v>1473</v>
      </c>
      <c r="K276" s="627" t="s">
        <v>1474</v>
      </c>
      <c r="L276" s="629">
        <v>55.328333333333354</v>
      </c>
      <c r="M276" s="629">
        <v>20</v>
      </c>
      <c r="N276" s="630">
        <v>1106.5666666666671</v>
      </c>
    </row>
    <row r="277" spans="1:14" ht="14.4" customHeight="1" x14ac:dyDescent="0.3">
      <c r="A277" s="625" t="s">
        <v>526</v>
      </c>
      <c r="B277" s="626" t="s">
        <v>528</v>
      </c>
      <c r="C277" s="627" t="s">
        <v>550</v>
      </c>
      <c r="D277" s="628" t="s">
        <v>551</v>
      </c>
      <c r="E277" s="627" t="s">
        <v>529</v>
      </c>
      <c r="F277" s="628" t="s">
        <v>530</v>
      </c>
      <c r="G277" s="627" t="s">
        <v>560</v>
      </c>
      <c r="H277" s="627" t="s">
        <v>1475</v>
      </c>
      <c r="I277" s="627" t="s">
        <v>562</v>
      </c>
      <c r="J277" s="627" t="s">
        <v>1476</v>
      </c>
      <c r="K277" s="627"/>
      <c r="L277" s="629">
        <v>191.142197981744</v>
      </c>
      <c r="M277" s="629">
        <v>1</v>
      </c>
      <c r="N277" s="630">
        <v>191.142197981744</v>
      </c>
    </row>
    <row r="278" spans="1:14" ht="14.4" customHeight="1" x14ac:dyDescent="0.3">
      <c r="A278" s="625" t="s">
        <v>526</v>
      </c>
      <c r="B278" s="626" t="s">
        <v>528</v>
      </c>
      <c r="C278" s="627" t="s">
        <v>550</v>
      </c>
      <c r="D278" s="628" t="s">
        <v>551</v>
      </c>
      <c r="E278" s="627" t="s">
        <v>529</v>
      </c>
      <c r="F278" s="628" t="s">
        <v>530</v>
      </c>
      <c r="G278" s="627" t="s">
        <v>560</v>
      </c>
      <c r="H278" s="627" t="s">
        <v>1477</v>
      </c>
      <c r="I278" s="627" t="s">
        <v>1478</v>
      </c>
      <c r="J278" s="627" t="s">
        <v>1479</v>
      </c>
      <c r="K278" s="627" t="s">
        <v>1480</v>
      </c>
      <c r="L278" s="629">
        <v>122.849524417933</v>
      </c>
      <c r="M278" s="629">
        <v>1</v>
      </c>
      <c r="N278" s="630">
        <v>122.849524417933</v>
      </c>
    </row>
    <row r="279" spans="1:14" ht="14.4" customHeight="1" x14ac:dyDescent="0.3">
      <c r="A279" s="625" t="s">
        <v>526</v>
      </c>
      <c r="B279" s="626" t="s">
        <v>528</v>
      </c>
      <c r="C279" s="627" t="s">
        <v>550</v>
      </c>
      <c r="D279" s="628" t="s">
        <v>551</v>
      </c>
      <c r="E279" s="627" t="s">
        <v>529</v>
      </c>
      <c r="F279" s="628" t="s">
        <v>530</v>
      </c>
      <c r="G279" s="627" t="s">
        <v>560</v>
      </c>
      <c r="H279" s="627" t="s">
        <v>1481</v>
      </c>
      <c r="I279" s="627" t="s">
        <v>562</v>
      </c>
      <c r="J279" s="627" t="s">
        <v>1482</v>
      </c>
      <c r="K279" s="627" t="s">
        <v>1483</v>
      </c>
      <c r="L279" s="629">
        <v>197.94</v>
      </c>
      <c r="M279" s="629">
        <v>10</v>
      </c>
      <c r="N279" s="630">
        <v>1979.4</v>
      </c>
    </row>
    <row r="280" spans="1:14" ht="14.4" customHeight="1" x14ac:dyDescent="0.3">
      <c r="A280" s="625" t="s">
        <v>526</v>
      </c>
      <c r="B280" s="626" t="s">
        <v>528</v>
      </c>
      <c r="C280" s="627" t="s">
        <v>550</v>
      </c>
      <c r="D280" s="628" t="s">
        <v>551</v>
      </c>
      <c r="E280" s="627" t="s">
        <v>529</v>
      </c>
      <c r="F280" s="628" t="s">
        <v>530</v>
      </c>
      <c r="G280" s="627" t="s">
        <v>560</v>
      </c>
      <c r="H280" s="627" t="s">
        <v>1484</v>
      </c>
      <c r="I280" s="627" t="s">
        <v>562</v>
      </c>
      <c r="J280" s="627" t="s">
        <v>1485</v>
      </c>
      <c r="K280" s="627" t="s">
        <v>1486</v>
      </c>
      <c r="L280" s="629">
        <v>171.6760244182901</v>
      </c>
      <c r="M280" s="629">
        <v>96</v>
      </c>
      <c r="N280" s="630">
        <v>16480.898344155848</v>
      </c>
    </row>
    <row r="281" spans="1:14" ht="14.4" customHeight="1" x14ac:dyDescent="0.3">
      <c r="A281" s="625" t="s">
        <v>526</v>
      </c>
      <c r="B281" s="626" t="s">
        <v>528</v>
      </c>
      <c r="C281" s="627" t="s">
        <v>550</v>
      </c>
      <c r="D281" s="628" t="s">
        <v>551</v>
      </c>
      <c r="E281" s="627" t="s">
        <v>529</v>
      </c>
      <c r="F281" s="628" t="s">
        <v>530</v>
      </c>
      <c r="G281" s="627" t="s">
        <v>560</v>
      </c>
      <c r="H281" s="627" t="s">
        <v>1487</v>
      </c>
      <c r="I281" s="627" t="s">
        <v>1488</v>
      </c>
      <c r="J281" s="627" t="s">
        <v>1489</v>
      </c>
      <c r="K281" s="627" t="s">
        <v>1490</v>
      </c>
      <c r="L281" s="629">
        <v>1036.8196688079902</v>
      </c>
      <c r="M281" s="629">
        <v>185</v>
      </c>
      <c r="N281" s="630">
        <v>191811.6387294782</v>
      </c>
    </row>
    <row r="282" spans="1:14" ht="14.4" customHeight="1" x14ac:dyDescent="0.3">
      <c r="A282" s="625" t="s">
        <v>526</v>
      </c>
      <c r="B282" s="626" t="s">
        <v>528</v>
      </c>
      <c r="C282" s="627" t="s">
        <v>550</v>
      </c>
      <c r="D282" s="628" t="s">
        <v>551</v>
      </c>
      <c r="E282" s="627" t="s">
        <v>529</v>
      </c>
      <c r="F282" s="628" t="s">
        <v>530</v>
      </c>
      <c r="G282" s="627" t="s">
        <v>560</v>
      </c>
      <c r="H282" s="627" t="s">
        <v>1491</v>
      </c>
      <c r="I282" s="627" t="s">
        <v>1492</v>
      </c>
      <c r="J282" s="627" t="s">
        <v>1493</v>
      </c>
      <c r="K282" s="627" t="s">
        <v>1494</v>
      </c>
      <c r="L282" s="629">
        <v>4515.6745844843799</v>
      </c>
      <c r="M282" s="629">
        <v>10</v>
      </c>
      <c r="N282" s="630">
        <v>45156.745844843797</v>
      </c>
    </row>
    <row r="283" spans="1:14" ht="14.4" customHeight="1" x14ac:dyDescent="0.3">
      <c r="A283" s="625" t="s">
        <v>526</v>
      </c>
      <c r="B283" s="626" t="s">
        <v>528</v>
      </c>
      <c r="C283" s="627" t="s">
        <v>550</v>
      </c>
      <c r="D283" s="628" t="s">
        <v>551</v>
      </c>
      <c r="E283" s="627" t="s">
        <v>529</v>
      </c>
      <c r="F283" s="628" t="s">
        <v>530</v>
      </c>
      <c r="G283" s="627" t="s">
        <v>560</v>
      </c>
      <c r="H283" s="627" t="s">
        <v>1495</v>
      </c>
      <c r="I283" s="627" t="s">
        <v>1496</v>
      </c>
      <c r="J283" s="627" t="s">
        <v>1497</v>
      </c>
      <c r="K283" s="627" t="s">
        <v>1498</v>
      </c>
      <c r="L283" s="629">
        <v>399.34211397175892</v>
      </c>
      <c r="M283" s="629">
        <v>126</v>
      </c>
      <c r="N283" s="630">
        <v>50317.106360441627</v>
      </c>
    </row>
    <row r="284" spans="1:14" ht="14.4" customHeight="1" x14ac:dyDescent="0.3">
      <c r="A284" s="625" t="s">
        <v>526</v>
      </c>
      <c r="B284" s="626" t="s">
        <v>528</v>
      </c>
      <c r="C284" s="627" t="s">
        <v>550</v>
      </c>
      <c r="D284" s="628" t="s">
        <v>551</v>
      </c>
      <c r="E284" s="627" t="s">
        <v>529</v>
      </c>
      <c r="F284" s="628" t="s">
        <v>530</v>
      </c>
      <c r="G284" s="627" t="s">
        <v>560</v>
      </c>
      <c r="H284" s="627" t="s">
        <v>1499</v>
      </c>
      <c r="I284" s="627" t="s">
        <v>562</v>
      </c>
      <c r="J284" s="627" t="s">
        <v>1500</v>
      </c>
      <c r="K284" s="627"/>
      <c r="L284" s="629">
        <v>256.41350294110629</v>
      </c>
      <c r="M284" s="629">
        <v>4</v>
      </c>
      <c r="N284" s="630">
        <v>1025.6540117644251</v>
      </c>
    </row>
    <row r="285" spans="1:14" ht="14.4" customHeight="1" x14ac:dyDescent="0.3">
      <c r="A285" s="625" t="s">
        <v>526</v>
      </c>
      <c r="B285" s="626" t="s">
        <v>528</v>
      </c>
      <c r="C285" s="627" t="s">
        <v>550</v>
      </c>
      <c r="D285" s="628" t="s">
        <v>551</v>
      </c>
      <c r="E285" s="627" t="s">
        <v>529</v>
      </c>
      <c r="F285" s="628" t="s">
        <v>530</v>
      </c>
      <c r="G285" s="627" t="s">
        <v>560</v>
      </c>
      <c r="H285" s="627" t="s">
        <v>1501</v>
      </c>
      <c r="I285" s="627" t="s">
        <v>1502</v>
      </c>
      <c r="J285" s="627" t="s">
        <v>1129</v>
      </c>
      <c r="K285" s="627" t="s">
        <v>1503</v>
      </c>
      <c r="L285" s="629">
        <v>38.03</v>
      </c>
      <c r="M285" s="629">
        <v>2</v>
      </c>
      <c r="N285" s="630">
        <v>76.06</v>
      </c>
    </row>
    <row r="286" spans="1:14" ht="14.4" customHeight="1" x14ac:dyDescent="0.3">
      <c r="A286" s="625" t="s">
        <v>526</v>
      </c>
      <c r="B286" s="626" t="s">
        <v>528</v>
      </c>
      <c r="C286" s="627" t="s">
        <v>550</v>
      </c>
      <c r="D286" s="628" t="s">
        <v>551</v>
      </c>
      <c r="E286" s="627" t="s">
        <v>529</v>
      </c>
      <c r="F286" s="628" t="s">
        <v>530</v>
      </c>
      <c r="G286" s="627" t="s">
        <v>560</v>
      </c>
      <c r="H286" s="627" t="s">
        <v>1504</v>
      </c>
      <c r="I286" s="627" t="s">
        <v>1505</v>
      </c>
      <c r="J286" s="627" t="s">
        <v>1506</v>
      </c>
      <c r="K286" s="627" t="s">
        <v>1507</v>
      </c>
      <c r="L286" s="629">
        <v>33.649500000000003</v>
      </c>
      <c r="M286" s="629">
        <v>4</v>
      </c>
      <c r="N286" s="630">
        <v>134.59800000000001</v>
      </c>
    </row>
    <row r="287" spans="1:14" ht="14.4" customHeight="1" x14ac:dyDescent="0.3">
      <c r="A287" s="625" t="s">
        <v>526</v>
      </c>
      <c r="B287" s="626" t="s">
        <v>528</v>
      </c>
      <c r="C287" s="627" t="s">
        <v>550</v>
      </c>
      <c r="D287" s="628" t="s">
        <v>551</v>
      </c>
      <c r="E287" s="627" t="s">
        <v>529</v>
      </c>
      <c r="F287" s="628" t="s">
        <v>530</v>
      </c>
      <c r="G287" s="627" t="s">
        <v>560</v>
      </c>
      <c r="H287" s="627" t="s">
        <v>1508</v>
      </c>
      <c r="I287" s="627" t="s">
        <v>1509</v>
      </c>
      <c r="J287" s="627" t="s">
        <v>1510</v>
      </c>
      <c r="K287" s="627" t="s">
        <v>887</v>
      </c>
      <c r="L287" s="629">
        <v>57.52</v>
      </c>
      <c r="M287" s="629">
        <v>1</v>
      </c>
      <c r="N287" s="630">
        <v>57.52</v>
      </c>
    </row>
    <row r="288" spans="1:14" ht="14.4" customHeight="1" x14ac:dyDescent="0.3">
      <c r="A288" s="625" t="s">
        <v>526</v>
      </c>
      <c r="B288" s="626" t="s">
        <v>528</v>
      </c>
      <c r="C288" s="627" t="s">
        <v>550</v>
      </c>
      <c r="D288" s="628" t="s">
        <v>551</v>
      </c>
      <c r="E288" s="627" t="s">
        <v>529</v>
      </c>
      <c r="F288" s="628" t="s">
        <v>530</v>
      </c>
      <c r="G288" s="627" t="s">
        <v>560</v>
      </c>
      <c r="H288" s="627" t="s">
        <v>1511</v>
      </c>
      <c r="I288" s="627" t="s">
        <v>1512</v>
      </c>
      <c r="J288" s="627" t="s">
        <v>1513</v>
      </c>
      <c r="K288" s="627" t="s">
        <v>1514</v>
      </c>
      <c r="L288" s="629">
        <v>454.51011388273901</v>
      </c>
      <c r="M288" s="629">
        <v>1</v>
      </c>
      <c r="N288" s="630">
        <v>454.51011388273901</v>
      </c>
    </row>
    <row r="289" spans="1:14" ht="14.4" customHeight="1" x14ac:dyDescent="0.3">
      <c r="A289" s="625" t="s">
        <v>526</v>
      </c>
      <c r="B289" s="626" t="s">
        <v>528</v>
      </c>
      <c r="C289" s="627" t="s">
        <v>550</v>
      </c>
      <c r="D289" s="628" t="s">
        <v>551</v>
      </c>
      <c r="E289" s="627" t="s">
        <v>529</v>
      </c>
      <c r="F289" s="628" t="s">
        <v>530</v>
      </c>
      <c r="G289" s="627" t="s">
        <v>560</v>
      </c>
      <c r="H289" s="627" t="s">
        <v>1515</v>
      </c>
      <c r="I289" s="627" t="s">
        <v>1516</v>
      </c>
      <c r="J289" s="627" t="s">
        <v>1517</v>
      </c>
      <c r="K289" s="627" t="s">
        <v>1207</v>
      </c>
      <c r="L289" s="629">
        <v>107.85</v>
      </c>
      <c r="M289" s="629">
        <v>2</v>
      </c>
      <c r="N289" s="630">
        <v>215.7</v>
      </c>
    </row>
    <row r="290" spans="1:14" ht="14.4" customHeight="1" x14ac:dyDescent="0.3">
      <c r="A290" s="625" t="s">
        <v>526</v>
      </c>
      <c r="B290" s="626" t="s">
        <v>528</v>
      </c>
      <c r="C290" s="627" t="s">
        <v>550</v>
      </c>
      <c r="D290" s="628" t="s">
        <v>551</v>
      </c>
      <c r="E290" s="627" t="s">
        <v>529</v>
      </c>
      <c r="F290" s="628" t="s">
        <v>530</v>
      </c>
      <c r="G290" s="627" t="s">
        <v>560</v>
      </c>
      <c r="H290" s="627" t="s">
        <v>1518</v>
      </c>
      <c r="I290" s="627" t="s">
        <v>1519</v>
      </c>
      <c r="J290" s="627" t="s">
        <v>1520</v>
      </c>
      <c r="K290" s="627" t="s">
        <v>1521</v>
      </c>
      <c r="L290" s="629">
        <v>179.45750000000001</v>
      </c>
      <c r="M290" s="629">
        <v>4</v>
      </c>
      <c r="N290" s="630">
        <v>717.83</v>
      </c>
    </row>
    <row r="291" spans="1:14" ht="14.4" customHeight="1" x14ac:dyDescent="0.3">
      <c r="A291" s="625" t="s">
        <v>526</v>
      </c>
      <c r="B291" s="626" t="s">
        <v>528</v>
      </c>
      <c r="C291" s="627" t="s">
        <v>550</v>
      </c>
      <c r="D291" s="628" t="s">
        <v>551</v>
      </c>
      <c r="E291" s="627" t="s">
        <v>529</v>
      </c>
      <c r="F291" s="628" t="s">
        <v>530</v>
      </c>
      <c r="G291" s="627" t="s">
        <v>560</v>
      </c>
      <c r="H291" s="627" t="s">
        <v>1522</v>
      </c>
      <c r="I291" s="627" t="s">
        <v>1523</v>
      </c>
      <c r="J291" s="627" t="s">
        <v>975</v>
      </c>
      <c r="K291" s="627" t="s">
        <v>1524</v>
      </c>
      <c r="L291" s="629">
        <v>497.59</v>
      </c>
      <c r="M291" s="629">
        <v>1</v>
      </c>
      <c r="N291" s="630">
        <v>497.59</v>
      </c>
    </row>
    <row r="292" spans="1:14" ht="14.4" customHeight="1" x14ac:dyDescent="0.3">
      <c r="A292" s="625" t="s">
        <v>526</v>
      </c>
      <c r="B292" s="626" t="s">
        <v>528</v>
      </c>
      <c r="C292" s="627" t="s">
        <v>550</v>
      </c>
      <c r="D292" s="628" t="s">
        <v>551</v>
      </c>
      <c r="E292" s="627" t="s">
        <v>529</v>
      </c>
      <c r="F292" s="628" t="s">
        <v>530</v>
      </c>
      <c r="G292" s="627" t="s">
        <v>560</v>
      </c>
      <c r="H292" s="627" t="s">
        <v>1525</v>
      </c>
      <c r="I292" s="627" t="s">
        <v>1526</v>
      </c>
      <c r="J292" s="627" t="s">
        <v>1527</v>
      </c>
      <c r="K292" s="627" t="s">
        <v>1528</v>
      </c>
      <c r="L292" s="629">
        <v>194.10009594549101</v>
      </c>
      <c r="M292" s="629">
        <v>2</v>
      </c>
      <c r="N292" s="630">
        <v>388.20019189098201</v>
      </c>
    </row>
    <row r="293" spans="1:14" ht="14.4" customHeight="1" x14ac:dyDescent="0.3">
      <c r="A293" s="625" t="s">
        <v>526</v>
      </c>
      <c r="B293" s="626" t="s">
        <v>528</v>
      </c>
      <c r="C293" s="627" t="s">
        <v>550</v>
      </c>
      <c r="D293" s="628" t="s">
        <v>551</v>
      </c>
      <c r="E293" s="627" t="s">
        <v>529</v>
      </c>
      <c r="F293" s="628" t="s">
        <v>530</v>
      </c>
      <c r="G293" s="627" t="s">
        <v>560</v>
      </c>
      <c r="H293" s="627" t="s">
        <v>1529</v>
      </c>
      <c r="I293" s="627" t="s">
        <v>562</v>
      </c>
      <c r="J293" s="627" t="s">
        <v>1530</v>
      </c>
      <c r="K293" s="627" t="s">
        <v>1531</v>
      </c>
      <c r="L293" s="629">
        <v>361.66</v>
      </c>
      <c r="M293" s="629">
        <v>5</v>
      </c>
      <c r="N293" s="630">
        <v>1808.3000000000002</v>
      </c>
    </row>
    <row r="294" spans="1:14" ht="14.4" customHeight="1" x14ac:dyDescent="0.3">
      <c r="A294" s="625" t="s">
        <v>526</v>
      </c>
      <c r="B294" s="626" t="s">
        <v>528</v>
      </c>
      <c r="C294" s="627" t="s">
        <v>550</v>
      </c>
      <c r="D294" s="628" t="s">
        <v>551</v>
      </c>
      <c r="E294" s="627" t="s">
        <v>529</v>
      </c>
      <c r="F294" s="628" t="s">
        <v>530</v>
      </c>
      <c r="G294" s="627" t="s">
        <v>560</v>
      </c>
      <c r="H294" s="627" t="s">
        <v>1532</v>
      </c>
      <c r="I294" s="627" t="s">
        <v>1533</v>
      </c>
      <c r="J294" s="627" t="s">
        <v>1534</v>
      </c>
      <c r="K294" s="627" t="s">
        <v>1535</v>
      </c>
      <c r="L294" s="629">
        <v>1.1499999999999999</v>
      </c>
      <c r="M294" s="629">
        <v>1</v>
      </c>
      <c r="N294" s="630">
        <v>1.1499999999999999</v>
      </c>
    </row>
    <row r="295" spans="1:14" ht="14.4" customHeight="1" x14ac:dyDescent="0.3">
      <c r="A295" s="625" t="s">
        <v>526</v>
      </c>
      <c r="B295" s="626" t="s">
        <v>528</v>
      </c>
      <c r="C295" s="627" t="s">
        <v>550</v>
      </c>
      <c r="D295" s="628" t="s">
        <v>551</v>
      </c>
      <c r="E295" s="627" t="s">
        <v>529</v>
      </c>
      <c r="F295" s="628" t="s">
        <v>530</v>
      </c>
      <c r="G295" s="627" t="s">
        <v>560</v>
      </c>
      <c r="H295" s="627" t="s">
        <v>1536</v>
      </c>
      <c r="I295" s="627" t="s">
        <v>1537</v>
      </c>
      <c r="J295" s="627" t="s">
        <v>1538</v>
      </c>
      <c r="K295" s="627" t="s">
        <v>1539</v>
      </c>
      <c r="L295" s="629">
        <v>54.650524572854799</v>
      </c>
      <c r="M295" s="629">
        <v>2</v>
      </c>
      <c r="N295" s="630">
        <v>109.3010491457096</v>
      </c>
    </row>
    <row r="296" spans="1:14" ht="14.4" customHeight="1" x14ac:dyDescent="0.3">
      <c r="A296" s="625" t="s">
        <v>526</v>
      </c>
      <c r="B296" s="626" t="s">
        <v>528</v>
      </c>
      <c r="C296" s="627" t="s">
        <v>550</v>
      </c>
      <c r="D296" s="628" t="s">
        <v>551</v>
      </c>
      <c r="E296" s="627" t="s">
        <v>529</v>
      </c>
      <c r="F296" s="628" t="s">
        <v>530</v>
      </c>
      <c r="G296" s="627" t="s">
        <v>560</v>
      </c>
      <c r="H296" s="627" t="s">
        <v>1540</v>
      </c>
      <c r="I296" s="627" t="s">
        <v>1541</v>
      </c>
      <c r="J296" s="627" t="s">
        <v>1277</v>
      </c>
      <c r="K296" s="627" t="s">
        <v>1542</v>
      </c>
      <c r="L296" s="629">
        <v>84.248742199310797</v>
      </c>
      <c r="M296" s="629">
        <v>25</v>
      </c>
      <c r="N296" s="630">
        <v>2106.21855498277</v>
      </c>
    </row>
    <row r="297" spans="1:14" ht="14.4" customHeight="1" x14ac:dyDescent="0.3">
      <c r="A297" s="625" t="s">
        <v>526</v>
      </c>
      <c r="B297" s="626" t="s">
        <v>528</v>
      </c>
      <c r="C297" s="627" t="s">
        <v>550</v>
      </c>
      <c r="D297" s="628" t="s">
        <v>551</v>
      </c>
      <c r="E297" s="627" t="s">
        <v>529</v>
      </c>
      <c r="F297" s="628" t="s">
        <v>530</v>
      </c>
      <c r="G297" s="627" t="s">
        <v>560</v>
      </c>
      <c r="H297" s="627" t="s">
        <v>1543</v>
      </c>
      <c r="I297" s="627" t="s">
        <v>562</v>
      </c>
      <c r="J297" s="627" t="s">
        <v>1544</v>
      </c>
      <c r="K297" s="627" t="s">
        <v>1545</v>
      </c>
      <c r="L297" s="629">
        <v>82.013877472442502</v>
      </c>
      <c r="M297" s="629">
        <v>1</v>
      </c>
      <c r="N297" s="630">
        <v>82.013877472442502</v>
      </c>
    </row>
    <row r="298" spans="1:14" ht="14.4" customHeight="1" x14ac:dyDescent="0.3">
      <c r="A298" s="625" t="s">
        <v>526</v>
      </c>
      <c r="B298" s="626" t="s">
        <v>528</v>
      </c>
      <c r="C298" s="627" t="s">
        <v>550</v>
      </c>
      <c r="D298" s="628" t="s">
        <v>551</v>
      </c>
      <c r="E298" s="627" t="s">
        <v>529</v>
      </c>
      <c r="F298" s="628" t="s">
        <v>530</v>
      </c>
      <c r="G298" s="627" t="s">
        <v>560</v>
      </c>
      <c r="H298" s="627" t="s">
        <v>1546</v>
      </c>
      <c r="I298" s="627" t="s">
        <v>1547</v>
      </c>
      <c r="J298" s="627" t="s">
        <v>1548</v>
      </c>
      <c r="K298" s="627" t="s">
        <v>1466</v>
      </c>
      <c r="L298" s="629">
        <v>323.99283612639101</v>
      </c>
      <c r="M298" s="629">
        <v>15</v>
      </c>
      <c r="N298" s="630">
        <v>4859.8925418958652</v>
      </c>
    </row>
    <row r="299" spans="1:14" ht="14.4" customHeight="1" x14ac:dyDescent="0.3">
      <c r="A299" s="625" t="s">
        <v>526</v>
      </c>
      <c r="B299" s="626" t="s">
        <v>528</v>
      </c>
      <c r="C299" s="627" t="s">
        <v>550</v>
      </c>
      <c r="D299" s="628" t="s">
        <v>551</v>
      </c>
      <c r="E299" s="627" t="s">
        <v>529</v>
      </c>
      <c r="F299" s="628" t="s">
        <v>530</v>
      </c>
      <c r="G299" s="627" t="s">
        <v>560</v>
      </c>
      <c r="H299" s="627" t="s">
        <v>1549</v>
      </c>
      <c r="I299" s="627" t="s">
        <v>1550</v>
      </c>
      <c r="J299" s="627" t="s">
        <v>1551</v>
      </c>
      <c r="K299" s="627" t="s">
        <v>1552</v>
      </c>
      <c r="L299" s="629">
        <v>131.37</v>
      </c>
      <c r="M299" s="629">
        <v>1</v>
      </c>
      <c r="N299" s="630">
        <v>131.37</v>
      </c>
    </row>
    <row r="300" spans="1:14" ht="14.4" customHeight="1" x14ac:dyDescent="0.3">
      <c r="A300" s="625" t="s">
        <v>526</v>
      </c>
      <c r="B300" s="626" t="s">
        <v>528</v>
      </c>
      <c r="C300" s="627" t="s">
        <v>550</v>
      </c>
      <c r="D300" s="628" t="s">
        <v>551</v>
      </c>
      <c r="E300" s="627" t="s">
        <v>529</v>
      </c>
      <c r="F300" s="628" t="s">
        <v>530</v>
      </c>
      <c r="G300" s="627" t="s">
        <v>560</v>
      </c>
      <c r="H300" s="627" t="s">
        <v>1553</v>
      </c>
      <c r="I300" s="627" t="s">
        <v>1554</v>
      </c>
      <c r="J300" s="627" t="s">
        <v>1555</v>
      </c>
      <c r="K300" s="627" t="s">
        <v>1556</v>
      </c>
      <c r="L300" s="629">
        <v>410.89733257889799</v>
      </c>
      <c r="M300" s="629">
        <v>3</v>
      </c>
      <c r="N300" s="630">
        <v>1232.691997736694</v>
      </c>
    </row>
    <row r="301" spans="1:14" ht="14.4" customHeight="1" x14ac:dyDescent="0.3">
      <c r="A301" s="625" t="s">
        <v>526</v>
      </c>
      <c r="B301" s="626" t="s">
        <v>528</v>
      </c>
      <c r="C301" s="627" t="s">
        <v>550</v>
      </c>
      <c r="D301" s="628" t="s">
        <v>551</v>
      </c>
      <c r="E301" s="627" t="s">
        <v>529</v>
      </c>
      <c r="F301" s="628" t="s">
        <v>530</v>
      </c>
      <c r="G301" s="627" t="s">
        <v>560</v>
      </c>
      <c r="H301" s="627" t="s">
        <v>1557</v>
      </c>
      <c r="I301" s="627" t="s">
        <v>1558</v>
      </c>
      <c r="J301" s="627" t="s">
        <v>1559</v>
      </c>
      <c r="K301" s="627" t="s">
        <v>1474</v>
      </c>
      <c r="L301" s="629">
        <v>108.86076923076922</v>
      </c>
      <c r="M301" s="629">
        <v>52</v>
      </c>
      <c r="N301" s="630">
        <v>5660.7599999999993</v>
      </c>
    </row>
    <row r="302" spans="1:14" ht="14.4" customHeight="1" x14ac:dyDescent="0.3">
      <c r="A302" s="625" t="s">
        <v>526</v>
      </c>
      <c r="B302" s="626" t="s">
        <v>528</v>
      </c>
      <c r="C302" s="627" t="s">
        <v>550</v>
      </c>
      <c r="D302" s="628" t="s">
        <v>551</v>
      </c>
      <c r="E302" s="627" t="s">
        <v>529</v>
      </c>
      <c r="F302" s="628" t="s">
        <v>530</v>
      </c>
      <c r="G302" s="627" t="s">
        <v>560</v>
      </c>
      <c r="H302" s="627" t="s">
        <v>1560</v>
      </c>
      <c r="I302" s="627" t="s">
        <v>1561</v>
      </c>
      <c r="J302" s="627" t="s">
        <v>1562</v>
      </c>
      <c r="K302" s="627" t="s">
        <v>1563</v>
      </c>
      <c r="L302" s="629">
        <v>225.85939563256758</v>
      </c>
      <c r="M302" s="629">
        <v>52</v>
      </c>
      <c r="N302" s="630">
        <v>11744.688572893514</v>
      </c>
    </row>
    <row r="303" spans="1:14" ht="14.4" customHeight="1" x14ac:dyDescent="0.3">
      <c r="A303" s="625" t="s">
        <v>526</v>
      </c>
      <c r="B303" s="626" t="s">
        <v>528</v>
      </c>
      <c r="C303" s="627" t="s">
        <v>550</v>
      </c>
      <c r="D303" s="628" t="s">
        <v>551</v>
      </c>
      <c r="E303" s="627" t="s">
        <v>529</v>
      </c>
      <c r="F303" s="628" t="s">
        <v>530</v>
      </c>
      <c r="G303" s="627" t="s">
        <v>560</v>
      </c>
      <c r="H303" s="627" t="s">
        <v>1564</v>
      </c>
      <c r="I303" s="627" t="s">
        <v>1565</v>
      </c>
      <c r="J303" s="627" t="s">
        <v>1566</v>
      </c>
      <c r="K303" s="627" t="s">
        <v>1567</v>
      </c>
      <c r="L303" s="629">
        <v>152.00977714182699</v>
      </c>
      <c r="M303" s="629">
        <v>1</v>
      </c>
      <c r="N303" s="630">
        <v>152.00977714182699</v>
      </c>
    </row>
    <row r="304" spans="1:14" ht="14.4" customHeight="1" x14ac:dyDescent="0.3">
      <c r="A304" s="625" t="s">
        <v>526</v>
      </c>
      <c r="B304" s="626" t="s">
        <v>528</v>
      </c>
      <c r="C304" s="627" t="s">
        <v>550</v>
      </c>
      <c r="D304" s="628" t="s">
        <v>551</v>
      </c>
      <c r="E304" s="627" t="s">
        <v>529</v>
      </c>
      <c r="F304" s="628" t="s">
        <v>530</v>
      </c>
      <c r="G304" s="627" t="s">
        <v>560</v>
      </c>
      <c r="H304" s="627" t="s">
        <v>1568</v>
      </c>
      <c r="I304" s="627" t="s">
        <v>562</v>
      </c>
      <c r="J304" s="627" t="s">
        <v>1569</v>
      </c>
      <c r="K304" s="627" t="s">
        <v>1570</v>
      </c>
      <c r="L304" s="629">
        <v>237.10749999999999</v>
      </c>
      <c r="M304" s="629">
        <v>1</v>
      </c>
      <c r="N304" s="630">
        <v>237.10749999999999</v>
      </c>
    </row>
    <row r="305" spans="1:14" ht="14.4" customHeight="1" x14ac:dyDescent="0.3">
      <c r="A305" s="625" t="s">
        <v>526</v>
      </c>
      <c r="B305" s="626" t="s">
        <v>528</v>
      </c>
      <c r="C305" s="627" t="s">
        <v>550</v>
      </c>
      <c r="D305" s="628" t="s">
        <v>551</v>
      </c>
      <c r="E305" s="627" t="s">
        <v>529</v>
      </c>
      <c r="F305" s="628" t="s">
        <v>530</v>
      </c>
      <c r="G305" s="627" t="s">
        <v>560</v>
      </c>
      <c r="H305" s="627" t="s">
        <v>1571</v>
      </c>
      <c r="I305" s="627" t="s">
        <v>1572</v>
      </c>
      <c r="J305" s="627" t="s">
        <v>1573</v>
      </c>
      <c r="K305" s="627" t="s">
        <v>1574</v>
      </c>
      <c r="L305" s="629">
        <v>113.0996911497075</v>
      </c>
      <c r="M305" s="629">
        <v>2</v>
      </c>
      <c r="N305" s="630">
        <v>226.19938229941499</v>
      </c>
    </row>
    <row r="306" spans="1:14" ht="14.4" customHeight="1" x14ac:dyDescent="0.3">
      <c r="A306" s="625" t="s">
        <v>526</v>
      </c>
      <c r="B306" s="626" t="s">
        <v>528</v>
      </c>
      <c r="C306" s="627" t="s">
        <v>550</v>
      </c>
      <c r="D306" s="628" t="s">
        <v>551</v>
      </c>
      <c r="E306" s="627" t="s">
        <v>529</v>
      </c>
      <c r="F306" s="628" t="s">
        <v>530</v>
      </c>
      <c r="G306" s="627" t="s">
        <v>560</v>
      </c>
      <c r="H306" s="627" t="s">
        <v>1575</v>
      </c>
      <c r="I306" s="627" t="s">
        <v>1576</v>
      </c>
      <c r="J306" s="627" t="s">
        <v>1577</v>
      </c>
      <c r="K306" s="627"/>
      <c r="L306" s="629">
        <v>603.12012842876322</v>
      </c>
      <c r="M306" s="629">
        <v>6</v>
      </c>
      <c r="N306" s="630">
        <v>3618.7207705725791</v>
      </c>
    </row>
    <row r="307" spans="1:14" ht="14.4" customHeight="1" x14ac:dyDescent="0.3">
      <c r="A307" s="625" t="s">
        <v>526</v>
      </c>
      <c r="B307" s="626" t="s">
        <v>528</v>
      </c>
      <c r="C307" s="627" t="s">
        <v>550</v>
      </c>
      <c r="D307" s="628" t="s">
        <v>551</v>
      </c>
      <c r="E307" s="627" t="s">
        <v>529</v>
      </c>
      <c r="F307" s="628" t="s">
        <v>530</v>
      </c>
      <c r="G307" s="627" t="s">
        <v>560</v>
      </c>
      <c r="H307" s="627" t="s">
        <v>1578</v>
      </c>
      <c r="I307" s="627" t="s">
        <v>1579</v>
      </c>
      <c r="J307" s="627" t="s">
        <v>1580</v>
      </c>
      <c r="K307" s="627" t="s">
        <v>1581</v>
      </c>
      <c r="L307" s="629">
        <v>96.171873242976645</v>
      </c>
      <c r="M307" s="629">
        <v>24</v>
      </c>
      <c r="N307" s="630">
        <v>2308.1249578314396</v>
      </c>
    </row>
    <row r="308" spans="1:14" ht="14.4" customHeight="1" x14ac:dyDescent="0.3">
      <c r="A308" s="625" t="s">
        <v>526</v>
      </c>
      <c r="B308" s="626" t="s">
        <v>528</v>
      </c>
      <c r="C308" s="627" t="s">
        <v>550</v>
      </c>
      <c r="D308" s="628" t="s">
        <v>551</v>
      </c>
      <c r="E308" s="627" t="s">
        <v>529</v>
      </c>
      <c r="F308" s="628" t="s">
        <v>530</v>
      </c>
      <c r="G308" s="627" t="s">
        <v>560</v>
      </c>
      <c r="H308" s="627" t="s">
        <v>1582</v>
      </c>
      <c r="I308" s="627" t="s">
        <v>1583</v>
      </c>
      <c r="J308" s="627" t="s">
        <v>1584</v>
      </c>
      <c r="K308" s="627" t="s">
        <v>1585</v>
      </c>
      <c r="L308" s="629">
        <v>158.66999999999999</v>
      </c>
      <c r="M308" s="629">
        <v>2</v>
      </c>
      <c r="N308" s="630">
        <v>317.33999999999997</v>
      </c>
    </row>
    <row r="309" spans="1:14" ht="14.4" customHeight="1" x14ac:dyDescent="0.3">
      <c r="A309" s="625" t="s">
        <v>526</v>
      </c>
      <c r="B309" s="626" t="s">
        <v>528</v>
      </c>
      <c r="C309" s="627" t="s">
        <v>550</v>
      </c>
      <c r="D309" s="628" t="s">
        <v>551</v>
      </c>
      <c r="E309" s="627" t="s">
        <v>529</v>
      </c>
      <c r="F309" s="628" t="s">
        <v>530</v>
      </c>
      <c r="G309" s="627" t="s">
        <v>560</v>
      </c>
      <c r="H309" s="627" t="s">
        <v>1586</v>
      </c>
      <c r="I309" s="627" t="s">
        <v>1587</v>
      </c>
      <c r="J309" s="627" t="s">
        <v>857</v>
      </c>
      <c r="K309" s="627" t="s">
        <v>1588</v>
      </c>
      <c r="L309" s="629">
        <v>65.81</v>
      </c>
      <c r="M309" s="629">
        <v>2</v>
      </c>
      <c r="N309" s="630">
        <v>131.62</v>
      </c>
    </row>
    <row r="310" spans="1:14" ht="14.4" customHeight="1" x14ac:dyDescent="0.3">
      <c r="A310" s="625" t="s">
        <v>526</v>
      </c>
      <c r="B310" s="626" t="s">
        <v>528</v>
      </c>
      <c r="C310" s="627" t="s">
        <v>550</v>
      </c>
      <c r="D310" s="628" t="s">
        <v>551</v>
      </c>
      <c r="E310" s="627" t="s">
        <v>529</v>
      </c>
      <c r="F310" s="628" t="s">
        <v>530</v>
      </c>
      <c r="G310" s="627" t="s">
        <v>560</v>
      </c>
      <c r="H310" s="627" t="s">
        <v>1589</v>
      </c>
      <c r="I310" s="627" t="s">
        <v>1590</v>
      </c>
      <c r="J310" s="627" t="s">
        <v>1591</v>
      </c>
      <c r="K310" s="627" t="s">
        <v>1592</v>
      </c>
      <c r="L310" s="629">
        <v>352.05716354616084</v>
      </c>
      <c r="M310" s="629">
        <v>19</v>
      </c>
      <c r="N310" s="630">
        <v>6689.0861073770557</v>
      </c>
    </row>
    <row r="311" spans="1:14" ht="14.4" customHeight="1" x14ac:dyDescent="0.3">
      <c r="A311" s="625" t="s">
        <v>526</v>
      </c>
      <c r="B311" s="626" t="s">
        <v>528</v>
      </c>
      <c r="C311" s="627" t="s">
        <v>550</v>
      </c>
      <c r="D311" s="628" t="s">
        <v>551</v>
      </c>
      <c r="E311" s="627" t="s">
        <v>529</v>
      </c>
      <c r="F311" s="628" t="s">
        <v>530</v>
      </c>
      <c r="G311" s="627" t="s">
        <v>560</v>
      </c>
      <c r="H311" s="627" t="s">
        <v>1593</v>
      </c>
      <c r="I311" s="627" t="s">
        <v>562</v>
      </c>
      <c r="J311" s="627" t="s">
        <v>1594</v>
      </c>
      <c r="K311" s="627"/>
      <c r="L311" s="629">
        <v>118.90508925802401</v>
      </c>
      <c r="M311" s="629">
        <v>1</v>
      </c>
      <c r="N311" s="630">
        <v>118.90508925802401</v>
      </c>
    </row>
    <row r="312" spans="1:14" ht="14.4" customHeight="1" x14ac:dyDescent="0.3">
      <c r="A312" s="625" t="s">
        <v>526</v>
      </c>
      <c r="B312" s="626" t="s">
        <v>528</v>
      </c>
      <c r="C312" s="627" t="s">
        <v>550</v>
      </c>
      <c r="D312" s="628" t="s">
        <v>551</v>
      </c>
      <c r="E312" s="627" t="s">
        <v>529</v>
      </c>
      <c r="F312" s="628" t="s">
        <v>530</v>
      </c>
      <c r="G312" s="627" t="s">
        <v>560</v>
      </c>
      <c r="H312" s="627" t="s">
        <v>621</v>
      </c>
      <c r="I312" s="627" t="s">
        <v>622</v>
      </c>
      <c r="J312" s="627" t="s">
        <v>623</v>
      </c>
      <c r="K312" s="627" t="s">
        <v>624</v>
      </c>
      <c r="L312" s="629">
        <v>0</v>
      </c>
      <c r="M312" s="629">
        <v>0</v>
      </c>
      <c r="N312" s="630">
        <v>0</v>
      </c>
    </row>
    <row r="313" spans="1:14" ht="14.4" customHeight="1" x14ac:dyDescent="0.3">
      <c r="A313" s="625" t="s">
        <v>526</v>
      </c>
      <c r="B313" s="626" t="s">
        <v>528</v>
      </c>
      <c r="C313" s="627" t="s">
        <v>550</v>
      </c>
      <c r="D313" s="628" t="s">
        <v>551</v>
      </c>
      <c r="E313" s="627" t="s">
        <v>529</v>
      </c>
      <c r="F313" s="628" t="s">
        <v>530</v>
      </c>
      <c r="G313" s="627" t="s">
        <v>560</v>
      </c>
      <c r="H313" s="627" t="s">
        <v>1595</v>
      </c>
      <c r="I313" s="627" t="s">
        <v>1596</v>
      </c>
      <c r="J313" s="627" t="s">
        <v>1597</v>
      </c>
      <c r="K313" s="627" t="s">
        <v>1130</v>
      </c>
      <c r="L313" s="629">
        <v>70.599999999999994</v>
      </c>
      <c r="M313" s="629">
        <v>1</v>
      </c>
      <c r="N313" s="630">
        <v>70.599999999999994</v>
      </c>
    </row>
    <row r="314" spans="1:14" ht="14.4" customHeight="1" x14ac:dyDescent="0.3">
      <c r="A314" s="625" t="s">
        <v>526</v>
      </c>
      <c r="B314" s="626" t="s">
        <v>528</v>
      </c>
      <c r="C314" s="627" t="s">
        <v>550</v>
      </c>
      <c r="D314" s="628" t="s">
        <v>551</v>
      </c>
      <c r="E314" s="627" t="s">
        <v>529</v>
      </c>
      <c r="F314" s="628" t="s">
        <v>530</v>
      </c>
      <c r="G314" s="627" t="s">
        <v>560</v>
      </c>
      <c r="H314" s="627" t="s">
        <v>1598</v>
      </c>
      <c r="I314" s="627" t="s">
        <v>1599</v>
      </c>
      <c r="J314" s="627" t="s">
        <v>1600</v>
      </c>
      <c r="K314" s="627" t="s">
        <v>1601</v>
      </c>
      <c r="L314" s="629">
        <v>34.159999999999997</v>
      </c>
      <c r="M314" s="629">
        <v>1</v>
      </c>
      <c r="N314" s="630">
        <v>34.159999999999997</v>
      </c>
    </row>
    <row r="315" spans="1:14" ht="14.4" customHeight="1" x14ac:dyDescent="0.3">
      <c r="A315" s="625" t="s">
        <v>526</v>
      </c>
      <c r="B315" s="626" t="s">
        <v>528</v>
      </c>
      <c r="C315" s="627" t="s">
        <v>550</v>
      </c>
      <c r="D315" s="628" t="s">
        <v>551</v>
      </c>
      <c r="E315" s="627" t="s">
        <v>529</v>
      </c>
      <c r="F315" s="628" t="s">
        <v>530</v>
      </c>
      <c r="G315" s="627" t="s">
        <v>560</v>
      </c>
      <c r="H315" s="627" t="s">
        <v>1602</v>
      </c>
      <c r="I315" s="627" t="s">
        <v>1602</v>
      </c>
      <c r="J315" s="627" t="s">
        <v>1603</v>
      </c>
      <c r="K315" s="627" t="s">
        <v>1604</v>
      </c>
      <c r="L315" s="629">
        <v>355.02841252078764</v>
      </c>
      <c r="M315" s="629">
        <v>22</v>
      </c>
      <c r="N315" s="630">
        <v>7810.6250754573284</v>
      </c>
    </row>
    <row r="316" spans="1:14" ht="14.4" customHeight="1" x14ac:dyDescent="0.3">
      <c r="A316" s="625" t="s">
        <v>526</v>
      </c>
      <c r="B316" s="626" t="s">
        <v>528</v>
      </c>
      <c r="C316" s="627" t="s">
        <v>550</v>
      </c>
      <c r="D316" s="628" t="s">
        <v>551</v>
      </c>
      <c r="E316" s="627" t="s">
        <v>529</v>
      </c>
      <c r="F316" s="628" t="s">
        <v>530</v>
      </c>
      <c r="G316" s="627" t="s">
        <v>560</v>
      </c>
      <c r="H316" s="627" t="s">
        <v>1605</v>
      </c>
      <c r="I316" s="627" t="s">
        <v>562</v>
      </c>
      <c r="J316" s="627" t="s">
        <v>1606</v>
      </c>
      <c r="K316" s="627"/>
      <c r="L316" s="629">
        <v>63.385853860447639</v>
      </c>
      <c r="M316" s="629">
        <v>10</v>
      </c>
      <c r="N316" s="630">
        <v>633.85853860447639</v>
      </c>
    </row>
    <row r="317" spans="1:14" ht="14.4" customHeight="1" x14ac:dyDescent="0.3">
      <c r="A317" s="625" t="s">
        <v>526</v>
      </c>
      <c r="B317" s="626" t="s">
        <v>528</v>
      </c>
      <c r="C317" s="627" t="s">
        <v>550</v>
      </c>
      <c r="D317" s="628" t="s">
        <v>551</v>
      </c>
      <c r="E317" s="627" t="s">
        <v>529</v>
      </c>
      <c r="F317" s="628" t="s">
        <v>530</v>
      </c>
      <c r="G317" s="627" t="s">
        <v>560</v>
      </c>
      <c r="H317" s="627" t="s">
        <v>1607</v>
      </c>
      <c r="I317" s="627" t="s">
        <v>562</v>
      </c>
      <c r="J317" s="627" t="s">
        <v>1608</v>
      </c>
      <c r="K317" s="627"/>
      <c r="L317" s="629">
        <v>167.60621515355518</v>
      </c>
      <c r="M317" s="629">
        <v>56</v>
      </c>
      <c r="N317" s="630">
        <v>9385.9480485990898</v>
      </c>
    </row>
    <row r="318" spans="1:14" ht="14.4" customHeight="1" x14ac:dyDescent="0.3">
      <c r="A318" s="625" t="s">
        <v>526</v>
      </c>
      <c r="B318" s="626" t="s">
        <v>528</v>
      </c>
      <c r="C318" s="627" t="s">
        <v>550</v>
      </c>
      <c r="D318" s="628" t="s">
        <v>551</v>
      </c>
      <c r="E318" s="627" t="s">
        <v>529</v>
      </c>
      <c r="F318" s="628" t="s">
        <v>530</v>
      </c>
      <c r="G318" s="627" t="s">
        <v>560</v>
      </c>
      <c r="H318" s="627" t="s">
        <v>1609</v>
      </c>
      <c r="I318" s="627" t="s">
        <v>562</v>
      </c>
      <c r="J318" s="627" t="s">
        <v>1610</v>
      </c>
      <c r="K318" s="627"/>
      <c r="L318" s="629">
        <v>291.89289355003802</v>
      </c>
      <c r="M318" s="629">
        <v>1</v>
      </c>
      <c r="N318" s="630">
        <v>291.89289355003802</v>
      </c>
    </row>
    <row r="319" spans="1:14" ht="14.4" customHeight="1" x14ac:dyDescent="0.3">
      <c r="A319" s="625" t="s">
        <v>526</v>
      </c>
      <c r="B319" s="626" t="s">
        <v>528</v>
      </c>
      <c r="C319" s="627" t="s">
        <v>550</v>
      </c>
      <c r="D319" s="628" t="s">
        <v>551</v>
      </c>
      <c r="E319" s="627" t="s">
        <v>529</v>
      </c>
      <c r="F319" s="628" t="s">
        <v>530</v>
      </c>
      <c r="G319" s="627" t="s">
        <v>560</v>
      </c>
      <c r="H319" s="627" t="s">
        <v>1611</v>
      </c>
      <c r="I319" s="627" t="s">
        <v>1612</v>
      </c>
      <c r="J319" s="627" t="s">
        <v>1613</v>
      </c>
      <c r="K319" s="627" t="s">
        <v>1614</v>
      </c>
      <c r="L319" s="629">
        <v>193.92</v>
      </c>
      <c r="M319" s="629">
        <v>1</v>
      </c>
      <c r="N319" s="630">
        <v>193.92</v>
      </c>
    </row>
    <row r="320" spans="1:14" ht="14.4" customHeight="1" x14ac:dyDescent="0.3">
      <c r="A320" s="625" t="s">
        <v>526</v>
      </c>
      <c r="B320" s="626" t="s">
        <v>528</v>
      </c>
      <c r="C320" s="627" t="s">
        <v>550</v>
      </c>
      <c r="D320" s="628" t="s">
        <v>551</v>
      </c>
      <c r="E320" s="627" t="s">
        <v>529</v>
      </c>
      <c r="F320" s="628" t="s">
        <v>530</v>
      </c>
      <c r="G320" s="627" t="s">
        <v>560</v>
      </c>
      <c r="H320" s="627" t="s">
        <v>1615</v>
      </c>
      <c r="I320" s="627" t="s">
        <v>1616</v>
      </c>
      <c r="J320" s="627" t="s">
        <v>1617</v>
      </c>
      <c r="K320" s="627" t="s">
        <v>1160</v>
      </c>
      <c r="L320" s="629">
        <v>56.43</v>
      </c>
      <c r="M320" s="629">
        <v>2</v>
      </c>
      <c r="N320" s="630">
        <v>112.86</v>
      </c>
    </row>
    <row r="321" spans="1:14" ht="14.4" customHeight="1" x14ac:dyDescent="0.3">
      <c r="A321" s="625" t="s">
        <v>526</v>
      </c>
      <c r="B321" s="626" t="s">
        <v>528</v>
      </c>
      <c r="C321" s="627" t="s">
        <v>550</v>
      </c>
      <c r="D321" s="628" t="s">
        <v>551</v>
      </c>
      <c r="E321" s="627" t="s">
        <v>529</v>
      </c>
      <c r="F321" s="628" t="s">
        <v>530</v>
      </c>
      <c r="G321" s="627" t="s">
        <v>560</v>
      </c>
      <c r="H321" s="627" t="s">
        <v>1618</v>
      </c>
      <c r="I321" s="627" t="s">
        <v>1618</v>
      </c>
      <c r="J321" s="627" t="s">
        <v>1292</v>
      </c>
      <c r="K321" s="627" t="s">
        <v>739</v>
      </c>
      <c r="L321" s="629">
        <v>382.60999999999996</v>
      </c>
      <c r="M321" s="629">
        <v>6</v>
      </c>
      <c r="N321" s="630">
        <v>2295.66</v>
      </c>
    </row>
    <row r="322" spans="1:14" ht="14.4" customHeight="1" x14ac:dyDescent="0.3">
      <c r="A322" s="625" t="s">
        <v>526</v>
      </c>
      <c r="B322" s="626" t="s">
        <v>528</v>
      </c>
      <c r="C322" s="627" t="s">
        <v>550</v>
      </c>
      <c r="D322" s="628" t="s">
        <v>551</v>
      </c>
      <c r="E322" s="627" t="s">
        <v>529</v>
      </c>
      <c r="F322" s="628" t="s">
        <v>530</v>
      </c>
      <c r="G322" s="627" t="s">
        <v>560</v>
      </c>
      <c r="H322" s="627" t="s">
        <v>1619</v>
      </c>
      <c r="I322" s="627" t="s">
        <v>1620</v>
      </c>
      <c r="J322" s="627" t="s">
        <v>1621</v>
      </c>
      <c r="K322" s="627" t="s">
        <v>1622</v>
      </c>
      <c r="L322" s="629">
        <v>220.30970168481252</v>
      </c>
      <c r="M322" s="629">
        <v>2</v>
      </c>
      <c r="N322" s="630">
        <v>440.61940336962505</v>
      </c>
    </row>
    <row r="323" spans="1:14" ht="14.4" customHeight="1" x14ac:dyDescent="0.3">
      <c r="A323" s="625" t="s">
        <v>526</v>
      </c>
      <c r="B323" s="626" t="s">
        <v>528</v>
      </c>
      <c r="C323" s="627" t="s">
        <v>550</v>
      </c>
      <c r="D323" s="628" t="s">
        <v>551</v>
      </c>
      <c r="E323" s="627" t="s">
        <v>529</v>
      </c>
      <c r="F323" s="628" t="s">
        <v>530</v>
      </c>
      <c r="G323" s="627" t="s">
        <v>560</v>
      </c>
      <c r="H323" s="627" t="s">
        <v>1623</v>
      </c>
      <c r="I323" s="627" t="s">
        <v>1624</v>
      </c>
      <c r="J323" s="627" t="s">
        <v>1625</v>
      </c>
      <c r="K323" s="627" t="s">
        <v>1494</v>
      </c>
      <c r="L323" s="629">
        <v>3209.2453393629662</v>
      </c>
      <c r="M323" s="629">
        <v>6</v>
      </c>
      <c r="N323" s="630">
        <v>19255.472036177798</v>
      </c>
    </row>
    <row r="324" spans="1:14" ht="14.4" customHeight="1" x14ac:dyDescent="0.3">
      <c r="A324" s="625" t="s">
        <v>526</v>
      </c>
      <c r="B324" s="626" t="s">
        <v>528</v>
      </c>
      <c r="C324" s="627" t="s">
        <v>550</v>
      </c>
      <c r="D324" s="628" t="s">
        <v>551</v>
      </c>
      <c r="E324" s="627" t="s">
        <v>529</v>
      </c>
      <c r="F324" s="628" t="s">
        <v>530</v>
      </c>
      <c r="G324" s="627" t="s">
        <v>560</v>
      </c>
      <c r="H324" s="627" t="s">
        <v>1626</v>
      </c>
      <c r="I324" s="627" t="s">
        <v>1626</v>
      </c>
      <c r="J324" s="627" t="s">
        <v>1627</v>
      </c>
      <c r="K324" s="627" t="s">
        <v>1628</v>
      </c>
      <c r="L324" s="629">
        <v>117.19</v>
      </c>
      <c r="M324" s="629">
        <v>1</v>
      </c>
      <c r="N324" s="630">
        <v>117.19</v>
      </c>
    </row>
    <row r="325" spans="1:14" ht="14.4" customHeight="1" x14ac:dyDescent="0.3">
      <c r="A325" s="625" t="s">
        <v>526</v>
      </c>
      <c r="B325" s="626" t="s">
        <v>528</v>
      </c>
      <c r="C325" s="627" t="s">
        <v>550</v>
      </c>
      <c r="D325" s="628" t="s">
        <v>551</v>
      </c>
      <c r="E325" s="627" t="s">
        <v>529</v>
      </c>
      <c r="F325" s="628" t="s">
        <v>530</v>
      </c>
      <c r="G325" s="627" t="s">
        <v>560</v>
      </c>
      <c r="H325" s="627" t="s">
        <v>1629</v>
      </c>
      <c r="I325" s="627" t="s">
        <v>1630</v>
      </c>
      <c r="J325" s="627" t="s">
        <v>1292</v>
      </c>
      <c r="K325" s="627" t="s">
        <v>1542</v>
      </c>
      <c r="L325" s="629">
        <v>97.017589798963556</v>
      </c>
      <c r="M325" s="629">
        <v>35</v>
      </c>
      <c r="N325" s="630">
        <v>3395.6156429637244</v>
      </c>
    </row>
    <row r="326" spans="1:14" ht="14.4" customHeight="1" x14ac:dyDescent="0.3">
      <c r="A326" s="625" t="s">
        <v>526</v>
      </c>
      <c r="B326" s="626" t="s">
        <v>528</v>
      </c>
      <c r="C326" s="627" t="s">
        <v>550</v>
      </c>
      <c r="D326" s="628" t="s">
        <v>551</v>
      </c>
      <c r="E326" s="627" t="s">
        <v>529</v>
      </c>
      <c r="F326" s="628" t="s">
        <v>530</v>
      </c>
      <c r="G326" s="627" t="s">
        <v>560</v>
      </c>
      <c r="H326" s="627" t="s">
        <v>1631</v>
      </c>
      <c r="I326" s="627" t="s">
        <v>1632</v>
      </c>
      <c r="J326" s="627" t="s">
        <v>1633</v>
      </c>
      <c r="K326" s="627" t="s">
        <v>1634</v>
      </c>
      <c r="L326" s="629">
        <v>41.819946181502068</v>
      </c>
      <c r="M326" s="629">
        <v>3</v>
      </c>
      <c r="N326" s="630">
        <v>125.4598385445062</v>
      </c>
    </row>
    <row r="327" spans="1:14" ht="14.4" customHeight="1" x14ac:dyDescent="0.3">
      <c r="A327" s="625" t="s">
        <v>526</v>
      </c>
      <c r="B327" s="626" t="s">
        <v>528</v>
      </c>
      <c r="C327" s="627" t="s">
        <v>550</v>
      </c>
      <c r="D327" s="628" t="s">
        <v>551</v>
      </c>
      <c r="E327" s="627" t="s">
        <v>529</v>
      </c>
      <c r="F327" s="628" t="s">
        <v>530</v>
      </c>
      <c r="G327" s="627" t="s">
        <v>560</v>
      </c>
      <c r="H327" s="627" t="s">
        <v>1635</v>
      </c>
      <c r="I327" s="627" t="s">
        <v>1636</v>
      </c>
      <c r="J327" s="627" t="s">
        <v>1637</v>
      </c>
      <c r="K327" s="627" t="s">
        <v>1638</v>
      </c>
      <c r="L327" s="629">
        <v>3818</v>
      </c>
      <c r="M327" s="629">
        <v>4</v>
      </c>
      <c r="N327" s="630">
        <v>15272</v>
      </c>
    </row>
    <row r="328" spans="1:14" ht="14.4" customHeight="1" x14ac:dyDescent="0.3">
      <c r="A328" s="625" t="s">
        <v>526</v>
      </c>
      <c r="B328" s="626" t="s">
        <v>528</v>
      </c>
      <c r="C328" s="627" t="s">
        <v>550</v>
      </c>
      <c r="D328" s="628" t="s">
        <v>551</v>
      </c>
      <c r="E328" s="627" t="s">
        <v>529</v>
      </c>
      <c r="F328" s="628" t="s">
        <v>530</v>
      </c>
      <c r="G328" s="627" t="s">
        <v>560</v>
      </c>
      <c r="H328" s="627" t="s">
        <v>1639</v>
      </c>
      <c r="I328" s="627" t="s">
        <v>562</v>
      </c>
      <c r="J328" s="627" t="s">
        <v>1640</v>
      </c>
      <c r="K328" s="627"/>
      <c r="L328" s="629">
        <v>116.69967011042699</v>
      </c>
      <c r="M328" s="629">
        <v>1</v>
      </c>
      <c r="N328" s="630">
        <v>116.69967011042699</v>
      </c>
    </row>
    <row r="329" spans="1:14" ht="14.4" customHeight="1" x14ac:dyDescent="0.3">
      <c r="A329" s="625" t="s">
        <v>526</v>
      </c>
      <c r="B329" s="626" t="s">
        <v>528</v>
      </c>
      <c r="C329" s="627" t="s">
        <v>550</v>
      </c>
      <c r="D329" s="628" t="s">
        <v>551</v>
      </c>
      <c r="E329" s="627" t="s">
        <v>529</v>
      </c>
      <c r="F329" s="628" t="s">
        <v>530</v>
      </c>
      <c r="G329" s="627" t="s">
        <v>560</v>
      </c>
      <c r="H329" s="627" t="s">
        <v>1641</v>
      </c>
      <c r="I329" s="627" t="s">
        <v>1642</v>
      </c>
      <c r="J329" s="627" t="s">
        <v>1643</v>
      </c>
      <c r="K329" s="627" t="s">
        <v>1474</v>
      </c>
      <c r="L329" s="629">
        <v>39.626680840280777</v>
      </c>
      <c r="M329" s="629">
        <v>245</v>
      </c>
      <c r="N329" s="630">
        <v>9708.5368058687909</v>
      </c>
    </row>
    <row r="330" spans="1:14" ht="14.4" customHeight="1" x14ac:dyDescent="0.3">
      <c r="A330" s="625" t="s">
        <v>526</v>
      </c>
      <c r="B330" s="626" t="s">
        <v>528</v>
      </c>
      <c r="C330" s="627" t="s">
        <v>550</v>
      </c>
      <c r="D330" s="628" t="s">
        <v>551</v>
      </c>
      <c r="E330" s="627" t="s">
        <v>529</v>
      </c>
      <c r="F330" s="628" t="s">
        <v>530</v>
      </c>
      <c r="G330" s="627" t="s">
        <v>560</v>
      </c>
      <c r="H330" s="627" t="s">
        <v>1644</v>
      </c>
      <c r="I330" s="627" t="s">
        <v>1645</v>
      </c>
      <c r="J330" s="627" t="s">
        <v>1646</v>
      </c>
      <c r="K330" s="627" t="s">
        <v>1494</v>
      </c>
      <c r="L330" s="629">
        <v>2967</v>
      </c>
      <c r="M330" s="629">
        <v>13</v>
      </c>
      <c r="N330" s="630">
        <v>38571</v>
      </c>
    </row>
    <row r="331" spans="1:14" ht="14.4" customHeight="1" x14ac:dyDescent="0.3">
      <c r="A331" s="625" t="s">
        <v>526</v>
      </c>
      <c r="B331" s="626" t="s">
        <v>528</v>
      </c>
      <c r="C331" s="627" t="s">
        <v>550</v>
      </c>
      <c r="D331" s="628" t="s">
        <v>551</v>
      </c>
      <c r="E331" s="627" t="s">
        <v>529</v>
      </c>
      <c r="F331" s="628" t="s">
        <v>530</v>
      </c>
      <c r="G331" s="627" t="s">
        <v>560</v>
      </c>
      <c r="H331" s="627" t="s">
        <v>1647</v>
      </c>
      <c r="I331" s="627" t="s">
        <v>1648</v>
      </c>
      <c r="J331" s="627" t="s">
        <v>1649</v>
      </c>
      <c r="K331" s="627" t="s">
        <v>1650</v>
      </c>
      <c r="L331" s="629">
        <v>163.19200000000001</v>
      </c>
      <c r="M331" s="629">
        <v>25</v>
      </c>
      <c r="N331" s="630">
        <v>4079.8</v>
      </c>
    </row>
    <row r="332" spans="1:14" ht="14.4" customHeight="1" x14ac:dyDescent="0.3">
      <c r="A332" s="625" t="s">
        <v>526</v>
      </c>
      <c r="B332" s="626" t="s">
        <v>528</v>
      </c>
      <c r="C332" s="627" t="s">
        <v>550</v>
      </c>
      <c r="D332" s="628" t="s">
        <v>551</v>
      </c>
      <c r="E332" s="627" t="s">
        <v>529</v>
      </c>
      <c r="F332" s="628" t="s">
        <v>530</v>
      </c>
      <c r="G332" s="627" t="s">
        <v>560</v>
      </c>
      <c r="H332" s="627" t="s">
        <v>1651</v>
      </c>
      <c r="I332" s="627" t="s">
        <v>562</v>
      </c>
      <c r="J332" s="627" t="s">
        <v>1652</v>
      </c>
      <c r="K332" s="627"/>
      <c r="L332" s="629">
        <v>139.11572610739699</v>
      </c>
      <c r="M332" s="629">
        <v>2</v>
      </c>
      <c r="N332" s="630">
        <v>278.23145221479399</v>
      </c>
    </row>
    <row r="333" spans="1:14" ht="14.4" customHeight="1" x14ac:dyDescent="0.3">
      <c r="A333" s="625" t="s">
        <v>526</v>
      </c>
      <c r="B333" s="626" t="s">
        <v>528</v>
      </c>
      <c r="C333" s="627" t="s">
        <v>550</v>
      </c>
      <c r="D333" s="628" t="s">
        <v>551</v>
      </c>
      <c r="E333" s="627" t="s">
        <v>529</v>
      </c>
      <c r="F333" s="628" t="s">
        <v>530</v>
      </c>
      <c r="G333" s="627" t="s">
        <v>560</v>
      </c>
      <c r="H333" s="627" t="s">
        <v>1653</v>
      </c>
      <c r="I333" s="627" t="s">
        <v>1654</v>
      </c>
      <c r="J333" s="627" t="s">
        <v>1125</v>
      </c>
      <c r="K333" s="627" t="s">
        <v>1655</v>
      </c>
      <c r="L333" s="629">
        <v>51.37</v>
      </c>
      <c r="M333" s="629">
        <v>2</v>
      </c>
      <c r="N333" s="630">
        <v>102.74</v>
      </c>
    </row>
    <row r="334" spans="1:14" ht="14.4" customHeight="1" x14ac:dyDescent="0.3">
      <c r="A334" s="625" t="s">
        <v>526</v>
      </c>
      <c r="B334" s="626" t="s">
        <v>528</v>
      </c>
      <c r="C334" s="627" t="s">
        <v>550</v>
      </c>
      <c r="D334" s="628" t="s">
        <v>551</v>
      </c>
      <c r="E334" s="627" t="s">
        <v>529</v>
      </c>
      <c r="F334" s="628" t="s">
        <v>530</v>
      </c>
      <c r="G334" s="627" t="s">
        <v>560</v>
      </c>
      <c r="H334" s="627" t="s">
        <v>1656</v>
      </c>
      <c r="I334" s="627" t="s">
        <v>562</v>
      </c>
      <c r="J334" s="627" t="s">
        <v>1657</v>
      </c>
      <c r="K334" s="627" t="s">
        <v>1658</v>
      </c>
      <c r="L334" s="629">
        <v>148.61414268589152</v>
      </c>
      <c r="M334" s="629">
        <v>2</v>
      </c>
      <c r="N334" s="630">
        <v>297.22828537178304</v>
      </c>
    </row>
    <row r="335" spans="1:14" ht="14.4" customHeight="1" x14ac:dyDescent="0.3">
      <c r="A335" s="625" t="s">
        <v>526</v>
      </c>
      <c r="B335" s="626" t="s">
        <v>528</v>
      </c>
      <c r="C335" s="627" t="s">
        <v>550</v>
      </c>
      <c r="D335" s="628" t="s">
        <v>551</v>
      </c>
      <c r="E335" s="627" t="s">
        <v>529</v>
      </c>
      <c r="F335" s="628" t="s">
        <v>530</v>
      </c>
      <c r="G335" s="627" t="s">
        <v>560</v>
      </c>
      <c r="H335" s="627" t="s">
        <v>1659</v>
      </c>
      <c r="I335" s="627" t="s">
        <v>1660</v>
      </c>
      <c r="J335" s="627" t="s">
        <v>1661</v>
      </c>
      <c r="K335" s="627" t="s">
        <v>1662</v>
      </c>
      <c r="L335" s="629">
        <v>59.64</v>
      </c>
      <c r="M335" s="629">
        <v>1</v>
      </c>
      <c r="N335" s="630">
        <v>59.64</v>
      </c>
    </row>
    <row r="336" spans="1:14" ht="14.4" customHeight="1" x14ac:dyDescent="0.3">
      <c r="A336" s="625" t="s">
        <v>526</v>
      </c>
      <c r="B336" s="626" t="s">
        <v>528</v>
      </c>
      <c r="C336" s="627" t="s">
        <v>550</v>
      </c>
      <c r="D336" s="628" t="s">
        <v>551</v>
      </c>
      <c r="E336" s="627" t="s">
        <v>529</v>
      </c>
      <c r="F336" s="628" t="s">
        <v>530</v>
      </c>
      <c r="G336" s="627" t="s">
        <v>560</v>
      </c>
      <c r="H336" s="627" t="s">
        <v>1663</v>
      </c>
      <c r="I336" s="627" t="s">
        <v>1664</v>
      </c>
      <c r="J336" s="627" t="s">
        <v>1665</v>
      </c>
      <c r="K336" s="627" t="s">
        <v>1666</v>
      </c>
      <c r="L336" s="629">
        <v>198.11199999999999</v>
      </c>
      <c r="M336" s="629">
        <v>5</v>
      </c>
      <c r="N336" s="630">
        <v>990.56</v>
      </c>
    </row>
    <row r="337" spans="1:14" ht="14.4" customHeight="1" x14ac:dyDescent="0.3">
      <c r="A337" s="625" t="s">
        <v>526</v>
      </c>
      <c r="B337" s="626" t="s">
        <v>528</v>
      </c>
      <c r="C337" s="627" t="s">
        <v>550</v>
      </c>
      <c r="D337" s="628" t="s">
        <v>551</v>
      </c>
      <c r="E337" s="627" t="s">
        <v>529</v>
      </c>
      <c r="F337" s="628" t="s">
        <v>530</v>
      </c>
      <c r="G337" s="627" t="s">
        <v>560</v>
      </c>
      <c r="H337" s="627" t="s">
        <v>1667</v>
      </c>
      <c r="I337" s="627" t="s">
        <v>1668</v>
      </c>
      <c r="J337" s="627" t="s">
        <v>1669</v>
      </c>
      <c r="K337" s="627" t="s">
        <v>1670</v>
      </c>
      <c r="L337" s="629">
        <v>999.15</v>
      </c>
      <c r="M337" s="629">
        <v>1</v>
      </c>
      <c r="N337" s="630">
        <v>999.15</v>
      </c>
    </row>
    <row r="338" spans="1:14" ht="14.4" customHeight="1" x14ac:dyDescent="0.3">
      <c r="A338" s="625" t="s">
        <v>526</v>
      </c>
      <c r="B338" s="626" t="s">
        <v>528</v>
      </c>
      <c r="C338" s="627" t="s">
        <v>550</v>
      </c>
      <c r="D338" s="628" t="s">
        <v>551</v>
      </c>
      <c r="E338" s="627" t="s">
        <v>529</v>
      </c>
      <c r="F338" s="628" t="s">
        <v>530</v>
      </c>
      <c r="G338" s="627" t="s">
        <v>560</v>
      </c>
      <c r="H338" s="627" t="s">
        <v>1671</v>
      </c>
      <c r="I338" s="627" t="s">
        <v>1672</v>
      </c>
      <c r="J338" s="627" t="s">
        <v>1673</v>
      </c>
      <c r="K338" s="627" t="s">
        <v>1674</v>
      </c>
      <c r="L338" s="629">
        <v>71.186624386028726</v>
      </c>
      <c r="M338" s="629">
        <v>30</v>
      </c>
      <c r="N338" s="630">
        <v>2135.5987315808616</v>
      </c>
    </row>
    <row r="339" spans="1:14" ht="14.4" customHeight="1" x14ac:dyDescent="0.3">
      <c r="A339" s="625" t="s">
        <v>526</v>
      </c>
      <c r="B339" s="626" t="s">
        <v>528</v>
      </c>
      <c r="C339" s="627" t="s">
        <v>550</v>
      </c>
      <c r="D339" s="628" t="s">
        <v>551</v>
      </c>
      <c r="E339" s="627" t="s">
        <v>529</v>
      </c>
      <c r="F339" s="628" t="s">
        <v>530</v>
      </c>
      <c r="G339" s="627" t="s">
        <v>560</v>
      </c>
      <c r="H339" s="627" t="s">
        <v>1675</v>
      </c>
      <c r="I339" s="627" t="s">
        <v>1675</v>
      </c>
      <c r="J339" s="627" t="s">
        <v>1676</v>
      </c>
      <c r="K339" s="627" t="s">
        <v>1677</v>
      </c>
      <c r="L339" s="629">
        <v>500</v>
      </c>
      <c r="M339" s="629">
        <v>5</v>
      </c>
      <c r="N339" s="630">
        <v>2500</v>
      </c>
    </row>
    <row r="340" spans="1:14" ht="14.4" customHeight="1" x14ac:dyDescent="0.3">
      <c r="A340" s="625" t="s">
        <v>526</v>
      </c>
      <c r="B340" s="626" t="s">
        <v>528</v>
      </c>
      <c r="C340" s="627" t="s">
        <v>550</v>
      </c>
      <c r="D340" s="628" t="s">
        <v>551</v>
      </c>
      <c r="E340" s="627" t="s">
        <v>529</v>
      </c>
      <c r="F340" s="628" t="s">
        <v>530</v>
      </c>
      <c r="G340" s="627" t="s">
        <v>560</v>
      </c>
      <c r="H340" s="627" t="s">
        <v>1678</v>
      </c>
      <c r="I340" s="627" t="s">
        <v>1679</v>
      </c>
      <c r="J340" s="627" t="s">
        <v>1680</v>
      </c>
      <c r="K340" s="627" t="s">
        <v>1674</v>
      </c>
      <c r="L340" s="629">
        <v>71.216383393545868</v>
      </c>
      <c r="M340" s="629">
        <v>110</v>
      </c>
      <c r="N340" s="630">
        <v>7833.8021732900461</v>
      </c>
    </row>
    <row r="341" spans="1:14" ht="14.4" customHeight="1" x14ac:dyDescent="0.3">
      <c r="A341" s="625" t="s">
        <v>526</v>
      </c>
      <c r="B341" s="626" t="s">
        <v>528</v>
      </c>
      <c r="C341" s="627" t="s">
        <v>550</v>
      </c>
      <c r="D341" s="628" t="s">
        <v>551</v>
      </c>
      <c r="E341" s="627" t="s">
        <v>529</v>
      </c>
      <c r="F341" s="628" t="s">
        <v>530</v>
      </c>
      <c r="G341" s="627" t="s">
        <v>560</v>
      </c>
      <c r="H341" s="627" t="s">
        <v>625</v>
      </c>
      <c r="I341" s="627" t="s">
        <v>626</v>
      </c>
      <c r="J341" s="627" t="s">
        <v>627</v>
      </c>
      <c r="K341" s="627" t="s">
        <v>628</v>
      </c>
      <c r="L341" s="629">
        <v>649.85</v>
      </c>
      <c r="M341" s="629">
        <v>1</v>
      </c>
      <c r="N341" s="630">
        <v>649.85</v>
      </c>
    </row>
    <row r="342" spans="1:14" ht="14.4" customHeight="1" x14ac:dyDescent="0.3">
      <c r="A342" s="625" t="s">
        <v>526</v>
      </c>
      <c r="B342" s="626" t="s">
        <v>528</v>
      </c>
      <c r="C342" s="627" t="s">
        <v>550</v>
      </c>
      <c r="D342" s="628" t="s">
        <v>551</v>
      </c>
      <c r="E342" s="627" t="s">
        <v>529</v>
      </c>
      <c r="F342" s="628" t="s">
        <v>530</v>
      </c>
      <c r="G342" s="627" t="s">
        <v>560</v>
      </c>
      <c r="H342" s="627" t="s">
        <v>632</v>
      </c>
      <c r="I342" s="627" t="s">
        <v>633</v>
      </c>
      <c r="J342" s="627" t="s">
        <v>634</v>
      </c>
      <c r="K342" s="627" t="s">
        <v>635</v>
      </c>
      <c r="L342" s="629">
        <v>565.01</v>
      </c>
      <c r="M342" s="629">
        <v>1</v>
      </c>
      <c r="N342" s="630">
        <v>565.01</v>
      </c>
    </row>
    <row r="343" spans="1:14" ht="14.4" customHeight="1" x14ac:dyDescent="0.3">
      <c r="A343" s="625" t="s">
        <v>526</v>
      </c>
      <c r="B343" s="626" t="s">
        <v>528</v>
      </c>
      <c r="C343" s="627" t="s">
        <v>550</v>
      </c>
      <c r="D343" s="628" t="s">
        <v>551</v>
      </c>
      <c r="E343" s="627" t="s">
        <v>529</v>
      </c>
      <c r="F343" s="628" t="s">
        <v>530</v>
      </c>
      <c r="G343" s="627" t="s">
        <v>560</v>
      </c>
      <c r="H343" s="627" t="s">
        <v>1681</v>
      </c>
      <c r="I343" s="627" t="s">
        <v>1681</v>
      </c>
      <c r="J343" s="627" t="s">
        <v>1682</v>
      </c>
      <c r="K343" s="627" t="s">
        <v>1683</v>
      </c>
      <c r="L343" s="629">
        <v>580.98</v>
      </c>
      <c r="M343" s="629">
        <v>425</v>
      </c>
      <c r="N343" s="630">
        <v>246916.5</v>
      </c>
    </row>
    <row r="344" spans="1:14" ht="14.4" customHeight="1" x14ac:dyDescent="0.3">
      <c r="A344" s="625" t="s">
        <v>526</v>
      </c>
      <c r="B344" s="626" t="s">
        <v>528</v>
      </c>
      <c r="C344" s="627" t="s">
        <v>550</v>
      </c>
      <c r="D344" s="628" t="s">
        <v>551</v>
      </c>
      <c r="E344" s="627" t="s">
        <v>529</v>
      </c>
      <c r="F344" s="628" t="s">
        <v>530</v>
      </c>
      <c r="G344" s="627" t="s">
        <v>560</v>
      </c>
      <c r="H344" s="627" t="s">
        <v>1684</v>
      </c>
      <c r="I344" s="627" t="s">
        <v>1685</v>
      </c>
      <c r="J344" s="627" t="s">
        <v>1686</v>
      </c>
      <c r="K344" s="627" t="s">
        <v>1687</v>
      </c>
      <c r="L344" s="629">
        <v>67.947733820479371</v>
      </c>
      <c r="M344" s="629">
        <v>31</v>
      </c>
      <c r="N344" s="630">
        <v>2106.3797484348606</v>
      </c>
    </row>
    <row r="345" spans="1:14" ht="14.4" customHeight="1" x14ac:dyDescent="0.3">
      <c r="A345" s="625" t="s">
        <v>526</v>
      </c>
      <c r="B345" s="626" t="s">
        <v>528</v>
      </c>
      <c r="C345" s="627" t="s">
        <v>550</v>
      </c>
      <c r="D345" s="628" t="s">
        <v>551</v>
      </c>
      <c r="E345" s="627" t="s">
        <v>529</v>
      </c>
      <c r="F345" s="628" t="s">
        <v>530</v>
      </c>
      <c r="G345" s="627" t="s">
        <v>560</v>
      </c>
      <c r="H345" s="627" t="s">
        <v>1688</v>
      </c>
      <c r="I345" s="627" t="s">
        <v>1689</v>
      </c>
      <c r="J345" s="627" t="s">
        <v>1690</v>
      </c>
      <c r="K345" s="627" t="s">
        <v>1691</v>
      </c>
      <c r="L345" s="629">
        <v>209.59</v>
      </c>
      <c r="M345" s="629">
        <v>3</v>
      </c>
      <c r="N345" s="630">
        <v>628.77</v>
      </c>
    </row>
    <row r="346" spans="1:14" ht="14.4" customHeight="1" x14ac:dyDescent="0.3">
      <c r="A346" s="625" t="s">
        <v>526</v>
      </c>
      <c r="B346" s="626" t="s">
        <v>528</v>
      </c>
      <c r="C346" s="627" t="s">
        <v>550</v>
      </c>
      <c r="D346" s="628" t="s">
        <v>551</v>
      </c>
      <c r="E346" s="627" t="s">
        <v>529</v>
      </c>
      <c r="F346" s="628" t="s">
        <v>530</v>
      </c>
      <c r="G346" s="627" t="s">
        <v>560</v>
      </c>
      <c r="H346" s="627" t="s">
        <v>1692</v>
      </c>
      <c r="I346" s="627" t="s">
        <v>1693</v>
      </c>
      <c r="J346" s="627" t="s">
        <v>1694</v>
      </c>
      <c r="K346" s="627" t="s">
        <v>1695</v>
      </c>
      <c r="L346" s="629">
        <v>841.35666666666668</v>
      </c>
      <c r="M346" s="629">
        <v>3</v>
      </c>
      <c r="N346" s="630">
        <v>2524.0700000000002</v>
      </c>
    </row>
    <row r="347" spans="1:14" ht="14.4" customHeight="1" x14ac:dyDescent="0.3">
      <c r="A347" s="625" t="s">
        <v>526</v>
      </c>
      <c r="B347" s="626" t="s">
        <v>528</v>
      </c>
      <c r="C347" s="627" t="s">
        <v>550</v>
      </c>
      <c r="D347" s="628" t="s">
        <v>551</v>
      </c>
      <c r="E347" s="627" t="s">
        <v>529</v>
      </c>
      <c r="F347" s="628" t="s">
        <v>530</v>
      </c>
      <c r="G347" s="627" t="s">
        <v>560</v>
      </c>
      <c r="H347" s="627" t="s">
        <v>1696</v>
      </c>
      <c r="I347" s="627" t="s">
        <v>1697</v>
      </c>
      <c r="J347" s="627" t="s">
        <v>1698</v>
      </c>
      <c r="K347" s="627" t="s">
        <v>1699</v>
      </c>
      <c r="L347" s="629">
        <v>108.96974981734201</v>
      </c>
      <c r="M347" s="629">
        <v>2</v>
      </c>
      <c r="N347" s="630">
        <v>217.93949963468401</v>
      </c>
    </row>
    <row r="348" spans="1:14" ht="14.4" customHeight="1" x14ac:dyDescent="0.3">
      <c r="A348" s="625" t="s">
        <v>526</v>
      </c>
      <c r="B348" s="626" t="s">
        <v>528</v>
      </c>
      <c r="C348" s="627" t="s">
        <v>550</v>
      </c>
      <c r="D348" s="628" t="s">
        <v>551</v>
      </c>
      <c r="E348" s="627" t="s">
        <v>529</v>
      </c>
      <c r="F348" s="628" t="s">
        <v>530</v>
      </c>
      <c r="G348" s="627" t="s">
        <v>560</v>
      </c>
      <c r="H348" s="627" t="s">
        <v>1700</v>
      </c>
      <c r="I348" s="627" t="s">
        <v>1701</v>
      </c>
      <c r="J348" s="627" t="s">
        <v>1702</v>
      </c>
      <c r="K348" s="627" t="s">
        <v>1703</v>
      </c>
      <c r="L348" s="629">
        <v>3557.2513265720854</v>
      </c>
      <c r="M348" s="629">
        <v>14</v>
      </c>
      <c r="N348" s="630">
        <v>49801.518572009198</v>
      </c>
    </row>
    <row r="349" spans="1:14" ht="14.4" customHeight="1" x14ac:dyDescent="0.3">
      <c r="A349" s="625" t="s">
        <v>526</v>
      </c>
      <c r="B349" s="626" t="s">
        <v>528</v>
      </c>
      <c r="C349" s="627" t="s">
        <v>550</v>
      </c>
      <c r="D349" s="628" t="s">
        <v>551</v>
      </c>
      <c r="E349" s="627" t="s">
        <v>529</v>
      </c>
      <c r="F349" s="628" t="s">
        <v>530</v>
      </c>
      <c r="G349" s="627" t="s">
        <v>560</v>
      </c>
      <c r="H349" s="627" t="s">
        <v>1704</v>
      </c>
      <c r="I349" s="627" t="s">
        <v>1705</v>
      </c>
      <c r="J349" s="627" t="s">
        <v>1706</v>
      </c>
      <c r="K349" s="627" t="s">
        <v>1707</v>
      </c>
      <c r="L349" s="629">
        <v>2046.60557791254</v>
      </c>
      <c r="M349" s="629">
        <v>2</v>
      </c>
      <c r="N349" s="630">
        <v>4093.2111558250799</v>
      </c>
    </row>
    <row r="350" spans="1:14" ht="14.4" customHeight="1" x14ac:dyDescent="0.3">
      <c r="A350" s="625" t="s">
        <v>526</v>
      </c>
      <c r="B350" s="626" t="s">
        <v>528</v>
      </c>
      <c r="C350" s="627" t="s">
        <v>550</v>
      </c>
      <c r="D350" s="628" t="s">
        <v>551</v>
      </c>
      <c r="E350" s="627" t="s">
        <v>529</v>
      </c>
      <c r="F350" s="628" t="s">
        <v>530</v>
      </c>
      <c r="G350" s="627" t="s">
        <v>560</v>
      </c>
      <c r="H350" s="627" t="s">
        <v>1708</v>
      </c>
      <c r="I350" s="627" t="s">
        <v>1709</v>
      </c>
      <c r="J350" s="627" t="s">
        <v>1710</v>
      </c>
      <c r="K350" s="627" t="s">
        <v>1711</v>
      </c>
      <c r="L350" s="629">
        <v>428.81</v>
      </c>
      <c r="M350" s="629">
        <v>3</v>
      </c>
      <c r="N350" s="630">
        <v>1286.43</v>
      </c>
    </row>
    <row r="351" spans="1:14" ht="14.4" customHeight="1" x14ac:dyDescent="0.3">
      <c r="A351" s="625" t="s">
        <v>526</v>
      </c>
      <c r="B351" s="626" t="s">
        <v>528</v>
      </c>
      <c r="C351" s="627" t="s">
        <v>550</v>
      </c>
      <c r="D351" s="628" t="s">
        <v>551</v>
      </c>
      <c r="E351" s="627" t="s">
        <v>529</v>
      </c>
      <c r="F351" s="628" t="s">
        <v>530</v>
      </c>
      <c r="G351" s="627" t="s">
        <v>560</v>
      </c>
      <c r="H351" s="627" t="s">
        <v>1712</v>
      </c>
      <c r="I351" s="627" t="s">
        <v>1713</v>
      </c>
      <c r="J351" s="627" t="s">
        <v>1714</v>
      </c>
      <c r="K351" s="627" t="s">
        <v>1715</v>
      </c>
      <c r="L351" s="629">
        <v>347.83</v>
      </c>
      <c r="M351" s="629">
        <v>6</v>
      </c>
      <c r="N351" s="630">
        <v>2086.98</v>
      </c>
    </row>
    <row r="352" spans="1:14" ht="14.4" customHeight="1" x14ac:dyDescent="0.3">
      <c r="A352" s="625" t="s">
        <v>526</v>
      </c>
      <c r="B352" s="626" t="s">
        <v>528</v>
      </c>
      <c r="C352" s="627" t="s">
        <v>550</v>
      </c>
      <c r="D352" s="628" t="s">
        <v>551</v>
      </c>
      <c r="E352" s="627" t="s">
        <v>529</v>
      </c>
      <c r="F352" s="628" t="s">
        <v>530</v>
      </c>
      <c r="G352" s="627" t="s">
        <v>560</v>
      </c>
      <c r="H352" s="627" t="s">
        <v>1716</v>
      </c>
      <c r="I352" s="627" t="s">
        <v>1717</v>
      </c>
      <c r="J352" s="627" t="s">
        <v>1718</v>
      </c>
      <c r="K352" s="627" t="s">
        <v>1719</v>
      </c>
      <c r="L352" s="629">
        <v>76.06</v>
      </c>
      <c r="M352" s="629">
        <v>2</v>
      </c>
      <c r="N352" s="630">
        <v>152.12</v>
      </c>
    </row>
    <row r="353" spans="1:14" ht="14.4" customHeight="1" x14ac:dyDescent="0.3">
      <c r="A353" s="625" t="s">
        <v>526</v>
      </c>
      <c r="B353" s="626" t="s">
        <v>528</v>
      </c>
      <c r="C353" s="627" t="s">
        <v>550</v>
      </c>
      <c r="D353" s="628" t="s">
        <v>551</v>
      </c>
      <c r="E353" s="627" t="s">
        <v>529</v>
      </c>
      <c r="F353" s="628" t="s">
        <v>530</v>
      </c>
      <c r="G353" s="627" t="s">
        <v>560</v>
      </c>
      <c r="H353" s="627" t="s">
        <v>1720</v>
      </c>
      <c r="I353" s="627" t="s">
        <v>1720</v>
      </c>
      <c r="J353" s="627" t="s">
        <v>1721</v>
      </c>
      <c r="K353" s="627" t="s">
        <v>1722</v>
      </c>
      <c r="L353" s="629">
        <v>775.46</v>
      </c>
      <c r="M353" s="629">
        <v>5</v>
      </c>
      <c r="N353" s="630">
        <v>3877.3</v>
      </c>
    </row>
    <row r="354" spans="1:14" ht="14.4" customHeight="1" x14ac:dyDescent="0.3">
      <c r="A354" s="625" t="s">
        <v>526</v>
      </c>
      <c r="B354" s="626" t="s">
        <v>528</v>
      </c>
      <c r="C354" s="627" t="s">
        <v>550</v>
      </c>
      <c r="D354" s="628" t="s">
        <v>551</v>
      </c>
      <c r="E354" s="627" t="s">
        <v>529</v>
      </c>
      <c r="F354" s="628" t="s">
        <v>530</v>
      </c>
      <c r="G354" s="627" t="s">
        <v>560</v>
      </c>
      <c r="H354" s="627" t="s">
        <v>1723</v>
      </c>
      <c r="I354" s="627" t="s">
        <v>1724</v>
      </c>
      <c r="J354" s="627" t="s">
        <v>1725</v>
      </c>
      <c r="K354" s="627" t="s">
        <v>1726</v>
      </c>
      <c r="L354" s="629">
        <v>91.599939730787597</v>
      </c>
      <c r="M354" s="629">
        <v>1</v>
      </c>
      <c r="N354" s="630">
        <v>91.599939730787597</v>
      </c>
    </row>
    <row r="355" spans="1:14" ht="14.4" customHeight="1" x14ac:dyDescent="0.3">
      <c r="A355" s="625" t="s">
        <v>526</v>
      </c>
      <c r="B355" s="626" t="s">
        <v>528</v>
      </c>
      <c r="C355" s="627" t="s">
        <v>550</v>
      </c>
      <c r="D355" s="628" t="s">
        <v>551</v>
      </c>
      <c r="E355" s="627" t="s">
        <v>529</v>
      </c>
      <c r="F355" s="628" t="s">
        <v>530</v>
      </c>
      <c r="G355" s="627" t="s">
        <v>560</v>
      </c>
      <c r="H355" s="627" t="s">
        <v>1727</v>
      </c>
      <c r="I355" s="627" t="s">
        <v>1728</v>
      </c>
      <c r="J355" s="627" t="s">
        <v>1729</v>
      </c>
      <c r="K355" s="627" t="s">
        <v>1730</v>
      </c>
      <c r="L355" s="629">
        <v>64.930000000000007</v>
      </c>
      <c r="M355" s="629">
        <v>1</v>
      </c>
      <c r="N355" s="630">
        <v>64.930000000000007</v>
      </c>
    </row>
    <row r="356" spans="1:14" ht="14.4" customHeight="1" x14ac:dyDescent="0.3">
      <c r="A356" s="625" t="s">
        <v>526</v>
      </c>
      <c r="B356" s="626" t="s">
        <v>528</v>
      </c>
      <c r="C356" s="627" t="s">
        <v>550</v>
      </c>
      <c r="D356" s="628" t="s">
        <v>551</v>
      </c>
      <c r="E356" s="627" t="s">
        <v>529</v>
      </c>
      <c r="F356" s="628" t="s">
        <v>530</v>
      </c>
      <c r="G356" s="627" t="s">
        <v>560</v>
      </c>
      <c r="H356" s="627" t="s">
        <v>1731</v>
      </c>
      <c r="I356" s="627" t="s">
        <v>1732</v>
      </c>
      <c r="J356" s="627" t="s">
        <v>1733</v>
      </c>
      <c r="K356" s="627" t="s">
        <v>1734</v>
      </c>
      <c r="L356" s="629">
        <v>95.320000000000007</v>
      </c>
      <c r="M356" s="629">
        <v>5</v>
      </c>
      <c r="N356" s="630">
        <v>476.6</v>
      </c>
    </row>
    <row r="357" spans="1:14" ht="14.4" customHeight="1" x14ac:dyDescent="0.3">
      <c r="A357" s="625" t="s">
        <v>526</v>
      </c>
      <c r="B357" s="626" t="s">
        <v>528</v>
      </c>
      <c r="C357" s="627" t="s">
        <v>550</v>
      </c>
      <c r="D357" s="628" t="s">
        <v>551</v>
      </c>
      <c r="E357" s="627" t="s">
        <v>529</v>
      </c>
      <c r="F357" s="628" t="s">
        <v>530</v>
      </c>
      <c r="G357" s="627" t="s">
        <v>560</v>
      </c>
      <c r="H357" s="627" t="s">
        <v>1735</v>
      </c>
      <c r="I357" s="627" t="s">
        <v>1736</v>
      </c>
      <c r="J357" s="627" t="s">
        <v>1737</v>
      </c>
      <c r="K357" s="627" t="s">
        <v>1738</v>
      </c>
      <c r="L357" s="629">
        <v>0</v>
      </c>
      <c r="M357" s="629">
        <v>0</v>
      </c>
      <c r="N357" s="630">
        <v>0</v>
      </c>
    </row>
    <row r="358" spans="1:14" ht="14.4" customHeight="1" x14ac:dyDescent="0.3">
      <c r="A358" s="625" t="s">
        <v>526</v>
      </c>
      <c r="B358" s="626" t="s">
        <v>528</v>
      </c>
      <c r="C358" s="627" t="s">
        <v>550</v>
      </c>
      <c r="D358" s="628" t="s">
        <v>551</v>
      </c>
      <c r="E358" s="627" t="s">
        <v>529</v>
      </c>
      <c r="F358" s="628" t="s">
        <v>530</v>
      </c>
      <c r="G358" s="627" t="s">
        <v>560</v>
      </c>
      <c r="H358" s="627" t="s">
        <v>1739</v>
      </c>
      <c r="I358" s="627" t="s">
        <v>1740</v>
      </c>
      <c r="J358" s="627" t="s">
        <v>1741</v>
      </c>
      <c r="K358" s="627" t="s">
        <v>1742</v>
      </c>
      <c r="L358" s="629">
        <v>78.748644041531094</v>
      </c>
      <c r="M358" s="629">
        <v>2</v>
      </c>
      <c r="N358" s="630">
        <v>157.49728808306219</v>
      </c>
    </row>
    <row r="359" spans="1:14" ht="14.4" customHeight="1" x14ac:dyDescent="0.3">
      <c r="A359" s="625" t="s">
        <v>526</v>
      </c>
      <c r="B359" s="626" t="s">
        <v>528</v>
      </c>
      <c r="C359" s="627" t="s">
        <v>550</v>
      </c>
      <c r="D359" s="628" t="s">
        <v>551</v>
      </c>
      <c r="E359" s="627" t="s">
        <v>529</v>
      </c>
      <c r="F359" s="628" t="s">
        <v>530</v>
      </c>
      <c r="G359" s="627" t="s">
        <v>560</v>
      </c>
      <c r="H359" s="627" t="s">
        <v>1743</v>
      </c>
      <c r="I359" s="627" t="s">
        <v>1744</v>
      </c>
      <c r="J359" s="627" t="s">
        <v>1026</v>
      </c>
      <c r="K359" s="627" t="s">
        <v>1745</v>
      </c>
      <c r="L359" s="629">
        <v>134.08000000000001</v>
      </c>
      <c r="M359" s="629">
        <v>1</v>
      </c>
      <c r="N359" s="630">
        <v>134.08000000000001</v>
      </c>
    </row>
    <row r="360" spans="1:14" ht="14.4" customHeight="1" x14ac:dyDescent="0.3">
      <c r="A360" s="625" t="s">
        <v>526</v>
      </c>
      <c r="B360" s="626" t="s">
        <v>528</v>
      </c>
      <c r="C360" s="627" t="s">
        <v>550</v>
      </c>
      <c r="D360" s="628" t="s">
        <v>551</v>
      </c>
      <c r="E360" s="627" t="s">
        <v>529</v>
      </c>
      <c r="F360" s="628" t="s">
        <v>530</v>
      </c>
      <c r="G360" s="627" t="s">
        <v>560</v>
      </c>
      <c r="H360" s="627" t="s">
        <v>1746</v>
      </c>
      <c r="I360" s="627" t="s">
        <v>1747</v>
      </c>
      <c r="J360" s="627" t="s">
        <v>1748</v>
      </c>
      <c r="K360" s="627" t="s">
        <v>1474</v>
      </c>
      <c r="L360" s="629">
        <v>84.358888888888885</v>
      </c>
      <c r="M360" s="629">
        <v>36</v>
      </c>
      <c r="N360" s="630">
        <v>3036.92</v>
      </c>
    </row>
    <row r="361" spans="1:14" ht="14.4" customHeight="1" x14ac:dyDescent="0.3">
      <c r="A361" s="625" t="s">
        <v>526</v>
      </c>
      <c r="B361" s="626" t="s">
        <v>528</v>
      </c>
      <c r="C361" s="627" t="s">
        <v>550</v>
      </c>
      <c r="D361" s="628" t="s">
        <v>551</v>
      </c>
      <c r="E361" s="627" t="s">
        <v>529</v>
      </c>
      <c r="F361" s="628" t="s">
        <v>530</v>
      </c>
      <c r="G361" s="627" t="s">
        <v>560</v>
      </c>
      <c r="H361" s="627" t="s">
        <v>1749</v>
      </c>
      <c r="I361" s="627" t="s">
        <v>1750</v>
      </c>
      <c r="J361" s="627" t="s">
        <v>1751</v>
      </c>
      <c r="K361" s="627" t="s">
        <v>1752</v>
      </c>
      <c r="L361" s="629">
        <v>614.24</v>
      </c>
      <c r="M361" s="629">
        <v>1</v>
      </c>
      <c r="N361" s="630">
        <v>614.24</v>
      </c>
    </row>
    <row r="362" spans="1:14" ht="14.4" customHeight="1" x14ac:dyDescent="0.3">
      <c r="A362" s="625" t="s">
        <v>526</v>
      </c>
      <c r="B362" s="626" t="s">
        <v>528</v>
      </c>
      <c r="C362" s="627" t="s">
        <v>550</v>
      </c>
      <c r="D362" s="628" t="s">
        <v>551</v>
      </c>
      <c r="E362" s="627" t="s">
        <v>529</v>
      </c>
      <c r="F362" s="628" t="s">
        <v>530</v>
      </c>
      <c r="G362" s="627" t="s">
        <v>560</v>
      </c>
      <c r="H362" s="627" t="s">
        <v>1753</v>
      </c>
      <c r="I362" s="627" t="s">
        <v>562</v>
      </c>
      <c r="J362" s="627" t="s">
        <v>1754</v>
      </c>
      <c r="K362" s="627" t="s">
        <v>1755</v>
      </c>
      <c r="L362" s="629">
        <v>1281.6400000000001</v>
      </c>
      <c r="M362" s="629">
        <v>2</v>
      </c>
      <c r="N362" s="630">
        <v>2563.2800000000002</v>
      </c>
    </row>
    <row r="363" spans="1:14" ht="14.4" customHeight="1" x14ac:dyDescent="0.3">
      <c r="A363" s="625" t="s">
        <v>526</v>
      </c>
      <c r="B363" s="626" t="s">
        <v>528</v>
      </c>
      <c r="C363" s="627" t="s">
        <v>550</v>
      </c>
      <c r="D363" s="628" t="s">
        <v>551</v>
      </c>
      <c r="E363" s="627" t="s">
        <v>529</v>
      </c>
      <c r="F363" s="628" t="s">
        <v>530</v>
      </c>
      <c r="G363" s="627" t="s">
        <v>560</v>
      </c>
      <c r="H363" s="627" t="s">
        <v>1756</v>
      </c>
      <c r="I363" s="627" t="s">
        <v>1757</v>
      </c>
      <c r="J363" s="627" t="s">
        <v>1758</v>
      </c>
      <c r="K363" s="627" t="s">
        <v>1759</v>
      </c>
      <c r="L363" s="629">
        <v>83.9979221554253</v>
      </c>
      <c r="M363" s="629">
        <v>5</v>
      </c>
      <c r="N363" s="630">
        <v>419.98961077712647</v>
      </c>
    </row>
    <row r="364" spans="1:14" ht="14.4" customHeight="1" x14ac:dyDescent="0.3">
      <c r="A364" s="625" t="s">
        <v>526</v>
      </c>
      <c r="B364" s="626" t="s">
        <v>528</v>
      </c>
      <c r="C364" s="627" t="s">
        <v>550</v>
      </c>
      <c r="D364" s="628" t="s">
        <v>551</v>
      </c>
      <c r="E364" s="627" t="s">
        <v>529</v>
      </c>
      <c r="F364" s="628" t="s">
        <v>530</v>
      </c>
      <c r="G364" s="627" t="s">
        <v>560</v>
      </c>
      <c r="H364" s="627" t="s">
        <v>1760</v>
      </c>
      <c r="I364" s="627" t="s">
        <v>1761</v>
      </c>
      <c r="J364" s="627" t="s">
        <v>1762</v>
      </c>
      <c r="K364" s="627" t="s">
        <v>1763</v>
      </c>
      <c r="L364" s="629">
        <v>56336.889999999992</v>
      </c>
      <c r="M364" s="629">
        <v>0.33300000000000002</v>
      </c>
      <c r="N364" s="630">
        <v>18760.184369999999</v>
      </c>
    </row>
    <row r="365" spans="1:14" ht="14.4" customHeight="1" x14ac:dyDescent="0.3">
      <c r="A365" s="625" t="s">
        <v>526</v>
      </c>
      <c r="B365" s="626" t="s">
        <v>528</v>
      </c>
      <c r="C365" s="627" t="s">
        <v>550</v>
      </c>
      <c r="D365" s="628" t="s">
        <v>551</v>
      </c>
      <c r="E365" s="627" t="s">
        <v>529</v>
      </c>
      <c r="F365" s="628" t="s">
        <v>530</v>
      </c>
      <c r="G365" s="627" t="s">
        <v>560</v>
      </c>
      <c r="H365" s="627" t="s">
        <v>1764</v>
      </c>
      <c r="I365" s="627" t="s">
        <v>1765</v>
      </c>
      <c r="J365" s="627" t="s">
        <v>1766</v>
      </c>
      <c r="K365" s="627" t="s">
        <v>1767</v>
      </c>
      <c r="L365" s="629">
        <v>78.679926323634504</v>
      </c>
      <c r="M365" s="629">
        <v>1</v>
      </c>
      <c r="N365" s="630">
        <v>78.679926323634504</v>
      </c>
    </row>
    <row r="366" spans="1:14" ht="14.4" customHeight="1" x14ac:dyDescent="0.3">
      <c r="A366" s="625" t="s">
        <v>526</v>
      </c>
      <c r="B366" s="626" t="s">
        <v>528</v>
      </c>
      <c r="C366" s="627" t="s">
        <v>550</v>
      </c>
      <c r="D366" s="628" t="s">
        <v>551</v>
      </c>
      <c r="E366" s="627" t="s">
        <v>529</v>
      </c>
      <c r="F366" s="628" t="s">
        <v>530</v>
      </c>
      <c r="G366" s="627" t="s">
        <v>560</v>
      </c>
      <c r="H366" s="627" t="s">
        <v>1768</v>
      </c>
      <c r="I366" s="627" t="s">
        <v>1769</v>
      </c>
      <c r="J366" s="627" t="s">
        <v>1770</v>
      </c>
      <c r="K366" s="627" t="s">
        <v>1771</v>
      </c>
      <c r="L366" s="629">
        <v>73.700287934121491</v>
      </c>
      <c r="M366" s="629">
        <v>41</v>
      </c>
      <c r="N366" s="630">
        <v>3021.7118052989813</v>
      </c>
    </row>
    <row r="367" spans="1:14" ht="14.4" customHeight="1" x14ac:dyDescent="0.3">
      <c r="A367" s="625" t="s">
        <v>526</v>
      </c>
      <c r="B367" s="626" t="s">
        <v>528</v>
      </c>
      <c r="C367" s="627" t="s">
        <v>550</v>
      </c>
      <c r="D367" s="628" t="s">
        <v>551</v>
      </c>
      <c r="E367" s="627" t="s">
        <v>529</v>
      </c>
      <c r="F367" s="628" t="s">
        <v>530</v>
      </c>
      <c r="G367" s="627" t="s">
        <v>560</v>
      </c>
      <c r="H367" s="627" t="s">
        <v>1772</v>
      </c>
      <c r="I367" s="627" t="s">
        <v>1773</v>
      </c>
      <c r="J367" s="627" t="s">
        <v>1774</v>
      </c>
      <c r="K367" s="627" t="s">
        <v>1775</v>
      </c>
      <c r="L367" s="629">
        <v>269.93</v>
      </c>
      <c r="M367" s="629">
        <v>2</v>
      </c>
      <c r="N367" s="630">
        <v>539.86</v>
      </c>
    </row>
    <row r="368" spans="1:14" ht="14.4" customHeight="1" x14ac:dyDescent="0.3">
      <c r="A368" s="625" t="s">
        <v>526</v>
      </c>
      <c r="B368" s="626" t="s">
        <v>528</v>
      </c>
      <c r="C368" s="627" t="s">
        <v>550</v>
      </c>
      <c r="D368" s="628" t="s">
        <v>551</v>
      </c>
      <c r="E368" s="627" t="s">
        <v>529</v>
      </c>
      <c r="F368" s="628" t="s">
        <v>530</v>
      </c>
      <c r="G368" s="627" t="s">
        <v>560</v>
      </c>
      <c r="H368" s="627" t="s">
        <v>1776</v>
      </c>
      <c r="I368" s="627" t="s">
        <v>562</v>
      </c>
      <c r="J368" s="627" t="s">
        <v>1777</v>
      </c>
      <c r="K368" s="627"/>
      <c r="L368" s="629">
        <v>30.146208068808146</v>
      </c>
      <c r="M368" s="629">
        <v>80</v>
      </c>
      <c r="N368" s="630">
        <v>2411.6966455046518</v>
      </c>
    </row>
    <row r="369" spans="1:14" ht="14.4" customHeight="1" x14ac:dyDescent="0.3">
      <c r="A369" s="625" t="s">
        <v>526</v>
      </c>
      <c r="B369" s="626" t="s">
        <v>528</v>
      </c>
      <c r="C369" s="627" t="s">
        <v>550</v>
      </c>
      <c r="D369" s="628" t="s">
        <v>551</v>
      </c>
      <c r="E369" s="627" t="s">
        <v>529</v>
      </c>
      <c r="F369" s="628" t="s">
        <v>530</v>
      </c>
      <c r="G369" s="627" t="s">
        <v>560</v>
      </c>
      <c r="H369" s="627" t="s">
        <v>1778</v>
      </c>
      <c r="I369" s="627" t="s">
        <v>562</v>
      </c>
      <c r="J369" s="627" t="s">
        <v>1779</v>
      </c>
      <c r="K369" s="627" t="s">
        <v>1780</v>
      </c>
      <c r="L369" s="629">
        <v>59.428878968253983</v>
      </c>
      <c r="M369" s="629">
        <v>56</v>
      </c>
      <c r="N369" s="630">
        <v>3328.0172222222232</v>
      </c>
    </row>
    <row r="370" spans="1:14" ht="14.4" customHeight="1" x14ac:dyDescent="0.3">
      <c r="A370" s="625" t="s">
        <v>526</v>
      </c>
      <c r="B370" s="626" t="s">
        <v>528</v>
      </c>
      <c r="C370" s="627" t="s">
        <v>550</v>
      </c>
      <c r="D370" s="628" t="s">
        <v>551</v>
      </c>
      <c r="E370" s="627" t="s">
        <v>529</v>
      </c>
      <c r="F370" s="628" t="s">
        <v>530</v>
      </c>
      <c r="G370" s="627" t="s">
        <v>560</v>
      </c>
      <c r="H370" s="627" t="s">
        <v>1781</v>
      </c>
      <c r="I370" s="627" t="s">
        <v>1782</v>
      </c>
      <c r="J370" s="627" t="s">
        <v>1783</v>
      </c>
      <c r="K370" s="627" t="s">
        <v>1784</v>
      </c>
      <c r="L370" s="629">
        <v>4496.7311483013818</v>
      </c>
      <c r="M370" s="629">
        <v>5</v>
      </c>
      <c r="N370" s="630">
        <v>22483.655741506907</v>
      </c>
    </row>
    <row r="371" spans="1:14" ht="14.4" customHeight="1" x14ac:dyDescent="0.3">
      <c r="A371" s="625" t="s">
        <v>526</v>
      </c>
      <c r="B371" s="626" t="s">
        <v>528</v>
      </c>
      <c r="C371" s="627" t="s">
        <v>550</v>
      </c>
      <c r="D371" s="628" t="s">
        <v>551</v>
      </c>
      <c r="E371" s="627" t="s">
        <v>529</v>
      </c>
      <c r="F371" s="628" t="s">
        <v>530</v>
      </c>
      <c r="G371" s="627" t="s">
        <v>560</v>
      </c>
      <c r="H371" s="627" t="s">
        <v>1785</v>
      </c>
      <c r="I371" s="627" t="s">
        <v>562</v>
      </c>
      <c r="J371" s="627" t="s">
        <v>1786</v>
      </c>
      <c r="K371" s="627" t="s">
        <v>1787</v>
      </c>
      <c r="L371" s="629">
        <v>192.51</v>
      </c>
      <c r="M371" s="629">
        <v>2</v>
      </c>
      <c r="N371" s="630">
        <v>385.02</v>
      </c>
    </row>
    <row r="372" spans="1:14" ht="14.4" customHeight="1" x14ac:dyDescent="0.3">
      <c r="A372" s="625" t="s">
        <v>526</v>
      </c>
      <c r="B372" s="626" t="s">
        <v>528</v>
      </c>
      <c r="C372" s="627" t="s">
        <v>550</v>
      </c>
      <c r="D372" s="628" t="s">
        <v>551</v>
      </c>
      <c r="E372" s="627" t="s">
        <v>529</v>
      </c>
      <c r="F372" s="628" t="s">
        <v>530</v>
      </c>
      <c r="G372" s="627" t="s">
        <v>560</v>
      </c>
      <c r="H372" s="627" t="s">
        <v>1788</v>
      </c>
      <c r="I372" s="627" t="s">
        <v>562</v>
      </c>
      <c r="J372" s="627" t="s">
        <v>1789</v>
      </c>
      <c r="K372" s="627" t="s">
        <v>1790</v>
      </c>
      <c r="L372" s="629">
        <v>293.0412</v>
      </c>
      <c r="M372" s="629">
        <v>1</v>
      </c>
      <c r="N372" s="630">
        <v>293.0412</v>
      </c>
    </row>
    <row r="373" spans="1:14" ht="14.4" customHeight="1" x14ac:dyDescent="0.3">
      <c r="A373" s="625" t="s">
        <v>526</v>
      </c>
      <c r="B373" s="626" t="s">
        <v>528</v>
      </c>
      <c r="C373" s="627" t="s">
        <v>550</v>
      </c>
      <c r="D373" s="628" t="s">
        <v>551</v>
      </c>
      <c r="E373" s="627" t="s">
        <v>529</v>
      </c>
      <c r="F373" s="628" t="s">
        <v>530</v>
      </c>
      <c r="G373" s="627" t="s">
        <v>560</v>
      </c>
      <c r="H373" s="627" t="s">
        <v>1791</v>
      </c>
      <c r="I373" s="627" t="s">
        <v>562</v>
      </c>
      <c r="J373" s="627" t="s">
        <v>1792</v>
      </c>
      <c r="K373" s="627"/>
      <c r="L373" s="629">
        <v>22.330052102389601</v>
      </c>
      <c r="M373" s="629">
        <v>20</v>
      </c>
      <c r="N373" s="630">
        <v>446.60104204779202</v>
      </c>
    </row>
    <row r="374" spans="1:14" ht="14.4" customHeight="1" x14ac:dyDescent="0.3">
      <c r="A374" s="625" t="s">
        <v>526</v>
      </c>
      <c r="B374" s="626" t="s">
        <v>528</v>
      </c>
      <c r="C374" s="627" t="s">
        <v>550</v>
      </c>
      <c r="D374" s="628" t="s">
        <v>551</v>
      </c>
      <c r="E374" s="627" t="s">
        <v>529</v>
      </c>
      <c r="F374" s="628" t="s">
        <v>530</v>
      </c>
      <c r="G374" s="627" t="s">
        <v>560</v>
      </c>
      <c r="H374" s="627" t="s">
        <v>1793</v>
      </c>
      <c r="I374" s="627" t="s">
        <v>1794</v>
      </c>
      <c r="J374" s="627" t="s">
        <v>1795</v>
      </c>
      <c r="K374" s="627" t="s">
        <v>1796</v>
      </c>
      <c r="L374" s="629">
        <v>976.45555555555518</v>
      </c>
      <c r="M374" s="629">
        <v>45</v>
      </c>
      <c r="N374" s="630">
        <v>43940.499999999985</v>
      </c>
    </row>
    <row r="375" spans="1:14" ht="14.4" customHeight="1" x14ac:dyDescent="0.3">
      <c r="A375" s="625" t="s">
        <v>526</v>
      </c>
      <c r="B375" s="626" t="s">
        <v>528</v>
      </c>
      <c r="C375" s="627" t="s">
        <v>550</v>
      </c>
      <c r="D375" s="628" t="s">
        <v>551</v>
      </c>
      <c r="E375" s="627" t="s">
        <v>529</v>
      </c>
      <c r="F375" s="628" t="s">
        <v>530</v>
      </c>
      <c r="G375" s="627" t="s">
        <v>560</v>
      </c>
      <c r="H375" s="627" t="s">
        <v>1797</v>
      </c>
      <c r="I375" s="627" t="s">
        <v>562</v>
      </c>
      <c r="J375" s="627" t="s">
        <v>1798</v>
      </c>
      <c r="K375" s="627"/>
      <c r="L375" s="629">
        <v>60.379999999999903</v>
      </c>
      <c r="M375" s="629">
        <v>3</v>
      </c>
      <c r="N375" s="630">
        <v>181.1399999999997</v>
      </c>
    </row>
    <row r="376" spans="1:14" ht="14.4" customHeight="1" x14ac:dyDescent="0.3">
      <c r="A376" s="625" t="s">
        <v>526</v>
      </c>
      <c r="B376" s="626" t="s">
        <v>528</v>
      </c>
      <c r="C376" s="627" t="s">
        <v>550</v>
      </c>
      <c r="D376" s="628" t="s">
        <v>551</v>
      </c>
      <c r="E376" s="627" t="s">
        <v>529</v>
      </c>
      <c r="F376" s="628" t="s">
        <v>530</v>
      </c>
      <c r="G376" s="627" t="s">
        <v>560</v>
      </c>
      <c r="H376" s="627" t="s">
        <v>1799</v>
      </c>
      <c r="I376" s="627" t="s">
        <v>1800</v>
      </c>
      <c r="J376" s="627" t="s">
        <v>1801</v>
      </c>
      <c r="K376" s="627" t="s">
        <v>1802</v>
      </c>
      <c r="L376" s="629">
        <v>2260.9652326451978</v>
      </c>
      <c r="M376" s="629">
        <v>74.8</v>
      </c>
      <c r="N376" s="630">
        <v>169120.19940186079</v>
      </c>
    </row>
    <row r="377" spans="1:14" ht="14.4" customHeight="1" x14ac:dyDescent="0.3">
      <c r="A377" s="625" t="s">
        <v>526</v>
      </c>
      <c r="B377" s="626" t="s">
        <v>528</v>
      </c>
      <c r="C377" s="627" t="s">
        <v>550</v>
      </c>
      <c r="D377" s="628" t="s">
        <v>551</v>
      </c>
      <c r="E377" s="627" t="s">
        <v>529</v>
      </c>
      <c r="F377" s="628" t="s">
        <v>530</v>
      </c>
      <c r="G377" s="627" t="s">
        <v>560</v>
      </c>
      <c r="H377" s="627" t="s">
        <v>1803</v>
      </c>
      <c r="I377" s="627" t="s">
        <v>1804</v>
      </c>
      <c r="J377" s="627" t="s">
        <v>1805</v>
      </c>
      <c r="K377" s="627"/>
      <c r="L377" s="629">
        <v>61.71</v>
      </c>
      <c r="M377" s="629">
        <v>2</v>
      </c>
      <c r="N377" s="630">
        <v>123.42</v>
      </c>
    </row>
    <row r="378" spans="1:14" ht="14.4" customHeight="1" x14ac:dyDescent="0.3">
      <c r="A378" s="625" t="s">
        <v>526</v>
      </c>
      <c r="B378" s="626" t="s">
        <v>528</v>
      </c>
      <c r="C378" s="627" t="s">
        <v>550</v>
      </c>
      <c r="D378" s="628" t="s">
        <v>551</v>
      </c>
      <c r="E378" s="627" t="s">
        <v>529</v>
      </c>
      <c r="F378" s="628" t="s">
        <v>530</v>
      </c>
      <c r="G378" s="627" t="s">
        <v>560</v>
      </c>
      <c r="H378" s="627" t="s">
        <v>1806</v>
      </c>
      <c r="I378" s="627" t="s">
        <v>562</v>
      </c>
      <c r="J378" s="627" t="s">
        <v>1807</v>
      </c>
      <c r="K378" s="627"/>
      <c r="L378" s="629">
        <v>150.94</v>
      </c>
      <c r="M378" s="629">
        <v>1</v>
      </c>
      <c r="N378" s="630">
        <v>150.94</v>
      </c>
    </row>
    <row r="379" spans="1:14" ht="14.4" customHeight="1" x14ac:dyDescent="0.3">
      <c r="A379" s="625" t="s">
        <v>526</v>
      </c>
      <c r="B379" s="626" t="s">
        <v>528</v>
      </c>
      <c r="C379" s="627" t="s">
        <v>550</v>
      </c>
      <c r="D379" s="628" t="s">
        <v>551</v>
      </c>
      <c r="E379" s="627" t="s">
        <v>529</v>
      </c>
      <c r="F379" s="628" t="s">
        <v>530</v>
      </c>
      <c r="G379" s="627" t="s">
        <v>560</v>
      </c>
      <c r="H379" s="627" t="s">
        <v>1808</v>
      </c>
      <c r="I379" s="627" t="s">
        <v>1809</v>
      </c>
      <c r="J379" s="627" t="s">
        <v>1810</v>
      </c>
      <c r="K379" s="627"/>
      <c r="L379" s="629">
        <v>671.04999999999973</v>
      </c>
      <c r="M379" s="629">
        <v>4</v>
      </c>
      <c r="N379" s="630">
        <v>2684.1999999999989</v>
      </c>
    </row>
    <row r="380" spans="1:14" ht="14.4" customHeight="1" x14ac:dyDescent="0.3">
      <c r="A380" s="625" t="s">
        <v>526</v>
      </c>
      <c r="B380" s="626" t="s">
        <v>528</v>
      </c>
      <c r="C380" s="627" t="s">
        <v>550</v>
      </c>
      <c r="D380" s="628" t="s">
        <v>551</v>
      </c>
      <c r="E380" s="627" t="s">
        <v>529</v>
      </c>
      <c r="F380" s="628" t="s">
        <v>530</v>
      </c>
      <c r="G380" s="627" t="s">
        <v>560</v>
      </c>
      <c r="H380" s="627" t="s">
        <v>1811</v>
      </c>
      <c r="I380" s="627" t="s">
        <v>1812</v>
      </c>
      <c r="J380" s="627" t="s">
        <v>1813</v>
      </c>
      <c r="K380" s="627"/>
      <c r="L380" s="629">
        <v>25787.83</v>
      </c>
      <c r="M380" s="629">
        <v>1</v>
      </c>
      <c r="N380" s="630">
        <v>25787.83</v>
      </c>
    </row>
    <row r="381" spans="1:14" ht="14.4" customHeight="1" x14ac:dyDescent="0.3">
      <c r="A381" s="625" t="s">
        <v>526</v>
      </c>
      <c r="B381" s="626" t="s">
        <v>528</v>
      </c>
      <c r="C381" s="627" t="s">
        <v>550</v>
      </c>
      <c r="D381" s="628" t="s">
        <v>551</v>
      </c>
      <c r="E381" s="627" t="s">
        <v>529</v>
      </c>
      <c r="F381" s="628" t="s">
        <v>530</v>
      </c>
      <c r="G381" s="627" t="s">
        <v>560</v>
      </c>
      <c r="H381" s="627" t="s">
        <v>1814</v>
      </c>
      <c r="I381" s="627" t="s">
        <v>1815</v>
      </c>
      <c r="J381" s="627" t="s">
        <v>1816</v>
      </c>
      <c r="K381" s="627" t="s">
        <v>1817</v>
      </c>
      <c r="L381" s="629">
        <v>50.43</v>
      </c>
      <c r="M381" s="629">
        <v>1</v>
      </c>
      <c r="N381" s="630">
        <v>50.43</v>
      </c>
    </row>
    <row r="382" spans="1:14" ht="14.4" customHeight="1" x14ac:dyDescent="0.3">
      <c r="A382" s="625" t="s">
        <v>526</v>
      </c>
      <c r="B382" s="626" t="s">
        <v>528</v>
      </c>
      <c r="C382" s="627" t="s">
        <v>550</v>
      </c>
      <c r="D382" s="628" t="s">
        <v>551</v>
      </c>
      <c r="E382" s="627" t="s">
        <v>529</v>
      </c>
      <c r="F382" s="628" t="s">
        <v>530</v>
      </c>
      <c r="G382" s="627" t="s">
        <v>560</v>
      </c>
      <c r="H382" s="627" t="s">
        <v>1818</v>
      </c>
      <c r="I382" s="627" t="s">
        <v>562</v>
      </c>
      <c r="J382" s="627" t="s">
        <v>1819</v>
      </c>
      <c r="K382" s="627"/>
      <c r="L382" s="629">
        <v>199.35018399621401</v>
      </c>
      <c r="M382" s="629">
        <v>1</v>
      </c>
      <c r="N382" s="630">
        <v>199.35018399621401</v>
      </c>
    </row>
    <row r="383" spans="1:14" ht="14.4" customHeight="1" x14ac:dyDescent="0.3">
      <c r="A383" s="625" t="s">
        <v>526</v>
      </c>
      <c r="B383" s="626" t="s">
        <v>528</v>
      </c>
      <c r="C383" s="627" t="s">
        <v>550</v>
      </c>
      <c r="D383" s="628" t="s">
        <v>551</v>
      </c>
      <c r="E383" s="627" t="s">
        <v>529</v>
      </c>
      <c r="F383" s="628" t="s">
        <v>530</v>
      </c>
      <c r="G383" s="627" t="s">
        <v>560</v>
      </c>
      <c r="H383" s="627" t="s">
        <v>1820</v>
      </c>
      <c r="I383" s="627" t="s">
        <v>562</v>
      </c>
      <c r="J383" s="627" t="s">
        <v>1821</v>
      </c>
      <c r="K383" s="627" t="s">
        <v>1822</v>
      </c>
      <c r="L383" s="629">
        <v>512.457934073812</v>
      </c>
      <c r="M383" s="629">
        <v>2</v>
      </c>
      <c r="N383" s="630">
        <v>1024.915868147624</v>
      </c>
    </row>
    <row r="384" spans="1:14" ht="14.4" customHeight="1" x14ac:dyDescent="0.3">
      <c r="A384" s="625" t="s">
        <v>526</v>
      </c>
      <c r="B384" s="626" t="s">
        <v>528</v>
      </c>
      <c r="C384" s="627" t="s">
        <v>550</v>
      </c>
      <c r="D384" s="628" t="s">
        <v>551</v>
      </c>
      <c r="E384" s="627" t="s">
        <v>529</v>
      </c>
      <c r="F384" s="628" t="s">
        <v>530</v>
      </c>
      <c r="G384" s="627" t="s">
        <v>560</v>
      </c>
      <c r="H384" s="627" t="s">
        <v>1823</v>
      </c>
      <c r="I384" s="627" t="s">
        <v>562</v>
      </c>
      <c r="J384" s="627" t="s">
        <v>1824</v>
      </c>
      <c r="K384" s="627" t="s">
        <v>1334</v>
      </c>
      <c r="L384" s="629">
        <v>396.72</v>
      </c>
      <c r="M384" s="629">
        <v>52</v>
      </c>
      <c r="N384" s="630">
        <v>20629.440000000002</v>
      </c>
    </row>
    <row r="385" spans="1:14" ht="14.4" customHeight="1" x14ac:dyDescent="0.3">
      <c r="A385" s="625" t="s">
        <v>526</v>
      </c>
      <c r="B385" s="626" t="s">
        <v>528</v>
      </c>
      <c r="C385" s="627" t="s">
        <v>550</v>
      </c>
      <c r="D385" s="628" t="s">
        <v>551</v>
      </c>
      <c r="E385" s="627" t="s">
        <v>529</v>
      </c>
      <c r="F385" s="628" t="s">
        <v>530</v>
      </c>
      <c r="G385" s="627" t="s">
        <v>560</v>
      </c>
      <c r="H385" s="627" t="s">
        <v>1825</v>
      </c>
      <c r="I385" s="627" t="s">
        <v>562</v>
      </c>
      <c r="J385" s="627" t="s">
        <v>1826</v>
      </c>
      <c r="K385" s="627"/>
      <c r="L385" s="629">
        <v>55.017957514767602</v>
      </c>
      <c r="M385" s="629">
        <v>1</v>
      </c>
      <c r="N385" s="630">
        <v>55.017957514767602</v>
      </c>
    </row>
    <row r="386" spans="1:14" ht="14.4" customHeight="1" x14ac:dyDescent="0.3">
      <c r="A386" s="625" t="s">
        <v>526</v>
      </c>
      <c r="B386" s="626" t="s">
        <v>528</v>
      </c>
      <c r="C386" s="627" t="s">
        <v>550</v>
      </c>
      <c r="D386" s="628" t="s">
        <v>551</v>
      </c>
      <c r="E386" s="627" t="s">
        <v>529</v>
      </c>
      <c r="F386" s="628" t="s">
        <v>530</v>
      </c>
      <c r="G386" s="627" t="s">
        <v>560</v>
      </c>
      <c r="H386" s="627" t="s">
        <v>1827</v>
      </c>
      <c r="I386" s="627" t="s">
        <v>562</v>
      </c>
      <c r="J386" s="627" t="s">
        <v>1828</v>
      </c>
      <c r="K386" s="627"/>
      <c r="L386" s="629">
        <v>135.19147561393399</v>
      </c>
      <c r="M386" s="629">
        <v>4</v>
      </c>
      <c r="N386" s="630">
        <v>540.76590245573595</v>
      </c>
    </row>
    <row r="387" spans="1:14" ht="14.4" customHeight="1" x14ac:dyDescent="0.3">
      <c r="A387" s="625" t="s">
        <v>526</v>
      </c>
      <c r="B387" s="626" t="s">
        <v>528</v>
      </c>
      <c r="C387" s="627" t="s">
        <v>550</v>
      </c>
      <c r="D387" s="628" t="s">
        <v>551</v>
      </c>
      <c r="E387" s="627" t="s">
        <v>529</v>
      </c>
      <c r="F387" s="628" t="s">
        <v>530</v>
      </c>
      <c r="G387" s="627" t="s">
        <v>560</v>
      </c>
      <c r="H387" s="627" t="s">
        <v>1829</v>
      </c>
      <c r="I387" s="627" t="s">
        <v>1830</v>
      </c>
      <c r="J387" s="627" t="s">
        <v>1831</v>
      </c>
      <c r="K387" s="627" t="s">
        <v>1466</v>
      </c>
      <c r="L387" s="629">
        <v>18.64</v>
      </c>
      <c r="M387" s="629">
        <v>40</v>
      </c>
      <c r="N387" s="630">
        <v>745.6</v>
      </c>
    </row>
    <row r="388" spans="1:14" ht="14.4" customHeight="1" x14ac:dyDescent="0.3">
      <c r="A388" s="625" t="s">
        <v>526</v>
      </c>
      <c r="B388" s="626" t="s">
        <v>528</v>
      </c>
      <c r="C388" s="627" t="s">
        <v>550</v>
      </c>
      <c r="D388" s="628" t="s">
        <v>551</v>
      </c>
      <c r="E388" s="627" t="s">
        <v>529</v>
      </c>
      <c r="F388" s="628" t="s">
        <v>530</v>
      </c>
      <c r="G388" s="627" t="s">
        <v>560</v>
      </c>
      <c r="H388" s="627" t="s">
        <v>1832</v>
      </c>
      <c r="I388" s="627" t="s">
        <v>1832</v>
      </c>
      <c r="J388" s="627" t="s">
        <v>1833</v>
      </c>
      <c r="K388" s="627" t="s">
        <v>1834</v>
      </c>
      <c r="L388" s="629">
        <v>604.77</v>
      </c>
      <c r="M388" s="629">
        <v>2</v>
      </c>
      <c r="N388" s="630">
        <v>1209.54</v>
      </c>
    </row>
    <row r="389" spans="1:14" ht="14.4" customHeight="1" x14ac:dyDescent="0.3">
      <c r="A389" s="625" t="s">
        <v>526</v>
      </c>
      <c r="B389" s="626" t="s">
        <v>528</v>
      </c>
      <c r="C389" s="627" t="s">
        <v>550</v>
      </c>
      <c r="D389" s="628" t="s">
        <v>551</v>
      </c>
      <c r="E389" s="627" t="s">
        <v>529</v>
      </c>
      <c r="F389" s="628" t="s">
        <v>530</v>
      </c>
      <c r="G389" s="627" t="s">
        <v>560</v>
      </c>
      <c r="H389" s="627" t="s">
        <v>1835</v>
      </c>
      <c r="I389" s="627" t="s">
        <v>1836</v>
      </c>
      <c r="J389" s="627" t="s">
        <v>1837</v>
      </c>
      <c r="K389" s="627" t="s">
        <v>1838</v>
      </c>
      <c r="L389" s="629">
        <v>135.82938488916901</v>
      </c>
      <c r="M389" s="629">
        <v>2</v>
      </c>
      <c r="N389" s="630">
        <v>271.65876977833801</v>
      </c>
    </row>
    <row r="390" spans="1:14" ht="14.4" customHeight="1" x14ac:dyDescent="0.3">
      <c r="A390" s="625" t="s">
        <v>526</v>
      </c>
      <c r="B390" s="626" t="s">
        <v>528</v>
      </c>
      <c r="C390" s="627" t="s">
        <v>550</v>
      </c>
      <c r="D390" s="628" t="s">
        <v>551</v>
      </c>
      <c r="E390" s="627" t="s">
        <v>529</v>
      </c>
      <c r="F390" s="628" t="s">
        <v>530</v>
      </c>
      <c r="G390" s="627" t="s">
        <v>560</v>
      </c>
      <c r="H390" s="627" t="s">
        <v>1839</v>
      </c>
      <c r="I390" s="627" t="s">
        <v>1840</v>
      </c>
      <c r="J390" s="627" t="s">
        <v>1841</v>
      </c>
      <c r="K390" s="627" t="s">
        <v>1842</v>
      </c>
      <c r="L390" s="629">
        <v>74.319999999999993</v>
      </c>
      <c r="M390" s="629">
        <v>1</v>
      </c>
      <c r="N390" s="630">
        <v>74.319999999999993</v>
      </c>
    </row>
    <row r="391" spans="1:14" ht="14.4" customHeight="1" x14ac:dyDescent="0.3">
      <c r="A391" s="625" t="s">
        <v>526</v>
      </c>
      <c r="B391" s="626" t="s">
        <v>528</v>
      </c>
      <c r="C391" s="627" t="s">
        <v>550</v>
      </c>
      <c r="D391" s="628" t="s">
        <v>551</v>
      </c>
      <c r="E391" s="627" t="s">
        <v>529</v>
      </c>
      <c r="F391" s="628" t="s">
        <v>530</v>
      </c>
      <c r="G391" s="627" t="s">
        <v>560</v>
      </c>
      <c r="H391" s="627" t="s">
        <v>1843</v>
      </c>
      <c r="I391" s="627" t="s">
        <v>562</v>
      </c>
      <c r="J391" s="627" t="s">
        <v>1844</v>
      </c>
      <c r="K391" s="627"/>
      <c r="L391" s="629">
        <v>198.872941079604</v>
      </c>
      <c r="M391" s="629">
        <v>1</v>
      </c>
      <c r="N391" s="630">
        <v>198.872941079604</v>
      </c>
    </row>
    <row r="392" spans="1:14" ht="14.4" customHeight="1" x14ac:dyDescent="0.3">
      <c r="A392" s="625" t="s">
        <v>526</v>
      </c>
      <c r="B392" s="626" t="s">
        <v>528</v>
      </c>
      <c r="C392" s="627" t="s">
        <v>550</v>
      </c>
      <c r="D392" s="628" t="s">
        <v>551</v>
      </c>
      <c r="E392" s="627" t="s">
        <v>529</v>
      </c>
      <c r="F392" s="628" t="s">
        <v>530</v>
      </c>
      <c r="G392" s="627" t="s">
        <v>645</v>
      </c>
      <c r="H392" s="627" t="s">
        <v>1845</v>
      </c>
      <c r="I392" s="627" t="s">
        <v>1845</v>
      </c>
      <c r="J392" s="627" t="s">
        <v>1846</v>
      </c>
      <c r="K392" s="627" t="s">
        <v>1847</v>
      </c>
      <c r="L392" s="629">
        <v>50.45000000000001</v>
      </c>
      <c r="M392" s="629">
        <v>3</v>
      </c>
      <c r="N392" s="630">
        <v>151.35000000000002</v>
      </c>
    </row>
    <row r="393" spans="1:14" ht="14.4" customHeight="1" x14ac:dyDescent="0.3">
      <c r="A393" s="625" t="s">
        <v>526</v>
      </c>
      <c r="B393" s="626" t="s">
        <v>528</v>
      </c>
      <c r="C393" s="627" t="s">
        <v>550</v>
      </c>
      <c r="D393" s="628" t="s">
        <v>551</v>
      </c>
      <c r="E393" s="627" t="s">
        <v>529</v>
      </c>
      <c r="F393" s="628" t="s">
        <v>530</v>
      </c>
      <c r="G393" s="627" t="s">
        <v>645</v>
      </c>
      <c r="H393" s="627" t="s">
        <v>646</v>
      </c>
      <c r="I393" s="627" t="s">
        <v>647</v>
      </c>
      <c r="J393" s="627" t="s">
        <v>648</v>
      </c>
      <c r="K393" s="627" t="s">
        <v>649</v>
      </c>
      <c r="L393" s="629">
        <v>36.456145390573681</v>
      </c>
      <c r="M393" s="629">
        <v>450</v>
      </c>
      <c r="N393" s="630">
        <v>16405.265425758156</v>
      </c>
    </row>
    <row r="394" spans="1:14" ht="14.4" customHeight="1" x14ac:dyDescent="0.3">
      <c r="A394" s="625" t="s">
        <v>526</v>
      </c>
      <c r="B394" s="626" t="s">
        <v>528</v>
      </c>
      <c r="C394" s="627" t="s">
        <v>550</v>
      </c>
      <c r="D394" s="628" t="s">
        <v>551</v>
      </c>
      <c r="E394" s="627" t="s">
        <v>529</v>
      </c>
      <c r="F394" s="628" t="s">
        <v>530</v>
      </c>
      <c r="G394" s="627" t="s">
        <v>645</v>
      </c>
      <c r="H394" s="627" t="s">
        <v>1848</v>
      </c>
      <c r="I394" s="627" t="s">
        <v>1849</v>
      </c>
      <c r="J394" s="627" t="s">
        <v>1850</v>
      </c>
      <c r="K394" s="627" t="s">
        <v>1851</v>
      </c>
      <c r="L394" s="629">
        <v>47.311999999999998</v>
      </c>
      <c r="M394" s="629">
        <v>5</v>
      </c>
      <c r="N394" s="630">
        <v>236.56</v>
      </c>
    </row>
    <row r="395" spans="1:14" ht="14.4" customHeight="1" x14ac:dyDescent="0.3">
      <c r="A395" s="625" t="s">
        <v>526</v>
      </c>
      <c r="B395" s="626" t="s">
        <v>528</v>
      </c>
      <c r="C395" s="627" t="s">
        <v>550</v>
      </c>
      <c r="D395" s="628" t="s">
        <v>551</v>
      </c>
      <c r="E395" s="627" t="s">
        <v>529</v>
      </c>
      <c r="F395" s="628" t="s">
        <v>530</v>
      </c>
      <c r="G395" s="627" t="s">
        <v>645</v>
      </c>
      <c r="H395" s="627" t="s">
        <v>1852</v>
      </c>
      <c r="I395" s="627" t="s">
        <v>1853</v>
      </c>
      <c r="J395" s="627" t="s">
        <v>1850</v>
      </c>
      <c r="K395" s="627" t="s">
        <v>1854</v>
      </c>
      <c r="L395" s="629">
        <v>94.479960714537995</v>
      </c>
      <c r="M395" s="629">
        <v>1</v>
      </c>
      <c r="N395" s="630">
        <v>94.479960714537995</v>
      </c>
    </row>
    <row r="396" spans="1:14" ht="14.4" customHeight="1" x14ac:dyDescent="0.3">
      <c r="A396" s="625" t="s">
        <v>526</v>
      </c>
      <c r="B396" s="626" t="s">
        <v>528</v>
      </c>
      <c r="C396" s="627" t="s">
        <v>550</v>
      </c>
      <c r="D396" s="628" t="s">
        <v>551</v>
      </c>
      <c r="E396" s="627" t="s">
        <v>529</v>
      </c>
      <c r="F396" s="628" t="s">
        <v>530</v>
      </c>
      <c r="G396" s="627" t="s">
        <v>645</v>
      </c>
      <c r="H396" s="627" t="s">
        <v>1855</v>
      </c>
      <c r="I396" s="627" t="s">
        <v>1856</v>
      </c>
      <c r="J396" s="627" t="s">
        <v>1857</v>
      </c>
      <c r="K396" s="627" t="s">
        <v>1858</v>
      </c>
      <c r="L396" s="629">
        <v>101.92</v>
      </c>
      <c r="M396" s="629">
        <v>1</v>
      </c>
      <c r="N396" s="630">
        <v>101.92</v>
      </c>
    </row>
    <row r="397" spans="1:14" ht="14.4" customHeight="1" x14ac:dyDescent="0.3">
      <c r="A397" s="625" t="s">
        <v>526</v>
      </c>
      <c r="B397" s="626" t="s">
        <v>528</v>
      </c>
      <c r="C397" s="627" t="s">
        <v>550</v>
      </c>
      <c r="D397" s="628" t="s">
        <v>551</v>
      </c>
      <c r="E397" s="627" t="s">
        <v>529</v>
      </c>
      <c r="F397" s="628" t="s">
        <v>530</v>
      </c>
      <c r="G397" s="627" t="s">
        <v>645</v>
      </c>
      <c r="H397" s="627" t="s">
        <v>1859</v>
      </c>
      <c r="I397" s="627" t="s">
        <v>1860</v>
      </c>
      <c r="J397" s="627" t="s">
        <v>1861</v>
      </c>
      <c r="K397" s="627" t="s">
        <v>1862</v>
      </c>
      <c r="L397" s="629">
        <v>120.92</v>
      </c>
      <c r="M397" s="629">
        <v>1</v>
      </c>
      <c r="N397" s="630">
        <v>120.92</v>
      </c>
    </row>
    <row r="398" spans="1:14" ht="14.4" customHeight="1" x14ac:dyDescent="0.3">
      <c r="A398" s="625" t="s">
        <v>526</v>
      </c>
      <c r="B398" s="626" t="s">
        <v>528</v>
      </c>
      <c r="C398" s="627" t="s">
        <v>550</v>
      </c>
      <c r="D398" s="628" t="s">
        <v>551</v>
      </c>
      <c r="E398" s="627" t="s">
        <v>529</v>
      </c>
      <c r="F398" s="628" t="s">
        <v>530</v>
      </c>
      <c r="G398" s="627" t="s">
        <v>645</v>
      </c>
      <c r="H398" s="627" t="s">
        <v>1863</v>
      </c>
      <c r="I398" s="627" t="s">
        <v>1864</v>
      </c>
      <c r="J398" s="627" t="s">
        <v>1865</v>
      </c>
      <c r="K398" s="627" t="s">
        <v>1866</v>
      </c>
      <c r="L398" s="629">
        <v>144.53551315061733</v>
      </c>
      <c r="M398" s="629">
        <v>3</v>
      </c>
      <c r="N398" s="630">
        <v>433.60653945185197</v>
      </c>
    </row>
    <row r="399" spans="1:14" ht="14.4" customHeight="1" x14ac:dyDescent="0.3">
      <c r="A399" s="625" t="s">
        <v>526</v>
      </c>
      <c r="B399" s="626" t="s">
        <v>528</v>
      </c>
      <c r="C399" s="627" t="s">
        <v>550</v>
      </c>
      <c r="D399" s="628" t="s">
        <v>551</v>
      </c>
      <c r="E399" s="627" t="s">
        <v>529</v>
      </c>
      <c r="F399" s="628" t="s">
        <v>530</v>
      </c>
      <c r="G399" s="627" t="s">
        <v>645</v>
      </c>
      <c r="H399" s="627" t="s">
        <v>1867</v>
      </c>
      <c r="I399" s="627" t="s">
        <v>1868</v>
      </c>
      <c r="J399" s="627" t="s">
        <v>1869</v>
      </c>
      <c r="K399" s="627" t="s">
        <v>1870</v>
      </c>
      <c r="L399" s="629">
        <v>1242.31793325635</v>
      </c>
      <c r="M399" s="629">
        <v>1</v>
      </c>
      <c r="N399" s="630">
        <v>1242.31793325635</v>
      </c>
    </row>
    <row r="400" spans="1:14" ht="14.4" customHeight="1" x14ac:dyDescent="0.3">
      <c r="A400" s="625" t="s">
        <v>526</v>
      </c>
      <c r="B400" s="626" t="s">
        <v>528</v>
      </c>
      <c r="C400" s="627" t="s">
        <v>550</v>
      </c>
      <c r="D400" s="628" t="s">
        <v>551</v>
      </c>
      <c r="E400" s="627" t="s">
        <v>529</v>
      </c>
      <c r="F400" s="628" t="s">
        <v>530</v>
      </c>
      <c r="G400" s="627" t="s">
        <v>645</v>
      </c>
      <c r="H400" s="627" t="s">
        <v>1871</v>
      </c>
      <c r="I400" s="627" t="s">
        <v>1872</v>
      </c>
      <c r="J400" s="627" t="s">
        <v>1873</v>
      </c>
      <c r="K400" s="627" t="s">
        <v>1874</v>
      </c>
      <c r="L400" s="629">
        <v>64.825005971712272</v>
      </c>
      <c r="M400" s="629">
        <v>6</v>
      </c>
      <c r="N400" s="630">
        <v>388.95003583027363</v>
      </c>
    </row>
    <row r="401" spans="1:14" ht="14.4" customHeight="1" x14ac:dyDescent="0.3">
      <c r="A401" s="625" t="s">
        <v>526</v>
      </c>
      <c r="B401" s="626" t="s">
        <v>528</v>
      </c>
      <c r="C401" s="627" t="s">
        <v>550</v>
      </c>
      <c r="D401" s="628" t="s">
        <v>551</v>
      </c>
      <c r="E401" s="627" t="s">
        <v>529</v>
      </c>
      <c r="F401" s="628" t="s">
        <v>530</v>
      </c>
      <c r="G401" s="627" t="s">
        <v>645</v>
      </c>
      <c r="H401" s="627" t="s">
        <v>1875</v>
      </c>
      <c r="I401" s="627" t="s">
        <v>1876</v>
      </c>
      <c r="J401" s="627" t="s">
        <v>1877</v>
      </c>
      <c r="K401" s="627" t="s">
        <v>1878</v>
      </c>
      <c r="L401" s="629">
        <v>143.12</v>
      </c>
      <c r="M401" s="629">
        <v>1</v>
      </c>
      <c r="N401" s="630">
        <v>143.12</v>
      </c>
    </row>
    <row r="402" spans="1:14" ht="14.4" customHeight="1" x14ac:dyDescent="0.3">
      <c r="A402" s="625" t="s">
        <v>526</v>
      </c>
      <c r="B402" s="626" t="s">
        <v>528</v>
      </c>
      <c r="C402" s="627" t="s">
        <v>550</v>
      </c>
      <c r="D402" s="628" t="s">
        <v>551</v>
      </c>
      <c r="E402" s="627" t="s">
        <v>529</v>
      </c>
      <c r="F402" s="628" t="s">
        <v>530</v>
      </c>
      <c r="G402" s="627" t="s">
        <v>645</v>
      </c>
      <c r="H402" s="627" t="s">
        <v>1879</v>
      </c>
      <c r="I402" s="627" t="s">
        <v>1880</v>
      </c>
      <c r="J402" s="627" t="s">
        <v>1881</v>
      </c>
      <c r="K402" s="627" t="s">
        <v>1882</v>
      </c>
      <c r="L402" s="629">
        <v>79.830006479309404</v>
      </c>
      <c r="M402" s="629">
        <v>1</v>
      </c>
      <c r="N402" s="630">
        <v>79.830006479309404</v>
      </c>
    </row>
    <row r="403" spans="1:14" ht="14.4" customHeight="1" x14ac:dyDescent="0.3">
      <c r="A403" s="625" t="s">
        <v>526</v>
      </c>
      <c r="B403" s="626" t="s">
        <v>528</v>
      </c>
      <c r="C403" s="627" t="s">
        <v>550</v>
      </c>
      <c r="D403" s="628" t="s">
        <v>551</v>
      </c>
      <c r="E403" s="627" t="s">
        <v>529</v>
      </c>
      <c r="F403" s="628" t="s">
        <v>530</v>
      </c>
      <c r="G403" s="627" t="s">
        <v>645</v>
      </c>
      <c r="H403" s="627" t="s">
        <v>1883</v>
      </c>
      <c r="I403" s="627" t="s">
        <v>1884</v>
      </c>
      <c r="J403" s="627" t="s">
        <v>1885</v>
      </c>
      <c r="K403" s="627" t="s">
        <v>1886</v>
      </c>
      <c r="L403" s="629">
        <v>3448.8440276278207</v>
      </c>
      <c r="M403" s="629">
        <v>26</v>
      </c>
      <c r="N403" s="630">
        <v>89669.944718323342</v>
      </c>
    </row>
    <row r="404" spans="1:14" ht="14.4" customHeight="1" x14ac:dyDescent="0.3">
      <c r="A404" s="625" t="s">
        <v>526</v>
      </c>
      <c r="B404" s="626" t="s">
        <v>528</v>
      </c>
      <c r="C404" s="627" t="s">
        <v>550</v>
      </c>
      <c r="D404" s="628" t="s">
        <v>551</v>
      </c>
      <c r="E404" s="627" t="s">
        <v>529</v>
      </c>
      <c r="F404" s="628" t="s">
        <v>530</v>
      </c>
      <c r="G404" s="627" t="s">
        <v>645</v>
      </c>
      <c r="H404" s="627" t="s">
        <v>1887</v>
      </c>
      <c r="I404" s="627" t="s">
        <v>1888</v>
      </c>
      <c r="J404" s="627" t="s">
        <v>1861</v>
      </c>
      <c r="K404" s="627" t="s">
        <v>1889</v>
      </c>
      <c r="L404" s="629">
        <v>71.39</v>
      </c>
      <c r="M404" s="629">
        <v>1</v>
      </c>
      <c r="N404" s="630">
        <v>71.39</v>
      </c>
    </row>
    <row r="405" spans="1:14" ht="14.4" customHeight="1" x14ac:dyDescent="0.3">
      <c r="A405" s="625" t="s">
        <v>526</v>
      </c>
      <c r="B405" s="626" t="s">
        <v>528</v>
      </c>
      <c r="C405" s="627" t="s">
        <v>550</v>
      </c>
      <c r="D405" s="628" t="s">
        <v>551</v>
      </c>
      <c r="E405" s="627" t="s">
        <v>529</v>
      </c>
      <c r="F405" s="628" t="s">
        <v>530</v>
      </c>
      <c r="G405" s="627" t="s">
        <v>645</v>
      </c>
      <c r="H405" s="627" t="s">
        <v>1890</v>
      </c>
      <c r="I405" s="627" t="s">
        <v>1891</v>
      </c>
      <c r="J405" s="627" t="s">
        <v>1892</v>
      </c>
      <c r="K405" s="627" t="s">
        <v>1893</v>
      </c>
      <c r="L405" s="629">
        <v>85.479983221908739</v>
      </c>
      <c r="M405" s="629">
        <v>70</v>
      </c>
      <c r="N405" s="630">
        <v>5983.5988255336115</v>
      </c>
    </row>
    <row r="406" spans="1:14" ht="14.4" customHeight="1" x14ac:dyDescent="0.3">
      <c r="A406" s="625" t="s">
        <v>526</v>
      </c>
      <c r="B406" s="626" t="s">
        <v>528</v>
      </c>
      <c r="C406" s="627" t="s">
        <v>550</v>
      </c>
      <c r="D406" s="628" t="s">
        <v>551</v>
      </c>
      <c r="E406" s="627" t="s">
        <v>529</v>
      </c>
      <c r="F406" s="628" t="s">
        <v>530</v>
      </c>
      <c r="G406" s="627" t="s">
        <v>645</v>
      </c>
      <c r="H406" s="627" t="s">
        <v>1894</v>
      </c>
      <c r="I406" s="627" t="s">
        <v>1895</v>
      </c>
      <c r="J406" s="627" t="s">
        <v>1896</v>
      </c>
      <c r="K406" s="627" t="s">
        <v>1897</v>
      </c>
      <c r="L406" s="629">
        <v>109.120962157222</v>
      </c>
      <c r="M406" s="629">
        <v>1</v>
      </c>
      <c r="N406" s="630">
        <v>109.120962157222</v>
      </c>
    </row>
    <row r="407" spans="1:14" ht="14.4" customHeight="1" x14ac:dyDescent="0.3">
      <c r="A407" s="625" t="s">
        <v>526</v>
      </c>
      <c r="B407" s="626" t="s">
        <v>528</v>
      </c>
      <c r="C407" s="627" t="s">
        <v>550</v>
      </c>
      <c r="D407" s="628" t="s">
        <v>551</v>
      </c>
      <c r="E407" s="627" t="s">
        <v>529</v>
      </c>
      <c r="F407" s="628" t="s">
        <v>530</v>
      </c>
      <c r="G407" s="627" t="s">
        <v>645</v>
      </c>
      <c r="H407" s="627" t="s">
        <v>1898</v>
      </c>
      <c r="I407" s="627" t="s">
        <v>1898</v>
      </c>
      <c r="J407" s="627" t="s">
        <v>1899</v>
      </c>
      <c r="K407" s="627" t="s">
        <v>1900</v>
      </c>
      <c r="L407" s="629">
        <v>64.364812136764712</v>
      </c>
      <c r="M407" s="629">
        <v>6</v>
      </c>
      <c r="N407" s="630">
        <v>386.18887282058824</v>
      </c>
    </row>
    <row r="408" spans="1:14" ht="14.4" customHeight="1" x14ac:dyDescent="0.3">
      <c r="A408" s="625" t="s">
        <v>526</v>
      </c>
      <c r="B408" s="626" t="s">
        <v>528</v>
      </c>
      <c r="C408" s="627" t="s">
        <v>550</v>
      </c>
      <c r="D408" s="628" t="s">
        <v>551</v>
      </c>
      <c r="E408" s="627" t="s">
        <v>529</v>
      </c>
      <c r="F408" s="628" t="s">
        <v>530</v>
      </c>
      <c r="G408" s="627" t="s">
        <v>645</v>
      </c>
      <c r="H408" s="627" t="s">
        <v>1901</v>
      </c>
      <c r="I408" s="627" t="s">
        <v>1902</v>
      </c>
      <c r="J408" s="627" t="s">
        <v>1903</v>
      </c>
      <c r="K408" s="627" t="s">
        <v>1904</v>
      </c>
      <c r="L408" s="629">
        <v>167.69505985453375</v>
      </c>
      <c r="M408" s="629">
        <v>156</v>
      </c>
      <c r="N408" s="630">
        <v>26160.429337307265</v>
      </c>
    </row>
    <row r="409" spans="1:14" ht="14.4" customHeight="1" x14ac:dyDescent="0.3">
      <c r="A409" s="625" t="s">
        <v>526</v>
      </c>
      <c r="B409" s="626" t="s">
        <v>528</v>
      </c>
      <c r="C409" s="627" t="s">
        <v>550</v>
      </c>
      <c r="D409" s="628" t="s">
        <v>551</v>
      </c>
      <c r="E409" s="627" t="s">
        <v>529</v>
      </c>
      <c r="F409" s="628" t="s">
        <v>530</v>
      </c>
      <c r="G409" s="627" t="s">
        <v>645</v>
      </c>
      <c r="H409" s="627" t="s">
        <v>1905</v>
      </c>
      <c r="I409" s="627" t="s">
        <v>1906</v>
      </c>
      <c r="J409" s="627" t="s">
        <v>1907</v>
      </c>
      <c r="K409" s="627" t="s">
        <v>1908</v>
      </c>
      <c r="L409" s="629">
        <v>710.755</v>
      </c>
      <c r="M409" s="629">
        <v>2</v>
      </c>
      <c r="N409" s="630">
        <v>1421.51</v>
      </c>
    </row>
    <row r="410" spans="1:14" ht="14.4" customHeight="1" x14ac:dyDescent="0.3">
      <c r="A410" s="625" t="s">
        <v>526</v>
      </c>
      <c r="B410" s="626" t="s">
        <v>528</v>
      </c>
      <c r="C410" s="627" t="s">
        <v>550</v>
      </c>
      <c r="D410" s="628" t="s">
        <v>551</v>
      </c>
      <c r="E410" s="627" t="s">
        <v>529</v>
      </c>
      <c r="F410" s="628" t="s">
        <v>530</v>
      </c>
      <c r="G410" s="627" t="s">
        <v>645</v>
      </c>
      <c r="H410" s="627" t="s">
        <v>1909</v>
      </c>
      <c r="I410" s="627" t="s">
        <v>1910</v>
      </c>
      <c r="J410" s="627" t="s">
        <v>1911</v>
      </c>
      <c r="K410" s="627" t="s">
        <v>1912</v>
      </c>
      <c r="L410" s="629">
        <v>197.629776233684</v>
      </c>
      <c r="M410" s="629">
        <v>2</v>
      </c>
      <c r="N410" s="630">
        <v>395.259552467368</v>
      </c>
    </row>
    <row r="411" spans="1:14" ht="14.4" customHeight="1" x14ac:dyDescent="0.3">
      <c r="A411" s="625" t="s">
        <v>526</v>
      </c>
      <c r="B411" s="626" t="s">
        <v>528</v>
      </c>
      <c r="C411" s="627" t="s">
        <v>550</v>
      </c>
      <c r="D411" s="628" t="s">
        <v>551</v>
      </c>
      <c r="E411" s="627" t="s">
        <v>529</v>
      </c>
      <c r="F411" s="628" t="s">
        <v>530</v>
      </c>
      <c r="G411" s="627" t="s">
        <v>645</v>
      </c>
      <c r="H411" s="627" t="s">
        <v>1913</v>
      </c>
      <c r="I411" s="627" t="s">
        <v>1914</v>
      </c>
      <c r="J411" s="627" t="s">
        <v>1915</v>
      </c>
      <c r="K411" s="627" t="s">
        <v>1916</v>
      </c>
      <c r="L411" s="629">
        <v>630.34</v>
      </c>
      <c r="M411" s="629">
        <v>1</v>
      </c>
      <c r="N411" s="630">
        <v>630.34</v>
      </c>
    </row>
    <row r="412" spans="1:14" ht="14.4" customHeight="1" x14ac:dyDescent="0.3">
      <c r="A412" s="625" t="s">
        <v>526</v>
      </c>
      <c r="B412" s="626" t="s">
        <v>528</v>
      </c>
      <c r="C412" s="627" t="s">
        <v>550</v>
      </c>
      <c r="D412" s="628" t="s">
        <v>551</v>
      </c>
      <c r="E412" s="627" t="s">
        <v>529</v>
      </c>
      <c r="F412" s="628" t="s">
        <v>530</v>
      </c>
      <c r="G412" s="627" t="s">
        <v>645</v>
      </c>
      <c r="H412" s="627" t="s">
        <v>1917</v>
      </c>
      <c r="I412" s="627" t="s">
        <v>1918</v>
      </c>
      <c r="J412" s="627" t="s">
        <v>1919</v>
      </c>
      <c r="K412" s="627" t="s">
        <v>1920</v>
      </c>
      <c r="L412" s="629">
        <v>88.167460606454554</v>
      </c>
      <c r="M412" s="629">
        <v>4</v>
      </c>
      <c r="N412" s="630">
        <v>352.66984242581822</v>
      </c>
    </row>
    <row r="413" spans="1:14" ht="14.4" customHeight="1" x14ac:dyDescent="0.3">
      <c r="A413" s="625" t="s">
        <v>526</v>
      </c>
      <c r="B413" s="626" t="s">
        <v>528</v>
      </c>
      <c r="C413" s="627" t="s">
        <v>550</v>
      </c>
      <c r="D413" s="628" t="s">
        <v>551</v>
      </c>
      <c r="E413" s="627" t="s">
        <v>529</v>
      </c>
      <c r="F413" s="628" t="s">
        <v>530</v>
      </c>
      <c r="G413" s="627" t="s">
        <v>645</v>
      </c>
      <c r="H413" s="627" t="s">
        <v>1921</v>
      </c>
      <c r="I413" s="627" t="s">
        <v>1922</v>
      </c>
      <c r="J413" s="627" t="s">
        <v>1923</v>
      </c>
      <c r="K413" s="627" t="s">
        <v>1924</v>
      </c>
      <c r="L413" s="629">
        <v>102.75</v>
      </c>
      <c r="M413" s="629">
        <v>3</v>
      </c>
      <c r="N413" s="630">
        <v>308.25</v>
      </c>
    </row>
    <row r="414" spans="1:14" ht="14.4" customHeight="1" x14ac:dyDescent="0.3">
      <c r="A414" s="625" t="s">
        <v>526</v>
      </c>
      <c r="B414" s="626" t="s">
        <v>528</v>
      </c>
      <c r="C414" s="627" t="s">
        <v>550</v>
      </c>
      <c r="D414" s="628" t="s">
        <v>551</v>
      </c>
      <c r="E414" s="627" t="s">
        <v>529</v>
      </c>
      <c r="F414" s="628" t="s">
        <v>530</v>
      </c>
      <c r="G414" s="627" t="s">
        <v>645</v>
      </c>
      <c r="H414" s="627" t="s">
        <v>1925</v>
      </c>
      <c r="I414" s="627" t="s">
        <v>1926</v>
      </c>
      <c r="J414" s="627" t="s">
        <v>1927</v>
      </c>
      <c r="K414" s="627" t="s">
        <v>1928</v>
      </c>
      <c r="L414" s="629">
        <v>83.87</v>
      </c>
      <c r="M414" s="629">
        <v>2</v>
      </c>
      <c r="N414" s="630">
        <v>167.74</v>
      </c>
    </row>
    <row r="415" spans="1:14" ht="14.4" customHeight="1" x14ac:dyDescent="0.3">
      <c r="A415" s="625" t="s">
        <v>526</v>
      </c>
      <c r="B415" s="626" t="s">
        <v>528</v>
      </c>
      <c r="C415" s="627" t="s">
        <v>550</v>
      </c>
      <c r="D415" s="628" t="s">
        <v>551</v>
      </c>
      <c r="E415" s="627" t="s">
        <v>529</v>
      </c>
      <c r="F415" s="628" t="s">
        <v>530</v>
      </c>
      <c r="G415" s="627" t="s">
        <v>645</v>
      </c>
      <c r="H415" s="627" t="s">
        <v>1929</v>
      </c>
      <c r="I415" s="627" t="s">
        <v>1930</v>
      </c>
      <c r="J415" s="627" t="s">
        <v>1850</v>
      </c>
      <c r="K415" s="627" t="s">
        <v>1931</v>
      </c>
      <c r="L415" s="629">
        <v>135.86923480826101</v>
      </c>
      <c r="M415" s="629">
        <v>416</v>
      </c>
      <c r="N415" s="630">
        <v>56521.601680236578</v>
      </c>
    </row>
    <row r="416" spans="1:14" ht="14.4" customHeight="1" x14ac:dyDescent="0.3">
      <c r="A416" s="625" t="s">
        <v>526</v>
      </c>
      <c r="B416" s="626" t="s">
        <v>528</v>
      </c>
      <c r="C416" s="627" t="s">
        <v>550</v>
      </c>
      <c r="D416" s="628" t="s">
        <v>551</v>
      </c>
      <c r="E416" s="627" t="s">
        <v>529</v>
      </c>
      <c r="F416" s="628" t="s">
        <v>530</v>
      </c>
      <c r="G416" s="627" t="s">
        <v>645</v>
      </c>
      <c r="H416" s="627" t="s">
        <v>1932</v>
      </c>
      <c r="I416" s="627" t="s">
        <v>1933</v>
      </c>
      <c r="J416" s="627" t="s">
        <v>1934</v>
      </c>
      <c r="K416" s="627" t="s">
        <v>1935</v>
      </c>
      <c r="L416" s="629">
        <v>229.94033055077966</v>
      </c>
      <c r="M416" s="629">
        <v>3</v>
      </c>
      <c r="N416" s="630">
        <v>689.82099165233899</v>
      </c>
    </row>
    <row r="417" spans="1:14" ht="14.4" customHeight="1" x14ac:dyDescent="0.3">
      <c r="A417" s="625" t="s">
        <v>526</v>
      </c>
      <c r="B417" s="626" t="s">
        <v>528</v>
      </c>
      <c r="C417" s="627" t="s">
        <v>550</v>
      </c>
      <c r="D417" s="628" t="s">
        <v>551</v>
      </c>
      <c r="E417" s="627" t="s">
        <v>529</v>
      </c>
      <c r="F417" s="628" t="s">
        <v>530</v>
      </c>
      <c r="G417" s="627" t="s">
        <v>645</v>
      </c>
      <c r="H417" s="627" t="s">
        <v>1936</v>
      </c>
      <c r="I417" s="627" t="s">
        <v>1937</v>
      </c>
      <c r="J417" s="627" t="s">
        <v>1938</v>
      </c>
      <c r="K417" s="627" t="s">
        <v>1939</v>
      </c>
      <c r="L417" s="629">
        <v>26.059943869825599</v>
      </c>
      <c r="M417" s="629">
        <v>3</v>
      </c>
      <c r="N417" s="630">
        <v>78.179831609476793</v>
      </c>
    </row>
    <row r="418" spans="1:14" ht="14.4" customHeight="1" x14ac:dyDescent="0.3">
      <c r="A418" s="625" t="s">
        <v>526</v>
      </c>
      <c r="B418" s="626" t="s">
        <v>528</v>
      </c>
      <c r="C418" s="627" t="s">
        <v>550</v>
      </c>
      <c r="D418" s="628" t="s">
        <v>551</v>
      </c>
      <c r="E418" s="627" t="s">
        <v>529</v>
      </c>
      <c r="F418" s="628" t="s">
        <v>530</v>
      </c>
      <c r="G418" s="627" t="s">
        <v>645</v>
      </c>
      <c r="H418" s="627" t="s">
        <v>1940</v>
      </c>
      <c r="I418" s="627" t="s">
        <v>1941</v>
      </c>
      <c r="J418" s="627" t="s">
        <v>1942</v>
      </c>
      <c r="K418" s="627" t="s">
        <v>1943</v>
      </c>
      <c r="L418" s="629">
        <v>314.85438406718816</v>
      </c>
      <c r="M418" s="629">
        <v>11</v>
      </c>
      <c r="N418" s="630">
        <v>3463.39822473907</v>
      </c>
    </row>
    <row r="419" spans="1:14" ht="14.4" customHeight="1" x14ac:dyDescent="0.3">
      <c r="A419" s="625" t="s">
        <v>526</v>
      </c>
      <c r="B419" s="626" t="s">
        <v>528</v>
      </c>
      <c r="C419" s="627" t="s">
        <v>550</v>
      </c>
      <c r="D419" s="628" t="s">
        <v>551</v>
      </c>
      <c r="E419" s="627" t="s">
        <v>529</v>
      </c>
      <c r="F419" s="628" t="s">
        <v>530</v>
      </c>
      <c r="G419" s="627" t="s">
        <v>645</v>
      </c>
      <c r="H419" s="627" t="s">
        <v>1944</v>
      </c>
      <c r="I419" s="627" t="s">
        <v>1945</v>
      </c>
      <c r="J419" s="627" t="s">
        <v>1946</v>
      </c>
      <c r="K419" s="627" t="s">
        <v>1947</v>
      </c>
      <c r="L419" s="629">
        <v>154.07</v>
      </c>
      <c r="M419" s="629">
        <v>1</v>
      </c>
      <c r="N419" s="630">
        <v>154.07</v>
      </c>
    </row>
    <row r="420" spans="1:14" ht="14.4" customHeight="1" x14ac:dyDescent="0.3">
      <c r="A420" s="625" t="s">
        <v>526</v>
      </c>
      <c r="B420" s="626" t="s">
        <v>528</v>
      </c>
      <c r="C420" s="627" t="s">
        <v>550</v>
      </c>
      <c r="D420" s="628" t="s">
        <v>551</v>
      </c>
      <c r="E420" s="627" t="s">
        <v>529</v>
      </c>
      <c r="F420" s="628" t="s">
        <v>530</v>
      </c>
      <c r="G420" s="627" t="s">
        <v>645</v>
      </c>
      <c r="H420" s="627" t="s">
        <v>1948</v>
      </c>
      <c r="I420" s="627" t="s">
        <v>1949</v>
      </c>
      <c r="J420" s="627" t="s">
        <v>1950</v>
      </c>
      <c r="K420" s="627" t="s">
        <v>1051</v>
      </c>
      <c r="L420" s="629">
        <v>143.04</v>
      </c>
      <c r="M420" s="629">
        <v>3</v>
      </c>
      <c r="N420" s="630">
        <v>429.12</v>
      </c>
    </row>
    <row r="421" spans="1:14" ht="14.4" customHeight="1" x14ac:dyDescent="0.3">
      <c r="A421" s="625" t="s">
        <v>526</v>
      </c>
      <c r="B421" s="626" t="s">
        <v>528</v>
      </c>
      <c r="C421" s="627" t="s">
        <v>550</v>
      </c>
      <c r="D421" s="628" t="s">
        <v>551</v>
      </c>
      <c r="E421" s="627" t="s">
        <v>529</v>
      </c>
      <c r="F421" s="628" t="s">
        <v>530</v>
      </c>
      <c r="G421" s="627" t="s">
        <v>645</v>
      </c>
      <c r="H421" s="627" t="s">
        <v>1951</v>
      </c>
      <c r="I421" s="627" t="s">
        <v>1952</v>
      </c>
      <c r="J421" s="627" t="s">
        <v>1953</v>
      </c>
      <c r="K421" s="627" t="s">
        <v>1954</v>
      </c>
      <c r="L421" s="629">
        <v>109.64666666666666</v>
      </c>
      <c r="M421" s="629">
        <v>3</v>
      </c>
      <c r="N421" s="630">
        <v>328.94</v>
      </c>
    </row>
    <row r="422" spans="1:14" ht="14.4" customHeight="1" x14ac:dyDescent="0.3">
      <c r="A422" s="625" t="s">
        <v>526</v>
      </c>
      <c r="B422" s="626" t="s">
        <v>528</v>
      </c>
      <c r="C422" s="627" t="s">
        <v>550</v>
      </c>
      <c r="D422" s="628" t="s">
        <v>551</v>
      </c>
      <c r="E422" s="627" t="s">
        <v>529</v>
      </c>
      <c r="F422" s="628" t="s">
        <v>530</v>
      </c>
      <c r="G422" s="627" t="s">
        <v>645</v>
      </c>
      <c r="H422" s="627" t="s">
        <v>1955</v>
      </c>
      <c r="I422" s="627" t="s">
        <v>1956</v>
      </c>
      <c r="J422" s="627" t="s">
        <v>1957</v>
      </c>
      <c r="K422" s="627" t="s">
        <v>1796</v>
      </c>
      <c r="L422" s="629">
        <v>472.89071875411696</v>
      </c>
      <c r="M422" s="629">
        <v>131</v>
      </c>
      <c r="N422" s="630">
        <v>61948.684156789321</v>
      </c>
    </row>
    <row r="423" spans="1:14" ht="14.4" customHeight="1" x14ac:dyDescent="0.3">
      <c r="A423" s="625" t="s">
        <v>526</v>
      </c>
      <c r="B423" s="626" t="s">
        <v>528</v>
      </c>
      <c r="C423" s="627" t="s">
        <v>550</v>
      </c>
      <c r="D423" s="628" t="s">
        <v>551</v>
      </c>
      <c r="E423" s="627" t="s">
        <v>529</v>
      </c>
      <c r="F423" s="628" t="s">
        <v>530</v>
      </c>
      <c r="G423" s="627" t="s">
        <v>645</v>
      </c>
      <c r="H423" s="627" t="s">
        <v>1958</v>
      </c>
      <c r="I423" s="627" t="s">
        <v>1959</v>
      </c>
      <c r="J423" s="627" t="s">
        <v>1960</v>
      </c>
      <c r="K423" s="627" t="s">
        <v>1961</v>
      </c>
      <c r="L423" s="629">
        <v>76.371650294479039</v>
      </c>
      <c r="M423" s="629">
        <v>24</v>
      </c>
      <c r="N423" s="630">
        <v>1832.9196070674968</v>
      </c>
    </row>
    <row r="424" spans="1:14" ht="14.4" customHeight="1" x14ac:dyDescent="0.3">
      <c r="A424" s="625" t="s">
        <v>526</v>
      </c>
      <c r="B424" s="626" t="s">
        <v>528</v>
      </c>
      <c r="C424" s="627" t="s">
        <v>550</v>
      </c>
      <c r="D424" s="628" t="s">
        <v>551</v>
      </c>
      <c r="E424" s="627" t="s">
        <v>529</v>
      </c>
      <c r="F424" s="628" t="s">
        <v>530</v>
      </c>
      <c r="G424" s="627" t="s">
        <v>645</v>
      </c>
      <c r="H424" s="627" t="s">
        <v>1962</v>
      </c>
      <c r="I424" s="627" t="s">
        <v>1963</v>
      </c>
      <c r="J424" s="627" t="s">
        <v>1964</v>
      </c>
      <c r="K424" s="627" t="s">
        <v>1965</v>
      </c>
      <c r="L424" s="629">
        <v>71.038422107809978</v>
      </c>
      <c r="M424" s="629">
        <v>740</v>
      </c>
      <c r="N424" s="630">
        <v>52568.432359779385</v>
      </c>
    </row>
    <row r="425" spans="1:14" ht="14.4" customHeight="1" x14ac:dyDescent="0.3">
      <c r="A425" s="625" t="s">
        <v>526</v>
      </c>
      <c r="B425" s="626" t="s">
        <v>528</v>
      </c>
      <c r="C425" s="627" t="s">
        <v>550</v>
      </c>
      <c r="D425" s="628" t="s">
        <v>551</v>
      </c>
      <c r="E425" s="627" t="s">
        <v>529</v>
      </c>
      <c r="F425" s="628" t="s">
        <v>530</v>
      </c>
      <c r="G425" s="627" t="s">
        <v>645</v>
      </c>
      <c r="H425" s="627" t="s">
        <v>1966</v>
      </c>
      <c r="I425" s="627" t="s">
        <v>1967</v>
      </c>
      <c r="J425" s="627" t="s">
        <v>1968</v>
      </c>
      <c r="K425" s="627" t="s">
        <v>1969</v>
      </c>
      <c r="L425" s="629">
        <v>174.240003393195</v>
      </c>
      <c r="M425" s="629">
        <v>1</v>
      </c>
      <c r="N425" s="630">
        <v>174.240003393195</v>
      </c>
    </row>
    <row r="426" spans="1:14" ht="14.4" customHeight="1" x14ac:dyDescent="0.3">
      <c r="A426" s="625" t="s">
        <v>526</v>
      </c>
      <c r="B426" s="626" t="s">
        <v>528</v>
      </c>
      <c r="C426" s="627" t="s">
        <v>550</v>
      </c>
      <c r="D426" s="628" t="s">
        <v>551</v>
      </c>
      <c r="E426" s="627" t="s">
        <v>529</v>
      </c>
      <c r="F426" s="628" t="s">
        <v>530</v>
      </c>
      <c r="G426" s="627" t="s">
        <v>645</v>
      </c>
      <c r="H426" s="627" t="s">
        <v>1970</v>
      </c>
      <c r="I426" s="627" t="s">
        <v>1971</v>
      </c>
      <c r="J426" s="627" t="s">
        <v>1972</v>
      </c>
      <c r="K426" s="627" t="s">
        <v>1973</v>
      </c>
      <c r="L426" s="629">
        <v>389.53738720736476</v>
      </c>
      <c r="M426" s="629">
        <v>139</v>
      </c>
      <c r="N426" s="630">
        <v>54145.696821823702</v>
      </c>
    </row>
    <row r="427" spans="1:14" ht="14.4" customHeight="1" x14ac:dyDescent="0.3">
      <c r="A427" s="625" t="s">
        <v>526</v>
      </c>
      <c r="B427" s="626" t="s">
        <v>528</v>
      </c>
      <c r="C427" s="627" t="s">
        <v>550</v>
      </c>
      <c r="D427" s="628" t="s">
        <v>551</v>
      </c>
      <c r="E427" s="627" t="s">
        <v>529</v>
      </c>
      <c r="F427" s="628" t="s">
        <v>530</v>
      </c>
      <c r="G427" s="627" t="s">
        <v>645</v>
      </c>
      <c r="H427" s="627" t="s">
        <v>1974</v>
      </c>
      <c r="I427" s="627" t="s">
        <v>1975</v>
      </c>
      <c r="J427" s="627" t="s">
        <v>1976</v>
      </c>
      <c r="K427" s="627" t="s">
        <v>1977</v>
      </c>
      <c r="L427" s="629">
        <v>1081.3832402082201</v>
      </c>
      <c r="M427" s="629">
        <v>185</v>
      </c>
      <c r="N427" s="630">
        <v>200055.89943852072</v>
      </c>
    </row>
    <row r="428" spans="1:14" ht="14.4" customHeight="1" x14ac:dyDescent="0.3">
      <c r="A428" s="625" t="s">
        <v>526</v>
      </c>
      <c r="B428" s="626" t="s">
        <v>528</v>
      </c>
      <c r="C428" s="627" t="s">
        <v>550</v>
      </c>
      <c r="D428" s="628" t="s">
        <v>551</v>
      </c>
      <c r="E428" s="627" t="s">
        <v>529</v>
      </c>
      <c r="F428" s="628" t="s">
        <v>530</v>
      </c>
      <c r="G428" s="627" t="s">
        <v>645</v>
      </c>
      <c r="H428" s="627" t="s">
        <v>1978</v>
      </c>
      <c r="I428" s="627" t="s">
        <v>1979</v>
      </c>
      <c r="J428" s="627" t="s">
        <v>1980</v>
      </c>
      <c r="K428" s="627" t="s">
        <v>1981</v>
      </c>
      <c r="L428" s="629">
        <v>91.296044937489469</v>
      </c>
      <c r="M428" s="629">
        <v>31</v>
      </c>
      <c r="N428" s="630">
        <v>2830.1773930621735</v>
      </c>
    </row>
    <row r="429" spans="1:14" ht="14.4" customHeight="1" x14ac:dyDescent="0.3">
      <c r="A429" s="625" t="s">
        <v>526</v>
      </c>
      <c r="B429" s="626" t="s">
        <v>528</v>
      </c>
      <c r="C429" s="627" t="s">
        <v>550</v>
      </c>
      <c r="D429" s="628" t="s">
        <v>551</v>
      </c>
      <c r="E429" s="627" t="s">
        <v>529</v>
      </c>
      <c r="F429" s="628" t="s">
        <v>530</v>
      </c>
      <c r="G429" s="627" t="s">
        <v>645</v>
      </c>
      <c r="H429" s="627" t="s">
        <v>1982</v>
      </c>
      <c r="I429" s="627" t="s">
        <v>1983</v>
      </c>
      <c r="J429" s="627" t="s">
        <v>1896</v>
      </c>
      <c r="K429" s="627" t="s">
        <v>1984</v>
      </c>
      <c r="L429" s="629">
        <v>313.74</v>
      </c>
      <c r="M429" s="629">
        <v>1</v>
      </c>
      <c r="N429" s="630">
        <v>313.74</v>
      </c>
    </row>
    <row r="430" spans="1:14" ht="14.4" customHeight="1" x14ac:dyDescent="0.3">
      <c r="A430" s="625" t="s">
        <v>526</v>
      </c>
      <c r="B430" s="626" t="s">
        <v>528</v>
      </c>
      <c r="C430" s="627" t="s">
        <v>550</v>
      </c>
      <c r="D430" s="628" t="s">
        <v>551</v>
      </c>
      <c r="E430" s="627" t="s">
        <v>529</v>
      </c>
      <c r="F430" s="628" t="s">
        <v>530</v>
      </c>
      <c r="G430" s="627" t="s">
        <v>645</v>
      </c>
      <c r="H430" s="627" t="s">
        <v>1985</v>
      </c>
      <c r="I430" s="627" t="s">
        <v>1986</v>
      </c>
      <c r="J430" s="627" t="s">
        <v>648</v>
      </c>
      <c r="K430" s="627" t="s">
        <v>1987</v>
      </c>
      <c r="L430" s="629">
        <v>224.89</v>
      </c>
      <c r="M430" s="629">
        <v>8</v>
      </c>
      <c r="N430" s="630">
        <v>1799.12</v>
      </c>
    </row>
    <row r="431" spans="1:14" ht="14.4" customHeight="1" x14ac:dyDescent="0.3">
      <c r="A431" s="625" t="s">
        <v>526</v>
      </c>
      <c r="B431" s="626" t="s">
        <v>528</v>
      </c>
      <c r="C431" s="627" t="s">
        <v>550</v>
      </c>
      <c r="D431" s="628" t="s">
        <v>551</v>
      </c>
      <c r="E431" s="627" t="s">
        <v>529</v>
      </c>
      <c r="F431" s="628" t="s">
        <v>530</v>
      </c>
      <c r="G431" s="627" t="s">
        <v>645</v>
      </c>
      <c r="H431" s="627" t="s">
        <v>1988</v>
      </c>
      <c r="I431" s="627" t="s">
        <v>1989</v>
      </c>
      <c r="J431" s="627" t="s">
        <v>1990</v>
      </c>
      <c r="K431" s="627" t="s">
        <v>1991</v>
      </c>
      <c r="L431" s="629">
        <v>0</v>
      </c>
      <c r="M431" s="629">
        <v>0</v>
      </c>
      <c r="N431" s="630">
        <v>0</v>
      </c>
    </row>
    <row r="432" spans="1:14" ht="14.4" customHeight="1" x14ac:dyDescent="0.3">
      <c r="A432" s="625" t="s">
        <v>526</v>
      </c>
      <c r="B432" s="626" t="s">
        <v>528</v>
      </c>
      <c r="C432" s="627" t="s">
        <v>550</v>
      </c>
      <c r="D432" s="628" t="s">
        <v>551</v>
      </c>
      <c r="E432" s="627" t="s">
        <v>529</v>
      </c>
      <c r="F432" s="628" t="s">
        <v>530</v>
      </c>
      <c r="G432" s="627" t="s">
        <v>645</v>
      </c>
      <c r="H432" s="627" t="s">
        <v>1992</v>
      </c>
      <c r="I432" s="627" t="s">
        <v>1992</v>
      </c>
      <c r="J432" s="627" t="s">
        <v>1993</v>
      </c>
      <c r="K432" s="627" t="s">
        <v>1994</v>
      </c>
      <c r="L432" s="629">
        <v>2143.4555560349081</v>
      </c>
      <c r="M432" s="629">
        <v>99</v>
      </c>
      <c r="N432" s="630">
        <v>212202.1000474559</v>
      </c>
    </row>
    <row r="433" spans="1:14" ht="14.4" customHeight="1" x14ac:dyDescent="0.3">
      <c r="A433" s="625" t="s">
        <v>526</v>
      </c>
      <c r="B433" s="626" t="s">
        <v>528</v>
      </c>
      <c r="C433" s="627" t="s">
        <v>550</v>
      </c>
      <c r="D433" s="628" t="s">
        <v>551</v>
      </c>
      <c r="E433" s="627" t="s">
        <v>529</v>
      </c>
      <c r="F433" s="628" t="s">
        <v>530</v>
      </c>
      <c r="G433" s="627" t="s">
        <v>645</v>
      </c>
      <c r="H433" s="627" t="s">
        <v>1995</v>
      </c>
      <c r="I433" s="627" t="s">
        <v>1996</v>
      </c>
      <c r="J433" s="627" t="s">
        <v>1919</v>
      </c>
      <c r="K433" s="627" t="s">
        <v>1997</v>
      </c>
      <c r="L433" s="629">
        <v>56.610167656490098</v>
      </c>
      <c r="M433" s="629">
        <v>1</v>
      </c>
      <c r="N433" s="630">
        <v>56.610167656490098</v>
      </c>
    </row>
    <row r="434" spans="1:14" ht="14.4" customHeight="1" x14ac:dyDescent="0.3">
      <c r="A434" s="625" t="s">
        <v>526</v>
      </c>
      <c r="B434" s="626" t="s">
        <v>528</v>
      </c>
      <c r="C434" s="627" t="s">
        <v>550</v>
      </c>
      <c r="D434" s="628" t="s">
        <v>551</v>
      </c>
      <c r="E434" s="627" t="s">
        <v>529</v>
      </c>
      <c r="F434" s="628" t="s">
        <v>530</v>
      </c>
      <c r="G434" s="627" t="s">
        <v>645</v>
      </c>
      <c r="H434" s="627" t="s">
        <v>1998</v>
      </c>
      <c r="I434" s="627" t="s">
        <v>1999</v>
      </c>
      <c r="J434" s="627" t="s">
        <v>648</v>
      </c>
      <c r="K434" s="627" t="s">
        <v>2000</v>
      </c>
      <c r="L434" s="629">
        <v>370.43</v>
      </c>
      <c r="M434" s="629">
        <v>20</v>
      </c>
      <c r="N434" s="630">
        <v>7408.6</v>
      </c>
    </row>
    <row r="435" spans="1:14" ht="14.4" customHeight="1" x14ac:dyDescent="0.3">
      <c r="A435" s="625" t="s">
        <v>526</v>
      </c>
      <c r="B435" s="626" t="s">
        <v>528</v>
      </c>
      <c r="C435" s="627" t="s">
        <v>550</v>
      </c>
      <c r="D435" s="628" t="s">
        <v>551</v>
      </c>
      <c r="E435" s="627" t="s">
        <v>529</v>
      </c>
      <c r="F435" s="628" t="s">
        <v>530</v>
      </c>
      <c r="G435" s="627" t="s">
        <v>645</v>
      </c>
      <c r="H435" s="627" t="s">
        <v>2001</v>
      </c>
      <c r="I435" s="627" t="s">
        <v>2002</v>
      </c>
      <c r="J435" s="627" t="s">
        <v>2003</v>
      </c>
      <c r="K435" s="627" t="s">
        <v>2004</v>
      </c>
      <c r="L435" s="629">
        <v>162.04</v>
      </c>
      <c r="M435" s="629">
        <v>2</v>
      </c>
      <c r="N435" s="630">
        <v>324.08</v>
      </c>
    </row>
    <row r="436" spans="1:14" ht="14.4" customHeight="1" x14ac:dyDescent="0.3">
      <c r="A436" s="625" t="s">
        <v>526</v>
      </c>
      <c r="B436" s="626" t="s">
        <v>528</v>
      </c>
      <c r="C436" s="627" t="s">
        <v>550</v>
      </c>
      <c r="D436" s="628" t="s">
        <v>551</v>
      </c>
      <c r="E436" s="627" t="s">
        <v>529</v>
      </c>
      <c r="F436" s="628" t="s">
        <v>530</v>
      </c>
      <c r="G436" s="627" t="s">
        <v>645</v>
      </c>
      <c r="H436" s="627" t="s">
        <v>2005</v>
      </c>
      <c r="I436" s="627" t="s">
        <v>2006</v>
      </c>
      <c r="J436" s="627" t="s">
        <v>2007</v>
      </c>
      <c r="K436" s="627" t="s">
        <v>2008</v>
      </c>
      <c r="L436" s="629">
        <v>111.530779537252</v>
      </c>
      <c r="M436" s="629">
        <v>4</v>
      </c>
      <c r="N436" s="630">
        <v>446.12311814900801</v>
      </c>
    </row>
    <row r="437" spans="1:14" ht="14.4" customHeight="1" x14ac:dyDescent="0.3">
      <c r="A437" s="625" t="s">
        <v>526</v>
      </c>
      <c r="B437" s="626" t="s">
        <v>528</v>
      </c>
      <c r="C437" s="627" t="s">
        <v>550</v>
      </c>
      <c r="D437" s="628" t="s">
        <v>551</v>
      </c>
      <c r="E437" s="627" t="s">
        <v>529</v>
      </c>
      <c r="F437" s="628" t="s">
        <v>530</v>
      </c>
      <c r="G437" s="627" t="s">
        <v>645</v>
      </c>
      <c r="H437" s="627" t="s">
        <v>2009</v>
      </c>
      <c r="I437" s="627" t="s">
        <v>2010</v>
      </c>
      <c r="J437" s="627" t="s">
        <v>652</v>
      </c>
      <c r="K437" s="627" t="s">
        <v>2011</v>
      </c>
      <c r="L437" s="629">
        <v>177.97</v>
      </c>
      <c r="M437" s="629">
        <v>2</v>
      </c>
      <c r="N437" s="630">
        <v>355.94</v>
      </c>
    </row>
    <row r="438" spans="1:14" ht="14.4" customHeight="1" x14ac:dyDescent="0.3">
      <c r="A438" s="625" t="s">
        <v>526</v>
      </c>
      <c r="B438" s="626" t="s">
        <v>528</v>
      </c>
      <c r="C438" s="627" t="s">
        <v>550</v>
      </c>
      <c r="D438" s="628" t="s">
        <v>551</v>
      </c>
      <c r="E438" s="627" t="s">
        <v>529</v>
      </c>
      <c r="F438" s="628" t="s">
        <v>530</v>
      </c>
      <c r="G438" s="627" t="s">
        <v>645</v>
      </c>
      <c r="H438" s="627" t="s">
        <v>2012</v>
      </c>
      <c r="I438" s="627" t="s">
        <v>2012</v>
      </c>
      <c r="J438" s="627" t="s">
        <v>2013</v>
      </c>
      <c r="K438" s="627" t="s">
        <v>2014</v>
      </c>
      <c r="L438" s="629">
        <v>7061.99</v>
      </c>
      <c r="M438" s="629">
        <v>1</v>
      </c>
      <c r="N438" s="630">
        <v>7061.99</v>
      </c>
    </row>
    <row r="439" spans="1:14" ht="14.4" customHeight="1" x14ac:dyDescent="0.3">
      <c r="A439" s="625" t="s">
        <v>526</v>
      </c>
      <c r="B439" s="626" t="s">
        <v>528</v>
      </c>
      <c r="C439" s="627" t="s">
        <v>550</v>
      </c>
      <c r="D439" s="628" t="s">
        <v>551</v>
      </c>
      <c r="E439" s="627" t="s">
        <v>529</v>
      </c>
      <c r="F439" s="628" t="s">
        <v>530</v>
      </c>
      <c r="G439" s="627" t="s">
        <v>645</v>
      </c>
      <c r="H439" s="627" t="s">
        <v>2015</v>
      </c>
      <c r="I439" s="627" t="s">
        <v>2016</v>
      </c>
      <c r="J439" s="627" t="s">
        <v>2017</v>
      </c>
      <c r="K439" s="627" t="s">
        <v>2018</v>
      </c>
      <c r="L439" s="629">
        <v>675.72012833504846</v>
      </c>
      <c r="M439" s="629">
        <v>2</v>
      </c>
      <c r="N439" s="630">
        <v>1351.4402566700969</v>
      </c>
    </row>
    <row r="440" spans="1:14" ht="14.4" customHeight="1" x14ac:dyDescent="0.3">
      <c r="A440" s="625" t="s">
        <v>526</v>
      </c>
      <c r="B440" s="626" t="s">
        <v>528</v>
      </c>
      <c r="C440" s="627" t="s">
        <v>550</v>
      </c>
      <c r="D440" s="628" t="s">
        <v>551</v>
      </c>
      <c r="E440" s="627" t="s">
        <v>529</v>
      </c>
      <c r="F440" s="628" t="s">
        <v>530</v>
      </c>
      <c r="G440" s="627" t="s">
        <v>645</v>
      </c>
      <c r="H440" s="627" t="s">
        <v>2019</v>
      </c>
      <c r="I440" s="627" t="s">
        <v>2020</v>
      </c>
      <c r="J440" s="627" t="s">
        <v>2021</v>
      </c>
      <c r="K440" s="627" t="s">
        <v>2022</v>
      </c>
      <c r="L440" s="629">
        <v>756.52438262815269</v>
      </c>
      <c r="M440" s="629">
        <v>430</v>
      </c>
      <c r="N440" s="630">
        <v>325305.48453010566</v>
      </c>
    </row>
    <row r="441" spans="1:14" ht="14.4" customHeight="1" x14ac:dyDescent="0.3">
      <c r="A441" s="625" t="s">
        <v>526</v>
      </c>
      <c r="B441" s="626" t="s">
        <v>528</v>
      </c>
      <c r="C441" s="627" t="s">
        <v>550</v>
      </c>
      <c r="D441" s="628" t="s">
        <v>551</v>
      </c>
      <c r="E441" s="627" t="s">
        <v>529</v>
      </c>
      <c r="F441" s="628" t="s">
        <v>530</v>
      </c>
      <c r="G441" s="627" t="s">
        <v>645</v>
      </c>
      <c r="H441" s="627" t="s">
        <v>2023</v>
      </c>
      <c r="I441" s="627" t="s">
        <v>2024</v>
      </c>
      <c r="J441" s="627" t="s">
        <v>2025</v>
      </c>
      <c r="K441" s="627" t="s">
        <v>2026</v>
      </c>
      <c r="L441" s="629">
        <v>1003.7389131453795</v>
      </c>
      <c r="M441" s="629">
        <v>154</v>
      </c>
      <c r="N441" s="630">
        <v>154575.79262438844</v>
      </c>
    </row>
    <row r="442" spans="1:14" ht="14.4" customHeight="1" x14ac:dyDescent="0.3">
      <c r="A442" s="625" t="s">
        <v>526</v>
      </c>
      <c r="B442" s="626" t="s">
        <v>528</v>
      </c>
      <c r="C442" s="627" t="s">
        <v>550</v>
      </c>
      <c r="D442" s="628" t="s">
        <v>551</v>
      </c>
      <c r="E442" s="627" t="s">
        <v>529</v>
      </c>
      <c r="F442" s="628" t="s">
        <v>530</v>
      </c>
      <c r="G442" s="627" t="s">
        <v>645</v>
      </c>
      <c r="H442" s="627" t="s">
        <v>2027</v>
      </c>
      <c r="I442" s="627" t="s">
        <v>2028</v>
      </c>
      <c r="J442" s="627" t="s">
        <v>2029</v>
      </c>
      <c r="K442" s="627" t="s">
        <v>2030</v>
      </c>
      <c r="L442" s="629">
        <v>16626.900000000001</v>
      </c>
      <c r="M442" s="629">
        <v>1</v>
      </c>
      <c r="N442" s="630">
        <v>16626.900000000001</v>
      </c>
    </row>
    <row r="443" spans="1:14" ht="14.4" customHeight="1" x14ac:dyDescent="0.3">
      <c r="A443" s="625" t="s">
        <v>526</v>
      </c>
      <c r="B443" s="626" t="s">
        <v>528</v>
      </c>
      <c r="C443" s="627" t="s">
        <v>550</v>
      </c>
      <c r="D443" s="628" t="s">
        <v>551</v>
      </c>
      <c r="E443" s="627" t="s">
        <v>529</v>
      </c>
      <c r="F443" s="628" t="s">
        <v>530</v>
      </c>
      <c r="G443" s="627" t="s">
        <v>645</v>
      </c>
      <c r="H443" s="627" t="s">
        <v>2031</v>
      </c>
      <c r="I443" s="627" t="s">
        <v>2032</v>
      </c>
      <c r="J443" s="627" t="s">
        <v>2033</v>
      </c>
      <c r="K443" s="627" t="s">
        <v>2034</v>
      </c>
      <c r="L443" s="629">
        <v>1039.5572226985018</v>
      </c>
      <c r="M443" s="629">
        <v>105</v>
      </c>
      <c r="N443" s="630">
        <v>109153.50838334271</v>
      </c>
    </row>
    <row r="444" spans="1:14" ht="14.4" customHeight="1" x14ac:dyDescent="0.3">
      <c r="A444" s="625" t="s">
        <v>526</v>
      </c>
      <c r="B444" s="626" t="s">
        <v>528</v>
      </c>
      <c r="C444" s="627" t="s">
        <v>550</v>
      </c>
      <c r="D444" s="628" t="s">
        <v>551</v>
      </c>
      <c r="E444" s="627" t="s">
        <v>529</v>
      </c>
      <c r="F444" s="628" t="s">
        <v>530</v>
      </c>
      <c r="G444" s="627" t="s">
        <v>645</v>
      </c>
      <c r="H444" s="627" t="s">
        <v>2035</v>
      </c>
      <c r="I444" s="627" t="s">
        <v>2036</v>
      </c>
      <c r="J444" s="627" t="s">
        <v>2037</v>
      </c>
      <c r="K444" s="627" t="s">
        <v>2038</v>
      </c>
      <c r="L444" s="629">
        <v>230.22</v>
      </c>
      <c r="M444" s="629">
        <v>1</v>
      </c>
      <c r="N444" s="630">
        <v>230.22</v>
      </c>
    </row>
    <row r="445" spans="1:14" ht="14.4" customHeight="1" x14ac:dyDescent="0.3">
      <c r="A445" s="625" t="s">
        <v>526</v>
      </c>
      <c r="B445" s="626" t="s">
        <v>528</v>
      </c>
      <c r="C445" s="627" t="s">
        <v>550</v>
      </c>
      <c r="D445" s="628" t="s">
        <v>551</v>
      </c>
      <c r="E445" s="627" t="s">
        <v>529</v>
      </c>
      <c r="F445" s="628" t="s">
        <v>530</v>
      </c>
      <c r="G445" s="627" t="s">
        <v>645</v>
      </c>
      <c r="H445" s="627" t="s">
        <v>2039</v>
      </c>
      <c r="I445" s="627" t="s">
        <v>2040</v>
      </c>
      <c r="J445" s="627" t="s">
        <v>2037</v>
      </c>
      <c r="K445" s="627" t="s">
        <v>2041</v>
      </c>
      <c r="L445" s="629">
        <v>903.37995820328194</v>
      </c>
      <c r="M445" s="629">
        <v>2</v>
      </c>
      <c r="N445" s="630">
        <v>1806.7599164065639</v>
      </c>
    </row>
    <row r="446" spans="1:14" ht="14.4" customHeight="1" x14ac:dyDescent="0.3">
      <c r="A446" s="625" t="s">
        <v>526</v>
      </c>
      <c r="B446" s="626" t="s">
        <v>528</v>
      </c>
      <c r="C446" s="627" t="s">
        <v>550</v>
      </c>
      <c r="D446" s="628" t="s">
        <v>551</v>
      </c>
      <c r="E446" s="627" t="s">
        <v>529</v>
      </c>
      <c r="F446" s="628" t="s">
        <v>530</v>
      </c>
      <c r="G446" s="627" t="s">
        <v>645</v>
      </c>
      <c r="H446" s="627" t="s">
        <v>2042</v>
      </c>
      <c r="I446" s="627" t="s">
        <v>2043</v>
      </c>
      <c r="J446" s="627" t="s">
        <v>2044</v>
      </c>
      <c r="K446" s="627" t="s">
        <v>2045</v>
      </c>
      <c r="L446" s="629">
        <v>337.42933366625402</v>
      </c>
      <c r="M446" s="629">
        <v>1</v>
      </c>
      <c r="N446" s="630">
        <v>337.42933366625402</v>
      </c>
    </row>
    <row r="447" spans="1:14" ht="14.4" customHeight="1" x14ac:dyDescent="0.3">
      <c r="A447" s="625" t="s">
        <v>526</v>
      </c>
      <c r="B447" s="626" t="s">
        <v>528</v>
      </c>
      <c r="C447" s="627" t="s">
        <v>550</v>
      </c>
      <c r="D447" s="628" t="s">
        <v>551</v>
      </c>
      <c r="E447" s="627" t="s">
        <v>529</v>
      </c>
      <c r="F447" s="628" t="s">
        <v>530</v>
      </c>
      <c r="G447" s="627" t="s">
        <v>645</v>
      </c>
      <c r="H447" s="627" t="s">
        <v>2046</v>
      </c>
      <c r="I447" s="627" t="s">
        <v>2047</v>
      </c>
      <c r="J447" s="627" t="s">
        <v>1953</v>
      </c>
      <c r="K447" s="627" t="s">
        <v>2048</v>
      </c>
      <c r="L447" s="629">
        <v>364.57</v>
      </c>
      <c r="M447" s="629">
        <v>3</v>
      </c>
      <c r="N447" s="630">
        <v>1093.71</v>
      </c>
    </row>
    <row r="448" spans="1:14" ht="14.4" customHeight="1" x14ac:dyDescent="0.3">
      <c r="A448" s="625" t="s">
        <v>526</v>
      </c>
      <c r="B448" s="626" t="s">
        <v>528</v>
      </c>
      <c r="C448" s="627" t="s">
        <v>550</v>
      </c>
      <c r="D448" s="628" t="s">
        <v>551</v>
      </c>
      <c r="E448" s="627" t="s">
        <v>529</v>
      </c>
      <c r="F448" s="628" t="s">
        <v>530</v>
      </c>
      <c r="G448" s="627" t="s">
        <v>645</v>
      </c>
      <c r="H448" s="627" t="s">
        <v>2049</v>
      </c>
      <c r="I448" s="627" t="s">
        <v>2050</v>
      </c>
      <c r="J448" s="627" t="s">
        <v>2051</v>
      </c>
      <c r="K448" s="627" t="s">
        <v>2052</v>
      </c>
      <c r="L448" s="629">
        <v>177.81926848131599</v>
      </c>
      <c r="M448" s="629">
        <v>2</v>
      </c>
      <c r="N448" s="630">
        <v>355.63853696263197</v>
      </c>
    </row>
    <row r="449" spans="1:14" ht="14.4" customHeight="1" x14ac:dyDescent="0.3">
      <c r="A449" s="625" t="s">
        <v>526</v>
      </c>
      <c r="B449" s="626" t="s">
        <v>528</v>
      </c>
      <c r="C449" s="627" t="s">
        <v>550</v>
      </c>
      <c r="D449" s="628" t="s">
        <v>551</v>
      </c>
      <c r="E449" s="627" t="s">
        <v>531</v>
      </c>
      <c r="F449" s="628" t="s">
        <v>532</v>
      </c>
      <c r="G449" s="627"/>
      <c r="H449" s="627" t="s">
        <v>2053</v>
      </c>
      <c r="I449" s="627" t="s">
        <v>2053</v>
      </c>
      <c r="J449" s="627" t="s">
        <v>2054</v>
      </c>
      <c r="K449" s="627" t="s">
        <v>2055</v>
      </c>
      <c r="L449" s="629">
        <v>2191.14</v>
      </c>
      <c r="M449" s="629">
        <v>4</v>
      </c>
      <c r="N449" s="630">
        <v>8764.56</v>
      </c>
    </row>
    <row r="450" spans="1:14" ht="14.4" customHeight="1" x14ac:dyDescent="0.3">
      <c r="A450" s="625" t="s">
        <v>526</v>
      </c>
      <c r="B450" s="626" t="s">
        <v>528</v>
      </c>
      <c r="C450" s="627" t="s">
        <v>550</v>
      </c>
      <c r="D450" s="628" t="s">
        <v>551</v>
      </c>
      <c r="E450" s="627" t="s">
        <v>531</v>
      </c>
      <c r="F450" s="628" t="s">
        <v>532</v>
      </c>
      <c r="G450" s="627"/>
      <c r="H450" s="627" t="s">
        <v>2056</v>
      </c>
      <c r="I450" s="627" t="s">
        <v>2056</v>
      </c>
      <c r="J450" s="627" t="s">
        <v>2057</v>
      </c>
      <c r="K450" s="627" t="s">
        <v>729</v>
      </c>
      <c r="L450" s="629">
        <v>239.33427922931406</v>
      </c>
      <c r="M450" s="629">
        <v>57</v>
      </c>
      <c r="N450" s="630">
        <v>13642.053916070901</v>
      </c>
    </row>
    <row r="451" spans="1:14" ht="14.4" customHeight="1" x14ac:dyDescent="0.3">
      <c r="A451" s="625" t="s">
        <v>526</v>
      </c>
      <c r="B451" s="626" t="s">
        <v>528</v>
      </c>
      <c r="C451" s="627" t="s">
        <v>550</v>
      </c>
      <c r="D451" s="628" t="s">
        <v>551</v>
      </c>
      <c r="E451" s="627" t="s">
        <v>531</v>
      </c>
      <c r="F451" s="628" t="s">
        <v>532</v>
      </c>
      <c r="G451" s="627"/>
      <c r="H451" s="627" t="s">
        <v>2058</v>
      </c>
      <c r="I451" s="627" t="s">
        <v>2058</v>
      </c>
      <c r="J451" s="627" t="s">
        <v>2059</v>
      </c>
      <c r="K451" s="627" t="s">
        <v>2060</v>
      </c>
      <c r="L451" s="629">
        <v>151.46656250000001</v>
      </c>
      <c r="M451" s="629">
        <v>24</v>
      </c>
      <c r="N451" s="630">
        <v>3635.1975000000002</v>
      </c>
    </row>
    <row r="452" spans="1:14" ht="14.4" customHeight="1" x14ac:dyDescent="0.3">
      <c r="A452" s="625" t="s">
        <v>526</v>
      </c>
      <c r="B452" s="626" t="s">
        <v>528</v>
      </c>
      <c r="C452" s="627" t="s">
        <v>550</v>
      </c>
      <c r="D452" s="628" t="s">
        <v>551</v>
      </c>
      <c r="E452" s="627" t="s">
        <v>531</v>
      </c>
      <c r="F452" s="628" t="s">
        <v>532</v>
      </c>
      <c r="G452" s="627"/>
      <c r="H452" s="627" t="s">
        <v>2061</v>
      </c>
      <c r="I452" s="627" t="s">
        <v>2061</v>
      </c>
      <c r="J452" s="627" t="s">
        <v>2062</v>
      </c>
      <c r="K452" s="627" t="s">
        <v>2063</v>
      </c>
      <c r="L452" s="629">
        <v>0</v>
      </c>
      <c r="M452" s="629">
        <v>0</v>
      </c>
      <c r="N452" s="630">
        <v>-5.6843418860808015E-14</v>
      </c>
    </row>
    <row r="453" spans="1:14" ht="14.4" customHeight="1" x14ac:dyDescent="0.3">
      <c r="A453" s="625" t="s">
        <v>526</v>
      </c>
      <c r="B453" s="626" t="s">
        <v>528</v>
      </c>
      <c r="C453" s="627" t="s">
        <v>550</v>
      </c>
      <c r="D453" s="628" t="s">
        <v>551</v>
      </c>
      <c r="E453" s="627" t="s">
        <v>531</v>
      </c>
      <c r="F453" s="628" t="s">
        <v>532</v>
      </c>
      <c r="G453" s="627"/>
      <c r="H453" s="627" t="s">
        <v>2064</v>
      </c>
      <c r="I453" s="627" t="s">
        <v>2064</v>
      </c>
      <c r="J453" s="627" t="s">
        <v>2065</v>
      </c>
      <c r="K453" s="627" t="s">
        <v>729</v>
      </c>
      <c r="L453" s="629">
        <v>112.58970548266998</v>
      </c>
      <c r="M453" s="629">
        <v>335</v>
      </c>
      <c r="N453" s="630">
        <v>37717.551336694443</v>
      </c>
    </row>
    <row r="454" spans="1:14" ht="14.4" customHeight="1" x14ac:dyDescent="0.3">
      <c r="A454" s="625" t="s">
        <v>526</v>
      </c>
      <c r="B454" s="626" t="s">
        <v>528</v>
      </c>
      <c r="C454" s="627" t="s">
        <v>550</v>
      </c>
      <c r="D454" s="628" t="s">
        <v>551</v>
      </c>
      <c r="E454" s="627" t="s">
        <v>531</v>
      </c>
      <c r="F454" s="628" t="s">
        <v>532</v>
      </c>
      <c r="G454" s="627"/>
      <c r="H454" s="627" t="s">
        <v>2066</v>
      </c>
      <c r="I454" s="627" t="s">
        <v>2066</v>
      </c>
      <c r="J454" s="627" t="s">
        <v>2067</v>
      </c>
      <c r="K454" s="627" t="s">
        <v>729</v>
      </c>
      <c r="L454" s="629">
        <v>157.51924352430268</v>
      </c>
      <c r="M454" s="629">
        <v>90</v>
      </c>
      <c r="N454" s="630">
        <v>14176.73191718724</v>
      </c>
    </row>
    <row r="455" spans="1:14" ht="14.4" customHeight="1" x14ac:dyDescent="0.3">
      <c r="A455" s="625" t="s">
        <v>526</v>
      </c>
      <c r="B455" s="626" t="s">
        <v>528</v>
      </c>
      <c r="C455" s="627" t="s">
        <v>550</v>
      </c>
      <c r="D455" s="628" t="s">
        <v>551</v>
      </c>
      <c r="E455" s="627" t="s">
        <v>531</v>
      </c>
      <c r="F455" s="628" t="s">
        <v>532</v>
      </c>
      <c r="G455" s="627"/>
      <c r="H455" s="627" t="s">
        <v>2068</v>
      </c>
      <c r="I455" s="627" t="s">
        <v>2069</v>
      </c>
      <c r="J455" s="627" t="s">
        <v>2070</v>
      </c>
      <c r="K455" s="627" t="s">
        <v>729</v>
      </c>
      <c r="L455" s="629">
        <v>1133.5204347826109</v>
      </c>
      <c r="M455" s="629">
        <v>23</v>
      </c>
      <c r="N455" s="630">
        <v>26070.970000000052</v>
      </c>
    </row>
    <row r="456" spans="1:14" ht="14.4" customHeight="1" x14ac:dyDescent="0.3">
      <c r="A456" s="625" t="s">
        <v>526</v>
      </c>
      <c r="B456" s="626" t="s">
        <v>528</v>
      </c>
      <c r="C456" s="627" t="s">
        <v>550</v>
      </c>
      <c r="D456" s="628" t="s">
        <v>551</v>
      </c>
      <c r="E456" s="627" t="s">
        <v>531</v>
      </c>
      <c r="F456" s="628" t="s">
        <v>532</v>
      </c>
      <c r="G456" s="627"/>
      <c r="H456" s="627" t="s">
        <v>2071</v>
      </c>
      <c r="I456" s="627" t="s">
        <v>2071</v>
      </c>
      <c r="J456" s="627" t="s">
        <v>2072</v>
      </c>
      <c r="K456" s="627" t="s">
        <v>729</v>
      </c>
      <c r="L456" s="629">
        <v>442.78</v>
      </c>
      <c r="M456" s="629">
        <v>115</v>
      </c>
      <c r="N456" s="630">
        <v>50919.7</v>
      </c>
    </row>
    <row r="457" spans="1:14" ht="14.4" customHeight="1" x14ac:dyDescent="0.3">
      <c r="A457" s="625" t="s">
        <v>526</v>
      </c>
      <c r="B457" s="626" t="s">
        <v>528</v>
      </c>
      <c r="C457" s="627" t="s">
        <v>550</v>
      </c>
      <c r="D457" s="628" t="s">
        <v>551</v>
      </c>
      <c r="E457" s="627" t="s">
        <v>531</v>
      </c>
      <c r="F457" s="628" t="s">
        <v>532</v>
      </c>
      <c r="G457" s="627" t="s">
        <v>560</v>
      </c>
      <c r="H457" s="627" t="s">
        <v>2073</v>
      </c>
      <c r="I457" s="627" t="s">
        <v>2074</v>
      </c>
      <c r="J457" s="627" t="s">
        <v>2075</v>
      </c>
      <c r="K457" s="627" t="s">
        <v>2076</v>
      </c>
      <c r="L457" s="629">
        <v>3959.3103301765582</v>
      </c>
      <c r="M457" s="629">
        <v>17</v>
      </c>
      <c r="N457" s="630">
        <v>67308.27561300149</v>
      </c>
    </row>
    <row r="458" spans="1:14" ht="14.4" customHeight="1" x14ac:dyDescent="0.3">
      <c r="A458" s="625" t="s">
        <v>526</v>
      </c>
      <c r="B458" s="626" t="s">
        <v>528</v>
      </c>
      <c r="C458" s="627" t="s">
        <v>550</v>
      </c>
      <c r="D458" s="628" t="s">
        <v>551</v>
      </c>
      <c r="E458" s="627" t="s">
        <v>531</v>
      </c>
      <c r="F458" s="628" t="s">
        <v>532</v>
      </c>
      <c r="G458" s="627" t="s">
        <v>560</v>
      </c>
      <c r="H458" s="627" t="s">
        <v>2077</v>
      </c>
      <c r="I458" s="627" t="s">
        <v>2078</v>
      </c>
      <c r="J458" s="627" t="s">
        <v>2079</v>
      </c>
      <c r="K458" s="627" t="s">
        <v>2080</v>
      </c>
      <c r="L458" s="629">
        <v>2175.7997203797358</v>
      </c>
      <c r="M458" s="629">
        <v>50</v>
      </c>
      <c r="N458" s="630">
        <v>108789.98601898679</v>
      </c>
    </row>
    <row r="459" spans="1:14" ht="14.4" customHeight="1" x14ac:dyDescent="0.3">
      <c r="A459" s="625" t="s">
        <v>526</v>
      </c>
      <c r="B459" s="626" t="s">
        <v>528</v>
      </c>
      <c r="C459" s="627" t="s">
        <v>550</v>
      </c>
      <c r="D459" s="628" t="s">
        <v>551</v>
      </c>
      <c r="E459" s="627" t="s">
        <v>531</v>
      </c>
      <c r="F459" s="628" t="s">
        <v>532</v>
      </c>
      <c r="G459" s="627" t="s">
        <v>560</v>
      </c>
      <c r="H459" s="627" t="s">
        <v>2081</v>
      </c>
      <c r="I459" s="627" t="s">
        <v>2082</v>
      </c>
      <c r="J459" s="627" t="s">
        <v>2083</v>
      </c>
      <c r="K459" s="627" t="s">
        <v>1315</v>
      </c>
      <c r="L459" s="629">
        <v>326.08099980856139</v>
      </c>
      <c r="M459" s="629">
        <v>80</v>
      </c>
      <c r="N459" s="630">
        <v>26086.479984684913</v>
      </c>
    </row>
    <row r="460" spans="1:14" ht="14.4" customHeight="1" x14ac:dyDescent="0.3">
      <c r="A460" s="625" t="s">
        <v>526</v>
      </c>
      <c r="B460" s="626" t="s">
        <v>528</v>
      </c>
      <c r="C460" s="627" t="s">
        <v>550</v>
      </c>
      <c r="D460" s="628" t="s">
        <v>551</v>
      </c>
      <c r="E460" s="627" t="s">
        <v>531</v>
      </c>
      <c r="F460" s="628" t="s">
        <v>532</v>
      </c>
      <c r="G460" s="627" t="s">
        <v>560</v>
      </c>
      <c r="H460" s="627" t="s">
        <v>2084</v>
      </c>
      <c r="I460" s="627" t="s">
        <v>2085</v>
      </c>
      <c r="J460" s="627" t="s">
        <v>2086</v>
      </c>
      <c r="K460" s="627" t="s">
        <v>2087</v>
      </c>
      <c r="L460" s="629">
        <v>3679.7597549109682</v>
      </c>
      <c r="M460" s="629">
        <v>51.2</v>
      </c>
      <c r="N460" s="630">
        <v>188403.69945144159</v>
      </c>
    </row>
    <row r="461" spans="1:14" ht="14.4" customHeight="1" x14ac:dyDescent="0.3">
      <c r="A461" s="625" t="s">
        <v>526</v>
      </c>
      <c r="B461" s="626" t="s">
        <v>528</v>
      </c>
      <c r="C461" s="627" t="s">
        <v>550</v>
      </c>
      <c r="D461" s="628" t="s">
        <v>551</v>
      </c>
      <c r="E461" s="627" t="s">
        <v>531</v>
      </c>
      <c r="F461" s="628" t="s">
        <v>532</v>
      </c>
      <c r="G461" s="627" t="s">
        <v>560</v>
      </c>
      <c r="H461" s="627" t="s">
        <v>2088</v>
      </c>
      <c r="I461" s="627" t="s">
        <v>562</v>
      </c>
      <c r="J461" s="627" t="s">
        <v>2089</v>
      </c>
      <c r="K461" s="627"/>
      <c r="L461" s="629">
        <v>1161.1681608640033</v>
      </c>
      <c r="M461" s="629">
        <v>10.8657</v>
      </c>
      <c r="N461" s="630">
        <v>12616.9048855</v>
      </c>
    </row>
    <row r="462" spans="1:14" ht="14.4" customHeight="1" x14ac:dyDescent="0.3">
      <c r="A462" s="625" t="s">
        <v>526</v>
      </c>
      <c r="B462" s="626" t="s">
        <v>528</v>
      </c>
      <c r="C462" s="627" t="s">
        <v>550</v>
      </c>
      <c r="D462" s="628" t="s">
        <v>551</v>
      </c>
      <c r="E462" s="627" t="s">
        <v>531</v>
      </c>
      <c r="F462" s="628" t="s">
        <v>532</v>
      </c>
      <c r="G462" s="627" t="s">
        <v>560</v>
      </c>
      <c r="H462" s="627" t="s">
        <v>2090</v>
      </c>
      <c r="I462" s="627" t="s">
        <v>562</v>
      </c>
      <c r="J462" s="627" t="s">
        <v>2091</v>
      </c>
      <c r="K462" s="627" t="s">
        <v>2092</v>
      </c>
      <c r="L462" s="629">
        <v>245.4885369420098</v>
      </c>
      <c r="M462" s="629">
        <v>60</v>
      </c>
      <c r="N462" s="630">
        <v>14729.312216520588</v>
      </c>
    </row>
    <row r="463" spans="1:14" ht="14.4" customHeight="1" x14ac:dyDescent="0.3">
      <c r="A463" s="625" t="s">
        <v>526</v>
      </c>
      <c r="B463" s="626" t="s">
        <v>528</v>
      </c>
      <c r="C463" s="627" t="s">
        <v>550</v>
      </c>
      <c r="D463" s="628" t="s">
        <v>551</v>
      </c>
      <c r="E463" s="627" t="s">
        <v>531</v>
      </c>
      <c r="F463" s="628" t="s">
        <v>532</v>
      </c>
      <c r="G463" s="627" t="s">
        <v>560</v>
      </c>
      <c r="H463" s="627" t="s">
        <v>2093</v>
      </c>
      <c r="I463" s="627" t="s">
        <v>2094</v>
      </c>
      <c r="J463" s="627" t="s">
        <v>2095</v>
      </c>
      <c r="K463" s="627" t="s">
        <v>2096</v>
      </c>
      <c r="L463" s="629">
        <v>2332.2955185101773</v>
      </c>
      <c r="M463" s="629">
        <v>4</v>
      </c>
      <c r="N463" s="630">
        <v>9329.1820740407093</v>
      </c>
    </row>
    <row r="464" spans="1:14" ht="14.4" customHeight="1" x14ac:dyDescent="0.3">
      <c r="A464" s="625" t="s">
        <v>526</v>
      </c>
      <c r="B464" s="626" t="s">
        <v>528</v>
      </c>
      <c r="C464" s="627" t="s">
        <v>550</v>
      </c>
      <c r="D464" s="628" t="s">
        <v>551</v>
      </c>
      <c r="E464" s="627" t="s">
        <v>531</v>
      </c>
      <c r="F464" s="628" t="s">
        <v>532</v>
      </c>
      <c r="G464" s="627" t="s">
        <v>560</v>
      </c>
      <c r="H464" s="627" t="s">
        <v>2097</v>
      </c>
      <c r="I464" s="627" t="s">
        <v>2098</v>
      </c>
      <c r="J464" s="627" t="s">
        <v>2099</v>
      </c>
      <c r="K464" s="627" t="s">
        <v>2096</v>
      </c>
      <c r="L464" s="629">
        <v>2222.2041031959652</v>
      </c>
      <c r="M464" s="629">
        <v>81.600000000000009</v>
      </c>
      <c r="N464" s="630">
        <v>181331.85482079079</v>
      </c>
    </row>
    <row r="465" spans="1:14" ht="14.4" customHeight="1" x14ac:dyDescent="0.3">
      <c r="A465" s="625" t="s">
        <v>526</v>
      </c>
      <c r="B465" s="626" t="s">
        <v>528</v>
      </c>
      <c r="C465" s="627" t="s">
        <v>550</v>
      </c>
      <c r="D465" s="628" t="s">
        <v>551</v>
      </c>
      <c r="E465" s="627" t="s">
        <v>531</v>
      </c>
      <c r="F465" s="628" t="s">
        <v>532</v>
      </c>
      <c r="G465" s="627" t="s">
        <v>560</v>
      </c>
      <c r="H465" s="627" t="s">
        <v>2100</v>
      </c>
      <c r="I465" s="627" t="s">
        <v>2101</v>
      </c>
      <c r="J465" s="627" t="s">
        <v>2102</v>
      </c>
      <c r="K465" s="627" t="s">
        <v>2096</v>
      </c>
      <c r="L465" s="629">
        <v>2411.4539856110068</v>
      </c>
      <c r="M465" s="629">
        <v>41.8</v>
      </c>
      <c r="N465" s="630">
        <v>100798.77659854008</v>
      </c>
    </row>
    <row r="466" spans="1:14" ht="14.4" customHeight="1" x14ac:dyDescent="0.3">
      <c r="A466" s="625" t="s">
        <v>526</v>
      </c>
      <c r="B466" s="626" t="s">
        <v>528</v>
      </c>
      <c r="C466" s="627" t="s">
        <v>550</v>
      </c>
      <c r="D466" s="628" t="s">
        <v>551</v>
      </c>
      <c r="E466" s="627" t="s">
        <v>531</v>
      </c>
      <c r="F466" s="628" t="s">
        <v>532</v>
      </c>
      <c r="G466" s="627" t="s">
        <v>560</v>
      </c>
      <c r="H466" s="627" t="s">
        <v>2103</v>
      </c>
      <c r="I466" s="627" t="s">
        <v>2103</v>
      </c>
      <c r="J466" s="627" t="s">
        <v>2086</v>
      </c>
      <c r="K466" s="627" t="s">
        <v>2104</v>
      </c>
      <c r="L466" s="629">
        <v>3681.0106030079601</v>
      </c>
      <c r="M466" s="629">
        <v>10</v>
      </c>
      <c r="N466" s="630">
        <v>36810.106030079602</v>
      </c>
    </row>
    <row r="467" spans="1:14" ht="14.4" customHeight="1" x14ac:dyDescent="0.3">
      <c r="A467" s="625" t="s">
        <v>526</v>
      </c>
      <c r="B467" s="626" t="s">
        <v>528</v>
      </c>
      <c r="C467" s="627" t="s">
        <v>550</v>
      </c>
      <c r="D467" s="628" t="s">
        <v>551</v>
      </c>
      <c r="E467" s="627" t="s">
        <v>531</v>
      </c>
      <c r="F467" s="628" t="s">
        <v>532</v>
      </c>
      <c r="G467" s="627" t="s">
        <v>560</v>
      </c>
      <c r="H467" s="627" t="s">
        <v>2105</v>
      </c>
      <c r="I467" s="627" t="s">
        <v>2106</v>
      </c>
      <c r="J467" s="627" t="s">
        <v>2107</v>
      </c>
      <c r="K467" s="627" t="s">
        <v>2104</v>
      </c>
      <c r="L467" s="629">
        <v>1735.66</v>
      </c>
      <c r="M467" s="629">
        <v>1</v>
      </c>
      <c r="N467" s="630">
        <v>1735.66</v>
      </c>
    </row>
    <row r="468" spans="1:14" ht="14.4" customHeight="1" x14ac:dyDescent="0.3">
      <c r="A468" s="625" t="s">
        <v>526</v>
      </c>
      <c r="B468" s="626" t="s">
        <v>528</v>
      </c>
      <c r="C468" s="627" t="s">
        <v>550</v>
      </c>
      <c r="D468" s="628" t="s">
        <v>551</v>
      </c>
      <c r="E468" s="627" t="s">
        <v>531</v>
      </c>
      <c r="F468" s="628" t="s">
        <v>532</v>
      </c>
      <c r="G468" s="627" t="s">
        <v>560</v>
      </c>
      <c r="H468" s="627" t="s">
        <v>2108</v>
      </c>
      <c r="I468" s="627" t="s">
        <v>2109</v>
      </c>
      <c r="J468" s="627" t="s">
        <v>2110</v>
      </c>
      <c r="K468" s="627" t="s">
        <v>1315</v>
      </c>
      <c r="L468" s="629">
        <v>232.0346757699715</v>
      </c>
      <c r="M468" s="629">
        <v>207</v>
      </c>
      <c r="N468" s="630">
        <v>48031.177884384102</v>
      </c>
    </row>
    <row r="469" spans="1:14" ht="14.4" customHeight="1" x14ac:dyDescent="0.3">
      <c r="A469" s="625" t="s">
        <v>526</v>
      </c>
      <c r="B469" s="626" t="s">
        <v>528</v>
      </c>
      <c r="C469" s="627" t="s">
        <v>550</v>
      </c>
      <c r="D469" s="628" t="s">
        <v>551</v>
      </c>
      <c r="E469" s="627" t="s">
        <v>531</v>
      </c>
      <c r="F469" s="628" t="s">
        <v>532</v>
      </c>
      <c r="G469" s="627" t="s">
        <v>560</v>
      </c>
      <c r="H469" s="627" t="s">
        <v>2111</v>
      </c>
      <c r="I469" s="627" t="s">
        <v>2112</v>
      </c>
      <c r="J469" s="627" t="s">
        <v>2113</v>
      </c>
      <c r="K469" s="627" t="s">
        <v>2114</v>
      </c>
      <c r="L469" s="629">
        <v>2255.5880000000002</v>
      </c>
      <c r="M469" s="629">
        <v>10</v>
      </c>
      <c r="N469" s="630">
        <v>22555.88</v>
      </c>
    </row>
    <row r="470" spans="1:14" ht="14.4" customHeight="1" x14ac:dyDescent="0.3">
      <c r="A470" s="625" t="s">
        <v>526</v>
      </c>
      <c r="B470" s="626" t="s">
        <v>528</v>
      </c>
      <c r="C470" s="627" t="s">
        <v>550</v>
      </c>
      <c r="D470" s="628" t="s">
        <v>551</v>
      </c>
      <c r="E470" s="627" t="s">
        <v>531</v>
      </c>
      <c r="F470" s="628" t="s">
        <v>532</v>
      </c>
      <c r="G470" s="627" t="s">
        <v>560</v>
      </c>
      <c r="H470" s="627" t="s">
        <v>2115</v>
      </c>
      <c r="I470" s="627" t="s">
        <v>2116</v>
      </c>
      <c r="J470" s="627" t="s">
        <v>2117</v>
      </c>
      <c r="K470" s="627" t="s">
        <v>2118</v>
      </c>
      <c r="L470" s="629">
        <v>2496.4899999999998</v>
      </c>
      <c r="M470" s="629">
        <v>1</v>
      </c>
      <c r="N470" s="630">
        <v>2496.4899999999998</v>
      </c>
    </row>
    <row r="471" spans="1:14" ht="14.4" customHeight="1" x14ac:dyDescent="0.3">
      <c r="A471" s="625" t="s">
        <v>526</v>
      </c>
      <c r="B471" s="626" t="s">
        <v>528</v>
      </c>
      <c r="C471" s="627" t="s">
        <v>550</v>
      </c>
      <c r="D471" s="628" t="s">
        <v>551</v>
      </c>
      <c r="E471" s="627" t="s">
        <v>531</v>
      </c>
      <c r="F471" s="628" t="s">
        <v>532</v>
      </c>
      <c r="G471" s="627" t="s">
        <v>560</v>
      </c>
      <c r="H471" s="627" t="s">
        <v>2119</v>
      </c>
      <c r="I471" s="627" t="s">
        <v>2120</v>
      </c>
      <c r="J471" s="627" t="s">
        <v>2121</v>
      </c>
      <c r="K471" s="627" t="s">
        <v>2122</v>
      </c>
      <c r="L471" s="629">
        <v>3910</v>
      </c>
      <c r="M471" s="629">
        <v>2</v>
      </c>
      <c r="N471" s="630">
        <v>7820</v>
      </c>
    </row>
    <row r="472" spans="1:14" ht="14.4" customHeight="1" x14ac:dyDescent="0.3">
      <c r="A472" s="625" t="s">
        <v>526</v>
      </c>
      <c r="B472" s="626" t="s">
        <v>528</v>
      </c>
      <c r="C472" s="627" t="s">
        <v>550</v>
      </c>
      <c r="D472" s="628" t="s">
        <v>551</v>
      </c>
      <c r="E472" s="627" t="s">
        <v>531</v>
      </c>
      <c r="F472" s="628" t="s">
        <v>532</v>
      </c>
      <c r="G472" s="627" t="s">
        <v>560</v>
      </c>
      <c r="H472" s="627" t="s">
        <v>2123</v>
      </c>
      <c r="I472" s="627" t="s">
        <v>2124</v>
      </c>
      <c r="J472" s="627" t="s">
        <v>2125</v>
      </c>
      <c r="K472" s="627" t="s">
        <v>2122</v>
      </c>
      <c r="L472" s="629">
        <v>4002</v>
      </c>
      <c r="M472" s="629">
        <v>1</v>
      </c>
      <c r="N472" s="630">
        <v>4002</v>
      </c>
    </row>
    <row r="473" spans="1:14" ht="14.4" customHeight="1" x14ac:dyDescent="0.3">
      <c r="A473" s="625" t="s">
        <v>526</v>
      </c>
      <c r="B473" s="626" t="s">
        <v>528</v>
      </c>
      <c r="C473" s="627" t="s">
        <v>550</v>
      </c>
      <c r="D473" s="628" t="s">
        <v>551</v>
      </c>
      <c r="E473" s="627" t="s">
        <v>531</v>
      </c>
      <c r="F473" s="628" t="s">
        <v>532</v>
      </c>
      <c r="G473" s="627" t="s">
        <v>560</v>
      </c>
      <c r="H473" s="627" t="s">
        <v>2126</v>
      </c>
      <c r="I473" s="627" t="s">
        <v>2127</v>
      </c>
      <c r="J473" s="627" t="s">
        <v>2110</v>
      </c>
      <c r="K473" s="627" t="s">
        <v>2087</v>
      </c>
      <c r="L473" s="629">
        <v>2322.31</v>
      </c>
      <c r="M473" s="629">
        <v>1</v>
      </c>
      <c r="N473" s="630">
        <v>2322.31</v>
      </c>
    </row>
    <row r="474" spans="1:14" ht="14.4" customHeight="1" x14ac:dyDescent="0.3">
      <c r="A474" s="625" t="s">
        <v>526</v>
      </c>
      <c r="B474" s="626" t="s">
        <v>528</v>
      </c>
      <c r="C474" s="627" t="s">
        <v>550</v>
      </c>
      <c r="D474" s="628" t="s">
        <v>551</v>
      </c>
      <c r="E474" s="627" t="s">
        <v>531</v>
      </c>
      <c r="F474" s="628" t="s">
        <v>532</v>
      </c>
      <c r="G474" s="627" t="s">
        <v>560</v>
      </c>
      <c r="H474" s="627" t="s">
        <v>2128</v>
      </c>
      <c r="I474" s="627" t="s">
        <v>2129</v>
      </c>
      <c r="J474" s="627" t="s">
        <v>2130</v>
      </c>
      <c r="K474" s="627" t="s">
        <v>2131</v>
      </c>
      <c r="L474" s="629">
        <v>1518</v>
      </c>
      <c r="M474" s="629">
        <v>4</v>
      </c>
      <c r="N474" s="630">
        <v>6072</v>
      </c>
    </row>
    <row r="475" spans="1:14" ht="14.4" customHeight="1" x14ac:dyDescent="0.3">
      <c r="A475" s="625" t="s">
        <v>526</v>
      </c>
      <c r="B475" s="626" t="s">
        <v>528</v>
      </c>
      <c r="C475" s="627" t="s">
        <v>550</v>
      </c>
      <c r="D475" s="628" t="s">
        <v>551</v>
      </c>
      <c r="E475" s="627" t="s">
        <v>531</v>
      </c>
      <c r="F475" s="628" t="s">
        <v>532</v>
      </c>
      <c r="G475" s="627" t="s">
        <v>645</v>
      </c>
      <c r="H475" s="627" t="s">
        <v>2132</v>
      </c>
      <c r="I475" s="627" t="s">
        <v>2132</v>
      </c>
      <c r="J475" s="627" t="s">
        <v>2133</v>
      </c>
      <c r="K475" s="627" t="s">
        <v>2060</v>
      </c>
      <c r="L475" s="629">
        <v>252.97000000000003</v>
      </c>
      <c r="M475" s="629">
        <v>51</v>
      </c>
      <c r="N475" s="630">
        <v>12901.470000000001</v>
      </c>
    </row>
    <row r="476" spans="1:14" ht="14.4" customHeight="1" x14ac:dyDescent="0.3">
      <c r="A476" s="625" t="s">
        <v>526</v>
      </c>
      <c r="B476" s="626" t="s">
        <v>528</v>
      </c>
      <c r="C476" s="627" t="s">
        <v>550</v>
      </c>
      <c r="D476" s="628" t="s">
        <v>551</v>
      </c>
      <c r="E476" s="627" t="s">
        <v>531</v>
      </c>
      <c r="F476" s="628" t="s">
        <v>532</v>
      </c>
      <c r="G476" s="627" t="s">
        <v>645</v>
      </c>
      <c r="H476" s="627" t="s">
        <v>2134</v>
      </c>
      <c r="I476" s="627" t="s">
        <v>2135</v>
      </c>
      <c r="J476" s="627" t="s">
        <v>2136</v>
      </c>
      <c r="K476" s="627" t="s">
        <v>2137</v>
      </c>
      <c r="L476" s="629">
        <v>206.9999494868255</v>
      </c>
      <c r="M476" s="629">
        <v>79</v>
      </c>
      <c r="N476" s="630">
        <v>16352.996009459213</v>
      </c>
    </row>
    <row r="477" spans="1:14" ht="14.4" customHeight="1" x14ac:dyDescent="0.3">
      <c r="A477" s="625" t="s">
        <v>526</v>
      </c>
      <c r="B477" s="626" t="s">
        <v>528</v>
      </c>
      <c r="C477" s="627" t="s">
        <v>550</v>
      </c>
      <c r="D477" s="628" t="s">
        <v>551</v>
      </c>
      <c r="E477" s="627" t="s">
        <v>531</v>
      </c>
      <c r="F477" s="628" t="s">
        <v>532</v>
      </c>
      <c r="G477" s="627" t="s">
        <v>645</v>
      </c>
      <c r="H477" s="627" t="s">
        <v>2138</v>
      </c>
      <c r="I477" s="627" t="s">
        <v>2139</v>
      </c>
      <c r="J477" s="627" t="s">
        <v>2140</v>
      </c>
      <c r="K477" s="627" t="s">
        <v>2141</v>
      </c>
      <c r="L477" s="629">
        <v>216.22159127973171</v>
      </c>
      <c r="M477" s="629">
        <v>52</v>
      </c>
      <c r="N477" s="630">
        <v>11243.522746546048</v>
      </c>
    </row>
    <row r="478" spans="1:14" ht="14.4" customHeight="1" x14ac:dyDescent="0.3">
      <c r="A478" s="625" t="s">
        <v>526</v>
      </c>
      <c r="B478" s="626" t="s">
        <v>528</v>
      </c>
      <c r="C478" s="627" t="s">
        <v>550</v>
      </c>
      <c r="D478" s="628" t="s">
        <v>551</v>
      </c>
      <c r="E478" s="627" t="s">
        <v>531</v>
      </c>
      <c r="F478" s="628" t="s">
        <v>532</v>
      </c>
      <c r="G478" s="627" t="s">
        <v>645</v>
      </c>
      <c r="H478" s="627" t="s">
        <v>2142</v>
      </c>
      <c r="I478" s="627" t="s">
        <v>2142</v>
      </c>
      <c r="J478" s="627" t="s">
        <v>2143</v>
      </c>
      <c r="K478" s="627" t="s">
        <v>2060</v>
      </c>
      <c r="L478" s="629">
        <v>424.97999999999996</v>
      </c>
      <c r="M478" s="629">
        <v>26</v>
      </c>
      <c r="N478" s="630">
        <v>11049.48</v>
      </c>
    </row>
    <row r="479" spans="1:14" ht="14.4" customHeight="1" x14ac:dyDescent="0.3">
      <c r="A479" s="625" t="s">
        <v>526</v>
      </c>
      <c r="B479" s="626" t="s">
        <v>528</v>
      </c>
      <c r="C479" s="627" t="s">
        <v>550</v>
      </c>
      <c r="D479" s="628" t="s">
        <v>551</v>
      </c>
      <c r="E479" s="627" t="s">
        <v>531</v>
      </c>
      <c r="F479" s="628" t="s">
        <v>532</v>
      </c>
      <c r="G479" s="627" t="s">
        <v>645</v>
      </c>
      <c r="H479" s="627" t="s">
        <v>2144</v>
      </c>
      <c r="I479" s="627" t="s">
        <v>2144</v>
      </c>
      <c r="J479" s="627" t="s">
        <v>2145</v>
      </c>
      <c r="K479" s="627" t="s">
        <v>2060</v>
      </c>
      <c r="L479" s="629">
        <v>183.36979460635663</v>
      </c>
      <c r="M479" s="629">
        <v>414</v>
      </c>
      <c r="N479" s="630">
        <v>75915.094967031648</v>
      </c>
    </row>
    <row r="480" spans="1:14" ht="14.4" customHeight="1" x14ac:dyDescent="0.3">
      <c r="A480" s="625" t="s">
        <v>526</v>
      </c>
      <c r="B480" s="626" t="s">
        <v>528</v>
      </c>
      <c r="C480" s="627" t="s">
        <v>550</v>
      </c>
      <c r="D480" s="628" t="s">
        <v>551</v>
      </c>
      <c r="E480" s="627" t="s">
        <v>531</v>
      </c>
      <c r="F480" s="628" t="s">
        <v>532</v>
      </c>
      <c r="G480" s="627" t="s">
        <v>645</v>
      </c>
      <c r="H480" s="627" t="s">
        <v>2146</v>
      </c>
      <c r="I480" s="627" t="s">
        <v>2147</v>
      </c>
      <c r="J480" s="627" t="s">
        <v>2148</v>
      </c>
      <c r="K480" s="627" t="s">
        <v>2149</v>
      </c>
      <c r="L480" s="629">
        <v>217.25628344463598</v>
      </c>
      <c r="M480" s="629">
        <v>163</v>
      </c>
      <c r="N480" s="630">
        <v>35412.774201475666</v>
      </c>
    </row>
    <row r="481" spans="1:14" ht="14.4" customHeight="1" x14ac:dyDescent="0.3">
      <c r="A481" s="625" t="s">
        <v>526</v>
      </c>
      <c r="B481" s="626" t="s">
        <v>528</v>
      </c>
      <c r="C481" s="627" t="s">
        <v>550</v>
      </c>
      <c r="D481" s="628" t="s">
        <v>551</v>
      </c>
      <c r="E481" s="627" t="s">
        <v>531</v>
      </c>
      <c r="F481" s="628" t="s">
        <v>532</v>
      </c>
      <c r="G481" s="627" t="s">
        <v>645</v>
      </c>
      <c r="H481" s="627" t="s">
        <v>2150</v>
      </c>
      <c r="I481" s="627" t="s">
        <v>2151</v>
      </c>
      <c r="J481" s="627" t="s">
        <v>2152</v>
      </c>
      <c r="K481" s="627" t="s">
        <v>2153</v>
      </c>
      <c r="L481" s="629">
        <v>409.34941789295419</v>
      </c>
      <c r="M481" s="629">
        <v>80</v>
      </c>
      <c r="N481" s="630">
        <v>32747.953431436337</v>
      </c>
    </row>
    <row r="482" spans="1:14" ht="14.4" customHeight="1" x14ac:dyDescent="0.3">
      <c r="A482" s="625" t="s">
        <v>526</v>
      </c>
      <c r="B482" s="626" t="s">
        <v>528</v>
      </c>
      <c r="C482" s="627" t="s">
        <v>550</v>
      </c>
      <c r="D482" s="628" t="s">
        <v>551</v>
      </c>
      <c r="E482" s="627" t="s">
        <v>533</v>
      </c>
      <c r="F482" s="628" t="s">
        <v>534</v>
      </c>
      <c r="G482" s="627" t="s">
        <v>560</v>
      </c>
      <c r="H482" s="627" t="s">
        <v>2154</v>
      </c>
      <c r="I482" s="627" t="s">
        <v>2155</v>
      </c>
      <c r="J482" s="627" t="s">
        <v>2156</v>
      </c>
      <c r="K482" s="627" t="s">
        <v>2157</v>
      </c>
      <c r="L482" s="629">
        <v>6765.69</v>
      </c>
      <c r="M482" s="629">
        <v>3</v>
      </c>
      <c r="N482" s="630">
        <v>20297.07</v>
      </c>
    </row>
    <row r="483" spans="1:14" ht="14.4" customHeight="1" x14ac:dyDescent="0.3">
      <c r="A483" s="625" t="s">
        <v>526</v>
      </c>
      <c r="B483" s="626" t="s">
        <v>528</v>
      </c>
      <c r="C483" s="627" t="s">
        <v>550</v>
      </c>
      <c r="D483" s="628" t="s">
        <v>551</v>
      </c>
      <c r="E483" s="627" t="s">
        <v>537</v>
      </c>
      <c r="F483" s="628" t="s">
        <v>538</v>
      </c>
      <c r="G483" s="627" t="s">
        <v>560</v>
      </c>
      <c r="H483" s="627" t="s">
        <v>2158</v>
      </c>
      <c r="I483" s="627" t="s">
        <v>2159</v>
      </c>
      <c r="J483" s="627" t="s">
        <v>2160</v>
      </c>
      <c r="K483" s="627" t="s">
        <v>2161</v>
      </c>
      <c r="L483" s="629">
        <v>10890.39</v>
      </c>
      <c r="M483" s="629">
        <v>4</v>
      </c>
      <c r="N483" s="630">
        <v>43561.56</v>
      </c>
    </row>
    <row r="484" spans="1:14" ht="14.4" customHeight="1" x14ac:dyDescent="0.3">
      <c r="A484" s="625" t="s">
        <v>526</v>
      </c>
      <c r="B484" s="626" t="s">
        <v>528</v>
      </c>
      <c r="C484" s="627" t="s">
        <v>550</v>
      </c>
      <c r="D484" s="628" t="s">
        <v>551</v>
      </c>
      <c r="E484" s="627" t="s">
        <v>539</v>
      </c>
      <c r="F484" s="628" t="s">
        <v>540</v>
      </c>
      <c r="G484" s="627"/>
      <c r="H484" s="627" t="s">
        <v>2162</v>
      </c>
      <c r="I484" s="627" t="s">
        <v>2163</v>
      </c>
      <c r="J484" s="627" t="s">
        <v>2164</v>
      </c>
      <c r="K484" s="627" t="s">
        <v>1674</v>
      </c>
      <c r="L484" s="629">
        <v>32.425343913662886</v>
      </c>
      <c r="M484" s="629">
        <v>146</v>
      </c>
      <c r="N484" s="630">
        <v>4734.1002113947816</v>
      </c>
    </row>
    <row r="485" spans="1:14" ht="14.4" customHeight="1" x14ac:dyDescent="0.3">
      <c r="A485" s="625" t="s">
        <v>526</v>
      </c>
      <c r="B485" s="626" t="s">
        <v>528</v>
      </c>
      <c r="C485" s="627" t="s">
        <v>550</v>
      </c>
      <c r="D485" s="628" t="s">
        <v>551</v>
      </c>
      <c r="E485" s="627" t="s">
        <v>539</v>
      </c>
      <c r="F485" s="628" t="s">
        <v>540</v>
      </c>
      <c r="G485" s="627"/>
      <c r="H485" s="627" t="s">
        <v>2165</v>
      </c>
      <c r="I485" s="627" t="s">
        <v>2166</v>
      </c>
      <c r="J485" s="627" t="s">
        <v>2167</v>
      </c>
      <c r="K485" s="627" t="s">
        <v>2168</v>
      </c>
      <c r="L485" s="629">
        <v>31.2</v>
      </c>
      <c r="M485" s="629">
        <v>2</v>
      </c>
      <c r="N485" s="630">
        <v>62.4</v>
      </c>
    </row>
    <row r="486" spans="1:14" ht="14.4" customHeight="1" x14ac:dyDescent="0.3">
      <c r="A486" s="625" t="s">
        <v>526</v>
      </c>
      <c r="B486" s="626" t="s">
        <v>528</v>
      </c>
      <c r="C486" s="627" t="s">
        <v>550</v>
      </c>
      <c r="D486" s="628" t="s">
        <v>551</v>
      </c>
      <c r="E486" s="627" t="s">
        <v>539</v>
      </c>
      <c r="F486" s="628" t="s">
        <v>540</v>
      </c>
      <c r="G486" s="627"/>
      <c r="H486" s="627" t="s">
        <v>2169</v>
      </c>
      <c r="I486" s="627" t="s">
        <v>2170</v>
      </c>
      <c r="J486" s="627" t="s">
        <v>2171</v>
      </c>
      <c r="K486" s="627" t="s">
        <v>2172</v>
      </c>
      <c r="L486" s="629">
        <v>119.470234830731</v>
      </c>
      <c r="M486" s="629">
        <v>2</v>
      </c>
      <c r="N486" s="630">
        <v>238.940469661462</v>
      </c>
    </row>
    <row r="487" spans="1:14" ht="14.4" customHeight="1" x14ac:dyDescent="0.3">
      <c r="A487" s="625" t="s">
        <v>526</v>
      </c>
      <c r="B487" s="626" t="s">
        <v>528</v>
      </c>
      <c r="C487" s="627" t="s">
        <v>550</v>
      </c>
      <c r="D487" s="628" t="s">
        <v>551</v>
      </c>
      <c r="E487" s="627" t="s">
        <v>539</v>
      </c>
      <c r="F487" s="628" t="s">
        <v>540</v>
      </c>
      <c r="G487" s="627" t="s">
        <v>560</v>
      </c>
      <c r="H487" s="627" t="s">
        <v>2173</v>
      </c>
      <c r="I487" s="627" t="s">
        <v>2174</v>
      </c>
      <c r="J487" s="627" t="s">
        <v>2175</v>
      </c>
      <c r="K487" s="627" t="s">
        <v>2176</v>
      </c>
      <c r="L487" s="629">
        <v>37.955568542186818</v>
      </c>
      <c r="M487" s="629">
        <v>16</v>
      </c>
      <c r="N487" s="630">
        <v>607.28909667498908</v>
      </c>
    </row>
    <row r="488" spans="1:14" ht="14.4" customHeight="1" x14ac:dyDescent="0.3">
      <c r="A488" s="625" t="s">
        <v>526</v>
      </c>
      <c r="B488" s="626" t="s">
        <v>528</v>
      </c>
      <c r="C488" s="627" t="s">
        <v>550</v>
      </c>
      <c r="D488" s="628" t="s">
        <v>551</v>
      </c>
      <c r="E488" s="627" t="s">
        <v>539</v>
      </c>
      <c r="F488" s="628" t="s">
        <v>540</v>
      </c>
      <c r="G488" s="627" t="s">
        <v>560</v>
      </c>
      <c r="H488" s="627" t="s">
        <v>2177</v>
      </c>
      <c r="I488" s="627" t="s">
        <v>2178</v>
      </c>
      <c r="J488" s="627" t="s">
        <v>2179</v>
      </c>
      <c r="K488" s="627" t="s">
        <v>769</v>
      </c>
      <c r="L488" s="629">
        <v>64.381556007971611</v>
      </c>
      <c r="M488" s="629">
        <v>19</v>
      </c>
      <c r="N488" s="630">
        <v>1223.2495641514606</v>
      </c>
    </row>
    <row r="489" spans="1:14" ht="14.4" customHeight="1" x14ac:dyDescent="0.3">
      <c r="A489" s="625" t="s">
        <v>526</v>
      </c>
      <c r="B489" s="626" t="s">
        <v>528</v>
      </c>
      <c r="C489" s="627" t="s">
        <v>550</v>
      </c>
      <c r="D489" s="628" t="s">
        <v>551</v>
      </c>
      <c r="E489" s="627" t="s">
        <v>539</v>
      </c>
      <c r="F489" s="628" t="s">
        <v>540</v>
      </c>
      <c r="G489" s="627" t="s">
        <v>560</v>
      </c>
      <c r="H489" s="627" t="s">
        <v>2180</v>
      </c>
      <c r="I489" s="627" t="s">
        <v>2181</v>
      </c>
      <c r="J489" s="627" t="s">
        <v>2182</v>
      </c>
      <c r="K489" s="627" t="s">
        <v>1431</v>
      </c>
      <c r="L489" s="629">
        <v>26.799954922122897</v>
      </c>
      <c r="M489" s="629">
        <v>3</v>
      </c>
      <c r="N489" s="630">
        <v>80.399864766368694</v>
      </c>
    </row>
    <row r="490" spans="1:14" ht="14.4" customHeight="1" x14ac:dyDescent="0.3">
      <c r="A490" s="625" t="s">
        <v>526</v>
      </c>
      <c r="B490" s="626" t="s">
        <v>528</v>
      </c>
      <c r="C490" s="627" t="s">
        <v>550</v>
      </c>
      <c r="D490" s="628" t="s">
        <v>551</v>
      </c>
      <c r="E490" s="627" t="s">
        <v>539</v>
      </c>
      <c r="F490" s="628" t="s">
        <v>540</v>
      </c>
      <c r="G490" s="627" t="s">
        <v>560</v>
      </c>
      <c r="H490" s="627" t="s">
        <v>2183</v>
      </c>
      <c r="I490" s="627" t="s">
        <v>2184</v>
      </c>
      <c r="J490" s="627" t="s">
        <v>2185</v>
      </c>
      <c r="K490" s="627" t="s">
        <v>2186</v>
      </c>
      <c r="L490" s="629">
        <v>25.39</v>
      </c>
      <c r="M490" s="629">
        <v>1</v>
      </c>
      <c r="N490" s="630">
        <v>25.39</v>
      </c>
    </row>
    <row r="491" spans="1:14" ht="14.4" customHeight="1" x14ac:dyDescent="0.3">
      <c r="A491" s="625" t="s">
        <v>526</v>
      </c>
      <c r="B491" s="626" t="s">
        <v>528</v>
      </c>
      <c r="C491" s="627" t="s">
        <v>550</v>
      </c>
      <c r="D491" s="628" t="s">
        <v>551</v>
      </c>
      <c r="E491" s="627" t="s">
        <v>539</v>
      </c>
      <c r="F491" s="628" t="s">
        <v>540</v>
      </c>
      <c r="G491" s="627" t="s">
        <v>560</v>
      </c>
      <c r="H491" s="627" t="s">
        <v>2187</v>
      </c>
      <c r="I491" s="627" t="s">
        <v>2188</v>
      </c>
      <c r="J491" s="627" t="s">
        <v>2189</v>
      </c>
      <c r="K491" s="627" t="s">
        <v>2186</v>
      </c>
      <c r="L491" s="629">
        <v>33.409999999999997</v>
      </c>
      <c r="M491" s="629">
        <v>4</v>
      </c>
      <c r="N491" s="630">
        <v>133.63999999999999</v>
      </c>
    </row>
    <row r="492" spans="1:14" ht="14.4" customHeight="1" x14ac:dyDescent="0.3">
      <c r="A492" s="625" t="s">
        <v>526</v>
      </c>
      <c r="B492" s="626" t="s">
        <v>528</v>
      </c>
      <c r="C492" s="627" t="s">
        <v>550</v>
      </c>
      <c r="D492" s="628" t="s">
        <v>551</v>
      </c>
      <c r="E492" s="627" t="s">
        <v>539</v>
      </c>
      <c r="F492" s="628" t="s">
        <v>540</v>
      </c>
      <c r="G492" s="627" t="s">
        <v>560</v>
      </c>
      <c r="H492" s="627" t="s">
        <v>2190</v>
      </c>
      <c r="I492" s="627" t="s">
        <v>2191</v>
      </c>
      <c r="J492" s="627" t="s">
        <v>2192</v>
      </c>
      <c r="K492" s="627" t="s">
        <v>2193</v>
      </c>
      <c r="L492" s="629">
        <v>428.73149266165973</v>
      </c>
      <c r="M492" s="629">
        <v>25.1</v>
      </c>
      <c r="N492" s="630">
        <v>10761.160465807659</v>
      </c>
    </row>
    <row r="493" spans="1:14" ht="14.4" customHeight="1" x14ac:dyDescent="0.3">
      <c r="A493" s="625" t="s">
        <v>526</v>
      </c>
      <c r="B493" s="626" t="s">
        <v>528</v>
      </c>
      <c r="C493" s="627" t="s">
        <v>550</v>
      </c>
      <c r="D493" s="628" t="s">
        <v>551</v>
      </c>
      <c r="E493" s="627" t="s">
        <v>539</v>
      </c>
      <c r="F493" s="628" t="s">
        <v>540</v>
      </c>
      <c r="G493" s="627" t="s">
        <v>560</v>
      </c>
      <c r="H493" s="627" t="s">
        <v>2194</v>
      </c>
      <c r="I493" s="627" t="s">
        <v>2195</v>
      </c>
      <c r="J493" s="627" t="s">
        <v>2196</v>
      </c>
      <c r="K493" s="627" t="s">
        <v>2197</v>
      </c>
      <c r="L493" s="629">
        <v>699.55085135745173</v>
      </c>
      <c r="M493" s="629">
        <v>111.99999999999999</v>
      </c>
      <c r="N493" s="630">
        <v>78349.695352034585</v>
      </c>
    </row>
    <row r="494" spans="1:14" ht="14.4" customHeight="1" x14ac:dyDescent="0.3">
      <c r="A494" s="625" t="s">
        <v>526</v>
      </c>
      <c r="B494" s="626" t="s">
        <v>528</v>
      </c>
      <c r="C494" s="627" t="s">
        <v>550</v>
      </c>
      <c r="D494" s="628" t="s">
        <v>551</v>
      </c>
      <c r="E494" s="627" t="s">
        <v>539</v>
      </c>
      <c r="F494" s="628" t="s">
        <v>540</v>
      </c>
      <c r="G494" s="627" t="s">
        <v>560</v>
      </c>
      <c r="H494" s="627" t="s">
        <v>2198</v>
      </c>
      <c r="I494" s="627" t="s">
        <v>2199</v>
      </c>
      <c r="J494" s="627" t="s">
        <v>2200</v>
      </c>
      <c r="K494" s="627" t="s">
        <v>2201</v>
      </c>
      <c r="L494" s="629">
        <v>228.13</v>
      </c>
      <c r="M494" s="629">
        <v>4</v>
      </c>
      <c r="N494" s="630">
        <v>912.52</v>
      </c>
    </row>
    <row r="495" spans="1:14" ht="14.4" customHeight="1" x14ac:dyDescent="0.3">
      <c r="A495" s="625" t="s">
        <v>526</v>
      </c>
      <c r="B495" s="626" t="s">
        <v>528</v>
      </c>
      <c r="C495" s="627" t="s">
        <v>550</v>
      </c>
      <c r="D495" s="628" t="s">
        <v>551</v>
      </c>
      <c r="E495" s="627" t="s">
        <v>539</v>
      </c>
      <c r="F495" s="628" t="s">
        <v>540</v>
      </c>
      <c r="G495" s="627" t="s">
        <v>560</v>
      </c>
      <c r="H495" s="627" t="s">
        <v>2202</v>
      </c>
      <c r="I495" s="627" t="s">
        <v>2203</v>
      </c>
      <c r="J495" s="627" t="s">
        <v>2204</v>
      </c>
      <c r="K495" s="627" t="s">
        <v>2205</v>
      </c>
      <c r="L495" s="629">
        <v>4255.5776233762472</v>
      </c>
      <c r="M495" s="629">
        <v>59.5</v>
      </c>
      <c r="N495" s="630">
        <v>253206.86859088673</v>
      </c>
    </row>
    <row r="496" spans="1:14" ht="14.4" customHeight="1" x14ac:dyDescent="0.3">
      <c r="A496" s="625" t="s">
        <v>526</v>
      </c>
      <c r="B496" s="626" t="s">
        <v>528</v>
      </c>
      <c r="C496" s="627" t="s">
        <v>550</v>
      </c>
      <c r="D496" s="628" t="s">
        <v>551</v>
      </c>
      <c r="E496" s="627" t="s">
        <v>539</v>
      </c>
      <c r="F496" s="628" t="s">
        <v>540</v>
      </c>
      <c r="G496" s="627" t="s">
        <v>560</v>
      </c>
      <c r="H496" s="627" t="s">
        <v>2206</v>
      </c>
      <c r="I496" s="627" t="s">
        <v>2207</v>
      </c>
      <c r="J496" s="627" t="s">
        <v>2208</v>
      </c>
      <c r="K496" s="627" t="s">
        <v>2209</v>
      </c>
      <c r="L496" s="629">
        <v>86.626777693480605</v>
      </c>
      <c r="M496" s="629">
        <v>6</v>
      </c>
      <c r="N496" s="630">
        <v>519.7606661608836</v>
      </c>
    </row>
    <row r="497" spans="1:14" ht="14.4" customHeight="1" x14ac:dyDescent="0.3">
      <c r="A497" s="625" t="s">
        <v>526</v>
      </c>
      <c r="B497" s="626" t="s">
        <v>528</v>
      </c>
      <c r="C497" s="627" t="s">
        <v>550</v>
      </c>
      <c r="D497" s="628" t="s">
        <v>551</v>
      </c>
      <c r="E497" s="627" t="s">
        <v>539</v>
      </c>
      <c r="F497" s="628" t="s">
        <v>540</v>
      </c>
      <c r="G497" s="627" t="s">
        <v>560</v>
      </c>
      <c r="H497" s="627" t="s">
        <v>2210</v>
      </c>
      <c r="I497" s="627" t="s">
        <v>2211</v>
      </c>
      <c r="J497" s="627" t="s">
        <v>2212</v>
      </c>
      <c r="K497" s="627" t="s">
        <v>2213</v>
      </c>
      <c r="L497" s="629">
        <v>37.596587340191732</v>
      </c>
      <c r="M497" s="629">
        <v>30</v>
      </c>
      <c r="N497" s="630">
        <v>1127.897620205752</v>
      </c>
    </row>
    <row r="498" spans="1:14" ht="14.4" customHeight="1" x14ac:dyDescent="0.3">
      <c r="A498" s="625" t="s">
        <v>526</v>
      </c>
      <c r="B498" s="626" t="s">
        <v>528</v>
      </c>
      <c r="C498" s="627" t="s">
        <v>550</v>
      </c>
      <c r="D498" s="628" t="s">
        <v>551</v>
      </c>
      <c r="E498" s="627" t="s">
        <v>539</v>
      </c>
      <c r="F498" s="628" t="s">
        <v>540</v>
      </c>
      <c r="G498" s="627" t="s">
        <v>560</v>
      </c>
      <c r="H498" s="627" t="s">
        <v>2214</v>
      </c>
      <c r="I498" s="627" t="s">
        <v>2215</v>
      </c>
      <c r="J498" s="627" t="s">
        <v>2216</v>
      </c>
      <c r="K498" s="627" t="s">
        <v>2217</v>
      </c>
      <c r="L498" s="629">
        <v>676.66468152594382</v>
      </c>
      <c r="M498" s="629">
        <v>8.1</v>
      </c>
      <c r="N498" s="630">
        <v>5480.983920360145</v>
      </c>
    </row>
    <row r="499" spans="1:14" ht="14.4" customHeight="1" x14ac:dyDescent="0.3">
      <c r="A499" s="625" t="s">
        <v>526</v>
      </c>
      <c r="B499" s="626" t="s">
        <v>528</v>
      </c>
      <c r="C499" s="627" t="s">
        <v>550</v>
      </c>
      <c r="D499" s="628" t="s">
        <v>551</v>
      </c>
      <c r="E499" s="627" t="s">
        <v>539</v>
      </c>
      <c r="F499" s="628" t="s">
        <v>540</v>
      </c>
      <c r="G499" s="627" t="s">
        <v>560</v>
      </c>
      <c r="H499" s="627" t="s">
        <v>2218</v>
      </c>
      <c r="I499" s="627" t="s">
        <v>2219</v>
      </c>
      <c r="J499" s="627" t="s">
        <v>2220</v>
      </c>
      <c r="K499" s="627" t="s">
        <v>2221</v>
      </c>
      <c r="L499" s="629">
        <v>607.59793838431051</v>
      </c>
      <c r="M499" s="629">
        <v>15.7</v>
      </c>
      <c r="N499" s="630">
        <v>9539.2876326336755</v>
      </c>
    </row>
    <row r="500" spans="1:14" ht="14.4" customHeight="1" x14ac:dyDescent="0.3">
      <c r="A500" s="625" t="s">
        <v>526</v>
      </c>
      <c r="B500" s="626" t="s">
        <v>528</v>
      </c>
      <c r="C500" s="627" t="s">
        <v>550</v>
      </c>
      <c r="D500" s="628" t="s">
        <v>551</v>
      </c>
      <c r="E500" s="627" t="s">
        <v>539</v>
      </c>
      <c r="F500" s="628" t="s">
        <v>540</v>
      </c>
      <c r="G500" s="627" t="s">
        <v>560</v>
      </c>
      <c r="H500" s="627" t="s">
        <v>2222</v>
      </c>
      <c r="I500" s="627" t="s">
        <v>2223</v>
      </c>
      <c r="J500" s="627" t="s">
        <v>2224</v>
      </c>
      <c r="K500" s="627" t="s">
        <v>2225</v>
      </c>
      <c r="L500" s="629">
        <v>528.9381804012711</v>
      </c>
      <c r="M500" s="629">
        <v>39</v>
      </c>
      <c r="N500" s="630">
        <v>20628.589035649573</v>
      </c>
    </row>
    <row r="501" spans="1:14" ht="14.4" customHeight="1" x14ac:dyDescent="0.3">
      <c r="A501" s="625" t="s">
        <v>526</v>
      </c>
      <c r="B501" s="626" t="s">
        <v>528</v>
      </c>
      <c r="C501" s="627" t="s">
        <v>550</v>
      </c>
      <c r="D501" s="628" t="s">
        <v>551</v>
      </c>
      <c r="E501" s="627" t="s">
        <v>539</v>
      </c>
      <c r="F501" s="628" t="s">
        <v>540</v>
      </c>
      <c r="G501" s="627" t="s">
        <v>560</v>
      </c>
      <c r="H501" s="627" t="s">
        <v>2226</v>
      </c>
      <c r="I501" s="627" t="s">
        <v>2227</v>
      </c>
      <c r="J501" s="627" t="s">
        <v>2228</v>
      </c>
      <c r="K501" s="627" t="s">
        <v>2229</v>
      </c>
      <c r="L501" s="629">
        <v>155.84333333333333</v>
      </c>
      <c r="M501" s="629">
        <v>3</v>
      </c>
      <c r="N501" s="630">
        <v>467.53</v>
      </c>
    </row>
    <row r="502" spans="1:14" ht="14.4" customHeight="1" x14ac:dyDescent="0.3">
      <c r="A502" s="625" t="s">
        <v>526</v>
      </c>
      <c r="B502" s="626" t="s">
        <v>528</v>
      </c>
      <c r="C502" s="627" t="s">
        <v>550</v>
      </c>
      <c r="D502" s="628" t="s">
        <v>551</v>
      </c>
      <c r="E502" s="627" t="s">
        <v>539</v>
      </c>
      <c r="F502" s="628" t="s">
        <v>540</v>
      </c>
      <c r="G502" s="627" t="s">
        <v>560</v>
      </c>
      <c r="H502" s="627" t="s">
        <v>2230</v>
      </c>
      <c r="I502" s="627" t="s">
        <v>2231</v>
      </c>
      <c r="J502" s="627" t="s">
        <v>2232</v>
      </c>
      <c r="K502" s="627" t="s">
        <v>2233</v>
      </c>
      <c r="L502" s="629">
        <v>32.75756686802054</v>
      </c>
      <c r="M502" s="629">
        <v>219</v>
      </c>
      <c r="N502" s="630">
        <v>7173.9071440964981</v>
      </c>
    </row>
    <row r="503" spans="1:14" ht="14.4" customHeight="1" x14ac:dyDescent="0.3">
      <c r="A503" s="625" t="s">
        <v>526</v>
      </c>
      <c r="B503" s="626" t="s">
        <v>528</v>
      </c>
      <c r="C503" s="627" t="s">
        <v>550</v>
      </c>
      <c r="D503" s="628" t="s">
        <v>551</v>
      </c>
      <c r="E503" s="627" t="s">
        <v>539</v>
      </c>
      <c r="F503" s="628" t="s">
        <v>540</v>
      </c>
      <c r="G503" s="627" t="s">
        <v>560</v>
      </c>
      <c r="H503" s="627" t="s">
        <v>2234</v>
      </c>
      <c r="I503" s="627" t="s">
        <v>2235</v>
      </c>
      <c r="J503" s="627" t="s">
        <v>2236</v>
      </c>
      <c r="K503" s="627" t="s">
        <v>2237</v>
      </c>
      <c r="L503" s="629">
        <v>969.98909655019895</v>
      </c>
      <c r="M503" s="629">
        <v>1</v>
      </c>
      <c r="N503" s="630">
        <v>969.98909655019895</v>
      </c>
    </row>
    <row r="504" spans="1:14" ht="14.4" customHeight="1" x14ac:dyDescent="0.3">
      <c r="A504" s="625" t="s">
        <v>526</v>
      </c>
      <c r="B504" s="626" t="s">
        <v>528</v>
      </c>
      <c r="C504" s="627" t="s">
        <v>550</v>
      </c>
      <c r="D504" s="628" t="s">
        <v>551</v>
      </c>
      <c r="E504" s="627" t="s">
        <v>539</v>
      </c>
      <c r="F504" s="628" t="s">
        <v>540</v>
      </c>
      <c r="G504" s="627" t="s">
        <v>560</v>
      </c>
      <c r="H504" s="627" t="s">
        <v>2238</v>
      </c>
      <c r="I504" s="627" t="s">
        <v>2239</v>
      </c>
      <c r="J504" s="627" t="s">
        <v>2240</v>
      </c>
      <c r="K504" s="627"/>
      <c r="L504" s="629">
        <v>730.62018444153989</v>
      </c>
      <c r="M504" s="629">
        <v>30</v>
      </c>
      <c r="N504" s="630">
        <v>21918.605533246198</v>
      </c>
    </row>
    <row r="505" spans="1:14" ht="14.4" customHeight="1" x14ac:dyDescent="0.3">
      <c r="A505" s="625" t="s">
        <v>526</v>
      </c>
      <c r="B505" s="626" t="s">
        <v>528</v>
      </c>
      <c r="C505" s="627" t="s">
        <v>550</v>
      </c>
      <c r="D505" s="628" t="s">
        <v>551</v>
      </c>
      <c r="E505" s="627" t="s">
        <v>539</v>
      </c>
      <c r="F505" s="628" t="s">
        <v>540</v>
      </c>
      <c r="G505" s="627" t="s">
        <v>560</v>
      </c>
      <c r="H505" s="627" t="s">
        <v>2241</v>
      </c>
      <c r="I505" s="627" t="s">
        <v>2242</v>
      </c>
      <c r="J505" s="627" t="s">
        <v>2243</v>
      </c>
      <c r="K505" s="627" t="s">
        <v>2244</v>
      </c>
      <c r="L505" s="629">
        <v>73.908155377257856</v>
      </c>
      <c r="M505" s="629">
        <v>87</v>
      </c>
      <c r="N505" s="630">
        <v>6430.0095178214333</v>
      </c>
    </row>
    <row r="506" spans="1:14" ht="14.4" customHeight="1" x14ac:dyDescent="0.3">
      <c r="A506" s="625" t="s">
        <v>526</v>
      </c>
      <c r="B506" s="626" t="s">
        <v>528</v>
      </c>
      <c r="C506" s="627" t="s">
        <v>550</v>
      </c>
      <c r="D506" s="628" t="s">
        <v>551</v>
      </c>
      <c r="E506" s="627" t="s">
        <v>539</v>
      </c>
      <c r="F506" s="628" t="s">
        <v>540</v>
      </c>
      <c r="G506" s="627" t="s">
        <v>560</v>
      </c>
      <c r="H506" s="627" t="s">
        <v>2245</v>
      </c>
      <c r="I506" s="627" t="s">
        <v>2246</v>
      </c>
      <c r="J506" s="627" t="s">
        <v>2243</v>
      </c>
      <c r="K506" s="627" t="s">
        <v>2247</v>
      </c>
      <c r="L506" s="629">
        <v>82.829957573069152</v>
      </c>
      <c r="M506" s="629">
        <v>153</v>
      </c>
      <c r="N506" s="630">
        <v>12672.983508679579</v>
      </c>
    </row>
    <row r="507" spans="1:14" ht="14.4" customHeight="1" x14ac:dyDescent="0.3">
      <c r="A507" s="625" t="s">
        <v>526</v>
      </c>
      <c r="B507" s="626" t="s">
        <v>528</v>
      </c>
      <c r="C507" s="627" t="s">
        <v>550</v>
      </c>
      <c r="D507" s="628" t="s">
        <v>551</v>
      </c>
      <c r="E507" s="627" t="s">
        <v>539</v>
      </c>
      <c r="F507" s="628" t="s">
        <v>540</v>
      </c>
      <c r="G507" s="627" t="s">
        <v>560</v>
      </c>
      <c r="H507" s="627" t="s">
        <v>2248</v>
      </c>
      <c r="I507" s="627" t="s">
        <v>2249</v>
      </c>
      <c r="J507" s="627" t="s">
        <v>2185</v>
      </c>
      <c r="K507" s="627" t="s">
        <v>2250</v>
      </c>
      <c r="L507" s="629">
        <v>264.70138504780556</v>
      </c>
      <c r="M507" s="629">
        <v>37</v>
      </c>
      <c r="N507" s="630">
        <v>9793.9512467688055</v>
      </c>
    </row>
    <row r="508" spans="1:14" ht="14.4" customHeight="1" x14ac:dyDescent="0.3">
      <c r="A508" s="625" t="s">
        <v>526</v>
      </c>
      <c r="B508" s="626" t="s">
        <v>528</v>
      </c>
      <c r="C508" s="627" t="s">
        <v>550</v>
      </c>
      <c r="D508" s="628" t="s">
        <v>551</v>
      </c>
      <c r="E508" s="627" t="s">
        <v>539</v>
      </c>
      <c r="F508" s="628" t="s">
        <v>540</v>
      </c>
      <c r="G508" s="627" t="s">
        <v>560</v>
      </c>
      <c r="H508" s="627" t="s">
        <v>2251</v>
      </c>
      <c r="I508" s="627" t="s">
        <v>2251</v>
      </c>
      <c r="J508" s="627" t="s">
        <v>2252</v>
      </c>
      <c r="K508" s="627" t="s">
        <v>2253</v>
      </c>
      <c r="L508" s="629">
        <v>3407.2864720183197</v>
      </c>
      <c r="M508" s="629">
        <v>48.5</v>
      </c>
      <c r="N508" s="630">
        <v>165253.3938928885</v>
      </c>
    </row>
    <row r="509" spans="1:14" ht="14.4" customHeight="1" x14ac:dyDescent="0.3">
      <c r="A509" s="625" t="s">
        <v>526</v>
      </c>
      <c r="B509" s="626" t="s">
        <v>528</v>
      </c>
      <c r="C509" s="627" t="s">
        <v>550</v>
      </c>
      <c r="D509" s="628" t="s">
        <v>551</v>
      </c>
      <c r="E509" s="627" t="s">
        <v>539</v>
      </c>
      <c r="F509" s="628" t="s">
        <v>540</v>
      </c>
      <c r="G509" s="627" t="s">
        <v>560</v>
      </c>
      <c r="H509" s="627" t="s">
        <v>2254</v>
      </c>
      <c r="I509" s="627" t="s">
        <v>2255</v>
      </c>
      <c r="J509" s="627" t="s">
        <v>2256</v>
      </c>
      <c r="K509" s="627" t="s">
        <v>2257</v>
      </c>
      <c r="L509" s="629">
        <v>627.84175648323105</v>
      </c>
      <c r="M509" s="629">
        <v>2</v>
      </c>
      <c r="N509" s="630">
        <v>1255.6835129664621</v>
      </c>
    </row>
    <row r="510" spans="1:14" ht="14.4" customHeight="1" x14ac:dyDescent="0.3">
      <c r="A510" s="625" t="s">
        <v>526</v>
      </c>
      <c r="B510" s="626" t="s">
        <v>528</v>
      </c>
      <c r="C510" s="627" t="s">
        <v>550</v>
      </c>
      <c r="D510" s="628" t="s">
        <v>551</v>
      </c>
      <c r="E510" s="627" t="s">
        <v>539</v>
      </c>
      <c r="F510" s="628" t="s">
        <v>540</v>
      </c>
      <c r="G510" s="627" t="s">
        <v>645</v>
      </c>
      <c r="H510" s="627" t="s">
        <v>2258</v>
      </c>
      <c r="I510" s="627" t="s">
        <v>2259</v>
      </c>
      <c r="J510" s="627" t="s">
        <v>2260</v>
      </c>
      <c r="K510" s="627" t="s">
        <v>2261</v>
      </c>
      <c r="L510" s="629">
        <v>88.6</v>
      </c>
      <c r="M510" s="629">
        <v>42</v>
      </c>
      <c r="N510" s="630">
        <v>3721.2</v>
      </c>
    </row>
    <row r="511" spans="1:14" ht="14.4" customHeight="1" x14ac:dyDescent="0.3">
      <c r="A511" s="625" t="s">
        <v>526</v>
      </c>
      <c r="B511" s="626" t="s">
        <v>528</v>
      </c>
      <c r="C511" s="627" t="s">
        <v>550</v>
      </c>
      <c r="D511" s="628" t="s">
        <v>551</v>
      </c>
      <c r="E511" s="627" t="s">
        <v>539</v>
      </c>
      <c r="F511" s="628" t="s">
        <v>540</v>
      </c>
      <c r="G511" s="627" t="s">
        <v>645</v>
      </c>
      <c r="H511" s="627" t="s">
        <v>2262</v>
      </c>
      <c r="I511" s="627" t="s">
        <v>2263</v>
      </c>
      <c r="J511" s="627" t="s">
        <v>2264</v>
      </c>
      <c r="K511" s="627" t="s">
        <v>2265</v>
      </c>
      <c r="L511" s="629">
        <v>46.781749165361958</v>
      </c>
      <c r="M511" s="629">
        <v>762</v>
      </c>
      <c r="N511" s="630">
        <v>35647.69286400581</v>
      </c>
    </row>
    <row r="512" spans="1:14" ht="14.4" customHeight="1" x14ac:dyDescent="0.3">
      <c r="A512" s="625" t="s">
        <v>526</v>
      </c>
      <c r="B512" s="626" t="s">
        <v>528</v>
      </c>
      <c r="C512" s="627" t="s">
        <v>550</v>
      </c>
      <c r="D512" s="628" t="s">
        <v>551</v>
      </c>
      <c r="E512" s="627" t="s">
        <v>539</v>
      </c>
      <c r="F512" s="628" t="s">
        <v>540</v>
      </c>
      <c r="G512" s="627" t="s">
        <v>645</v>
      </c>
      <c r="H512" s="627" t="s">
        <v>2266</v>
      </c>
      <c r="I512" s="627" t="s">
        <v>2267</v>
      </c>
      <c r="J512" s="627" t="s">
        <v>2268</v>
      </c>
      <c r="K512" s="627" t="s">
        <v>2269</v>
      </c>
      <c r="L512" s="629">
        <v>3839.0917836166213</v>
      </c>
      <c r="M512" s="629">
        <v>78.276333333333341</v>
      </c>
      <c r="N512" s="630">
        <v>300510.0281516359</v>
      </c>
    </row>
    <row r="513" spans="1:14" ht="14.4" customHeight="1" x14ac:dyDescent="0.3">
      <c r="A513" s="625" t="s">
        <v>526</v>
      </c>
      <c r="B513" s="626" t="s">
        <v>528</v>
      </c>
      <c r="C513" s="627" t="s">
        <v>550</v>
      </c>
      <c r="D513" s="628" t="s">
        <v>551</v>
      </c>
      <c r="E513" s="627" t="s">
        <v>539</v>
      </c>
      <c r="F513" s="628" t="s">
        <v>540</v>
      </c>
      <c r="G513" s="627" t="s">
        <v>645</v>
      </c>
      <c r="H513" s="627" t="s">
        <v>2270</v>
      </c>
      <c r="I513" s="627" t="s">
        <v>2271</v>
      </c>
      <c r="J513" s="627" t="s">
        <v>2272</v>
      </c>
      <c r="K513" s="627" t="s">
        <v>2273</v>
      </c>
      <c r="L513" s="629">
        <v>96.360063366885598</v>
      </c>
      <c r="M513" s="629">
        <v>30</v>
      </c>
      <c r="N513" s="630">
        <v>2890.8019010065677</v>
      </c>
    </row>
    <row r="514" spans="1:14" ht="14.4" customHeight="1" x14ac:dyDescent="0.3">
      <c r="A514" s="625" t="s">
        <v>526</v>
      </c>
      <c r="B514" s="626" t="s">
        <v>528</v>
      </c>
      <c r="C514" s="627" t="s">
        <v>550</v>
      </c>
      <c r="D514" s="628" t="s">
        <v>551</v>
      </c>
      <c r="E514" s="627" t="s">
        <v>539</v>
      </c>
      <c r="F514" s="628" t="s">
        <v>540</v>
      </c>
      <c r="G514" s="627" t="s">
        <v>645</v>
      </c>
      <c r="H514" s="627" t="s">
        <v>2274</v>
      </c>
      <c r="I514" s="627" t="s">
        <v>2275</v>
      </c>
      <c r="J514" s="627" t="s">
        <v>2276</v>
      </c>
      <c r="K514" s="627" t="s">
        <v>2277</v>
      </c>
      <c r="L514" s="629">
        <v>267.73147669428869</v>
      </c>
      <c r="M514" s="629">
        <v>678</v>
      </c>
      <c r="N514" s="630">
        <v>181521.94119872773</v>
      </c>
    </row>
    <row r="515" spans="1:14" ht="14.4" customHeight="1" x14ac:dyDescent="0.3">
      <c r="A515" s="625" t="s">
        <v>526</v>
      </c>
      <c r="B515" s="626" t="s">
        <v>528</v>
      </c>
      <c r="C515" s="627" t="s">
        <v>550</v>
      </c>
      <c r="D515" s="628" t="s">
        <v>551</v>
      </c>
      <c r="E515" s="627" t="s">
        <v>539</v>
      </c>
      <c r="F515" s="628" t="s">
        <v>540</v>
      </c>
      <c r="G515" s="627" t="s">
        <v>645</v>
      </c>
      <c r="H515" s="627" t="s">
        <v>2278</v>
      </c>
      <c r="I515" s="627" t="s">
        <v>2279</v>
      </c>
      <c r="J515" s="627" t="s">
        <v>2280</v>
      </c>
      <c r="K515" s="627" t="s">
        <v>2205</v>
      </c>
      <c r="L515" s="629">
        <v>306.93634233277402</v>
      </c>
      <c r="M515" s="629">
        <v>11</v>
      </c>
      <c r="N515" s="630">
        <v>3376.2997656605139</v>
      </c>
    </row>
    <row r="516" spans="1:14" ht="14.4" customHeight="1" x14ac:dyDescent="0.3">
      <c r="A516" s="625" t="s">
        <v>526</v>
      </c>
      <c r="B516" s="626" t="s">
        <v>528</v>
      </c>
      <c r="C516" s="627" t="s">
        <v>550</v>
      </c>
      <c r="D516" s="628" t="s">
        <v>551</v>
      </c>
      <c r="E516" s="627" t="s">
        <v>539</v>
      </c>
      <c r="F516" s="628" t="s">
        <v>540</v>
      </c>
      <c r="G516" s="627" t="s">
        <v>645</v>
      </c>
      <c r="H516" s="627" t="s">
        <v>2281</v>
      </c>
      <c r="I516" s="627" t="s">
        <v>2282</v>
      </c>
      <c r="J516" s="627" t="s">
        <v>2283</v>
      </c>
      <c r="K516" s="627" t="s">
        <v>2284</v>
      </c>
      <c r="L516" s="629">
        <v>226.45114751268605</v>
      </c>
      <c r="M516" s="629">
        <v>270.2</v>
      </c>
      <c r="N516" s="630">
        <v>61187.100057927768</v>
      </c>
    </row>
    <row r="517" spans="1:14" ht="14.4" customHeight="1" x14ac:dyDescent="0.3">
      <c r="A517" s="625" t="s">
        <v>526</v>
      </c>
      <c r="B517" s="626" t="s">
        <v>528</v>
      </c>
      <c r="C517" s="627" t="s">
        <v>550</v>
      </c>
      <c r="D517" s="628" t="s">
        <v>551</v>
      </c>
      <c r="E517" s="627" t="s">
        <v>539</v>
      </c>
      <c r="F517" s="628" t="s">
        <v>540</v>
      </c>
      <c r="G517" s="627" t="s">
        <v>645</v>
      </c>
      <c r="H517" s="627" t="s">
        <v>2285</v>
      </c>
      <c r="I517" s="627" t="s">
        <v>2286</v>
      </c>
      <c r="J517" s="627" t="s">
        <v>2287</v>
      </c>
      <c r="K517" s="627" t="s">
        <v>2288</v>
      </c>
      <c r="L517" s="629">
        <v>75.300159918079487</v>
      </c>
      <c r="M517" s="629">
        <v>110</v>
      </c>
      <c r="N517" s="630">
        <v>8283.0175909887439</v>
      </c>
    </row>
    <row r="518" spans="1:14" ht="14.4" customHeight="1" x14ac:dyDescent="0.3">
      <c r="A518" s="625" t="s">
        <v>526</v>
      </c>
      <c r="B518" s="626" t="s">
        <v>528</v>
      </c>
      <c r="C518" s="627" t="s">
        <v>550</v>
      </c>
      <c r="D518" s="628" t="s">
        <v>551</v>
      </c>
      <c r="E518" s="627" t="s">
        <v>539</v>
      </c>
      <c r="F518" s="628" t="s">
        <v>540</v>
      </c>
      <c r="G518" s="627" t="s">
        <v>645</v>
      </c>
      <c r="H518" s="627" t="s">
        <v>2289</v>
      </c>
      <c r="I518" s="627" t="s">
        <v>2290</v>
      </c>
      <c r="J518" s="627" t="s">
        <v>2291</v>
      </c>
      <c r="K518" s="627" t="s">
        <v>2292</v>
      </c>
      <c r="L518" s="629">
        <v>298.78088486850601</v>
      </c>
      <c r="M518" s="629">
        <v>1</v>
      </c>
      <c r="N518" s="630">
        <v>298.78088486850601</v>
      </c>
    </row>
    <row r="519" spans="1:14" ht="14.4" customHeight="1" x14ac:dyDescent="0.3">
      <c r="A519" s="625" t="s">
        <v>526</v>
      </c>
      <c r="B519" s="626" t="s">
        <v>528</v>
      </c>
      <c r="C519" s="627" t="s">
        <v>550</v>
      </c>
      <c r="D519" s="628" t="s">
        <v>551</v>
      </c>
      <c r="E519" s="627" t="s">
        <v>539</v>
      </c>
      <c r="F519" s="628" t="s">
        <v>540</v>
      </c>
      <c r="G519" s="627" t="s">
        <v>645</v>
      </c>
      <c r="H519" s="627" t="s">
        <v>2293</v>
      </c>
      <c r="I519" s="627" t="s">
        <v>2294</v>
      </c>
      <c r="J519" s="627" t="s">
        <v>2295</v>
      </c>
      <c r="K519" s="627" t="s">
        <v>2296</v>
      </c>
      <c r="L519" s="629">
        <v>161.919868881935</v>
      </c>
      <c r="M519" s="629">
        <v>36</v>
      </c>
      <c r="N519" s="630">
        <v>5829.1152797496597</v>
      </c>
    </row>
    <row r="520" spans="1:14" ht="14.4" customHeight="1" x14ac:dyDescent="0.3">
      <c r="A520" s="625" t="s">
        <v>526</v>
      </c>
      <c r="B520" s="626" t="s">
        <v>528</v>
      </c>
      <c r="C520" s="627" t="s">
        <v>550</v>
      </c>
      <c r="D520" s="628" t="s">
        <v>551</v>
      </c>
      <c r="E520" s="627" t="s">
        <v>539</v>
      </c>
      <c r="F520" s="628" t="s">
        <v>540</v>
      </c>
      <c r="G520" s="627" t="s">
        <v>645</v>
      </c>
      <c r="H520" s="627" t="s">
        <v>2297</v>
      </c>
      <c r="I520" s="627" t="s">
        <v>2298</v>
      </c>
      <c r="J520" s="627" t="s">
        <v>2299</v>
      </c>
      <c r="K520" s="627" t="s">
        <v>2300</v>
      </c>
      <c r="L520" s="629">
        <v>323.65149327237185</v>
      </c>
      <c r="M520" s="629">
        <v>269</v>
      </c>
      <c r="N520" s="630">
        <v>87062.251690268022</v>
      </c>
    </row>
    <row r="521" spans="1:14" ht="14.4" customHeight="1" x14ac:dyDescent="0.3">
      <c r="A521" s="625" t="s">
        <v>526</v>
      </c>
      <c r="B521" s="626" t="s">
        <v>528</v>
      </c>
      <c r="C521" s="627" t="s">
        <v>550</v>
      </c>
      <c r="D521" s="628" t="s">
        <v>551</v>
      </c>
      <c r="E521" s="627" t="s">
        <v>539</v>
      </c>
      <c r="F521" s="628" t="s">
        <v>540</v>
      </c>
      <c r="G521" s="627" t="s">
        <v>645</v>
      </c>
      <c r="H521" s="627" t="s">
        <v>2301</v>
      </c>
      <c r="I521" s="627" t="s">
        <v>2302</v>
      </c>
      <c r="J521" s="627" t="s">
        <v>2303</v>
      </c>
      <c r="K521" s="627" t="s">
        <v>2273</v>
      </c>
      <c r="L521" s="629">
        <v>54.379400905855128</v>
      </c>
      <c r="M521" s="629">
        <v>186</v>
      </c>
      <c r="N521" s="630">
        <v>10114.568568489054</v>
      </c>
    </row>
    <row r="522" spans="1:14" ht="14.4" customHeight="1" x14ac:dyDescent="0.3">
      <c r="A522" s="625" t="s">
        <v>526</v>
      </c>
      <c r="B522" s="626" t="s">
        <v>528</v>
      </c>
      <c r="C522" s="627" t="s">
        <v>550</v>
      </c>
      <c r="D522" s="628" t="s">
        <v>551</v>
      </c>
      <c r="E522" s="627" t="s">
        <v>539</v>
      </c>
      <c r="F522" s="628" t="s">
        <v>540</v>
      </c>
      <c r="G522" s="627" t="s">
        <v>645</v>
      </c>
      <c r="H522" s="627" t="s">
        <v>2304</v>
      </c>
      <c r="I522" s="627" t="s">
        <v>2305</v>
      </c>
      <c r="J522" s="627" t="s">
        <v>2260</v>
      </c>
      <c r="K522" s="627" t="s">
        <v>2306</v>
      </c>
      <c r="L522" s="629">
        <v>74</v>
      </c>
      <c r="M522" s="629">
        <v>40</v>
      </c>
      <c r="N522" s="630">
        <v>2960</v>
      </c>
    </row>
    <row r="523" spans="1:14" ht="14.4" customHeight="1" x14ac:dyDescent="0.3">
      <c r="A523" s="625" t="s">
        <v>526</v>
      </c>
      <c r="B523" s="626" t="s">
        <v>528</v>
      </c>
      <c r="C523" s="627" t="s">
        <v>550</v>
      </c>
      <c r="D523" s="628" t="s">
        <v>551</v>
      </c>
      <c r="E523" s="627" t="s">
        <v>539</v>
      </c>
      <c r="F523" s="628" t="s">
        <v>540</v>
      </c>
      <c r="G523" s="627" t="s">
        <v>645</v>
      </c>
      <c r="H523" s="627" t="s">
        <v>2307</v>
      </c>
      <c r="I523" s="627" t="s">
        <v>2308</v>
      </c>
      <c r="J523" s="627" t="s">
        <v>2309</v>
      </c>
      <c r="K523" s="627" t="s">
        <v>2310</v>
      </c>
      <c r="L523" s="629">
        <v>59.789965710311343</v>
      </c>
      <c r="M523" s="629">
        <v>20</v>
      </c>
      <c r="N523" s="630">
        <v>1195.7993142062269</v>
      </c>
    </row>
    <row r="524" spans="1:14" ht="14.4" customHeight="1" x14ac:dyDescent="0.3">
      <c r="A524" s="625" t="s">
        <v>526</v>
      </c>
      <c r="B524" s="626" t="s">
        <v>528</v>
      </c>
      <c r="C524" s="627" t="s">
        <v>550</v>
      </c>
      <c r="D524" s="628" t="s">
        <v>551</v>
      </c>
      <c r="E524" s="627" t="s">
        <v>539</v>
      </c>
      <c r="F524" s="628" t="s">
        <v>540</v>
      </c>
      <c r="G524" s="627" t="s">
        <v>645</v>
      </c>
      <c r="H524" s="627" t="s">
        <v>2311</v>
      </c>
      <c r="I524" s="627" t="s">
        <v>2312</v>
      </c>
      <c r="J524" s="627" t="s">
        <v>2313</v>
      </c>
      <c r="K524" s="627" t="s">
        <v>2314</v>
      </c>
      <c r="L524" s="629">
        <v>12592.487421999767</v>
      </c>
      <c r="M524" s="629">
        <v>10</v>
      </c>
      <c r="N524" s="630">
        <v>125924.87421999767</v>
      </c>
    </row>
    <row r="525" spans="1:14" ht="14.4" customHeight="1" x14ac:dyDescent="0.3">
      <c r="A525" s="625" t="s">
        <v>526</v>
      </c>
      <c r="B525" s="626" t="s">
        <v>528</v>
      </c>
      <c r="C525" s="627" t="s">
        <v>550</v>
      </c>
      <c r="D525" s="628" t="s">
        <v>551</v>
      </c>
      <c r="E525" s="627" t="s">
        <v>539</v>
      </c>
      <c r="F525" s="628" t="s">
        <v>540</v>
      </c>
      <c r="G525" s="627" t="s">
        <v>645</v>
      </c>
      <c r="H525" s="627" t="s">
        <v>2315</v>
      </c>
      <c r="I525" s="627" t="s">
        <v>2316</v>
      </c>
      <c r="J525" s="627" t="s">
        <v>2317</v>
      </c>
      <c r="K525" s="627" t="s">
        <v>2318</v>
      </c>
      <c r="L525" s="629">
        <v>887.2700000000001</v>
      </c>
      <c r="M525" s="629">
        <v>10</v>
      </c>
      <c r="N525" s="630">
        <v>8872.7000000000007</v>
      </c>
    </row>
    <row r="526" spans="1:14" ht="14.4" customHeight="1" x14ac:dyDescent="0.3">
      <c r="A526" s="625" t="s">
        <v>526</v>
      </c>
      <c r="B526" s="626" t="s">
        <v>528</v>
      </c>
      <c r="C526" s="627" t="s">
        <v>550</v>
      </c>
      <c r="D526" s="628" t="s">
        <v>551</v>
      </c>
      <c r="E526" s="627" t="s">
        <v>541</v>
      </c>
      <c r="F526" s="628" t="s">
        <v>542</v>
      </c>
      <c r="G526" s="627" t="s">
        <v>560</v>
      </c>
      <c r="H526" s="627" t="s">
        <v>2319</v>
      </c>
      <c r="I526" s="627" t="s">
        <v>2320</v>
      </c>
      <c r="J526" s="627" t="s">
        <v>2321</v>
      </c>
      <c r="K526" s="627" t="s">
        <v>2322</v>
      </c>
      <c r="L526" s="629">
        <v>83.784999999999997</v>
      </c>
      <c r="M526" s="629">
        <v>2</v>
      </c>
      <c r="N526" s="630">
        <v>167.57</v>
      </c>
    </row>
    <row r="527" spans="1:14" ht="14.4" customHeight="1" x14ac:dyDescent="0.3">
      <c r="A527" s="625" t="s">
        <v>526</v>
      </c>
      <c r="B527" s="626" t="s">
        <v>528</v>
      </c>
      <c r="C527" s="627" t="s">
        <v>550</v>
      </c>
      <c r="D527" s="628" t="s">
        <v>551</v>
      </c>
      <c r="E527" s="627" t="s">
        <v>541</v>
      </c>
      <c r="F527" s="628" t="s">
        <v>542</v>
      </c>
      <c r="G527" s="627" t="s">
        <v>560</v>
      </c>
      <c r="H527" s="627" t="s">
        <v>2323</v>
      </c>
      <c r="I527" s="627" t="s">
        <v>2324</v>
      </c>
      <c r="J527" s="627" t="s">
        <v>2325</v>
      </c>
      <c r="K527" s="627" t="s">
        <v>2326</v>
      </c>
      <c r="L527" s="629">
        <v>88.76</v>
      </c>
      <c r="M527" s="629">
        <v>1</v>
      </c>
      <c r="N527" s="630">
        <v>88.76</v>
      </c>
    </row>
    <row r="528" spans="1:14" ht="14.4" customHeight="1" x14ac:dyDescent="0.3">
      <c r="A528" s="625" t="s">
        <v>526</v>
      </c>
      <c r="B528" s="626" t="s">
        <v>528</v>
      </c>
      <c r="C528" s="627" t="s">
        <v>550</v>
      </c>
      <c r="D528" s="628" t="s">
        <v>551</v>
      </c>
      <c r="E528" s="627" t="s">
        <v>541</v>
      </c>
      <c r="F528" s="628" t="s">
        <v>542</v>
      </c>
      <c r="G528" s="627" t="s">
        <v>560</v>
      </c>
      <c r="H528" s="627" t="s">
        <v>2327</v>
      </c>
      <c r="I528" s="627" t="s">
        <v>2328</v>
      </c>
      <c r="J528" s="627" t="s">
        <v>2329</v>
      </c>
      <c r="K528" s="627" t="s">
        <v>2330</v>
      </c>
      <c r="L528" s="629">
        <v>76.329656502391998</v>
      </c>
      <c r="M528" s="629">
        <v>1</v>
      </c>
      <c r="N528" s="630">
        <v>76.329656502391998</v>
      </c>
    </row>
    <row r="529" spans="1:14" ht="14.4" customHeight="1" x14ac:dyDescent="0.3">
      <c r="A529" s="625" t="s">
        <v>526</v>
      </c>
      <c r="B529" s="626" t="s">
        <v>528</v>
      </c>
      <c r="C529" s="627" t="s">
        <v>550</v>
      </c>
      <c r="D529" s="628" t="s">
        <v>551</v>
      </c>
      <c r="E529" s="627" t="s">
        <v>541</v>
      </c>
      <c r="F529" s="628" t="s">
        <v>542</v>
      </c>
      <c r="G529" s="627" t="s">
        <v>560</v>
      </c>
      <c r="H529" s="627" t="s">
        <v>2331</v>
      </c>
      <c r="I529" s="627" t="s">
        <v>2332</v>
      </c>
      <c r="J529" s="627" t="s">
        <v>2333</v>
      </c>
      <c r="K529" s="627" t="s">
        <v>766</v>
      </c>
      <c r="L529" s="629">
        <v>76.526666666666657</v>
      </c>
      <c r="M529" s="629">
        <v>3</v>
      </c>
      <c r="N529" s="630">
        <v>229.57999999999998</v>
      </c>
    </row>
    <row r="530" spans="1:14" ht="14.4" customHeight="1" x14ac:dyDescent="0.3">
      <c r="A530" s="625" t="s">
        <v>526</v>
      </c>
      <c r="B530" s="626" t="s">
        <v>528</v>
      </c>
      <c r="C530" s="627" t="s">
        <v>550</v>
      </c>
      <c r="D530" s="628" t="s">
        <v>551</v>
      </c>
      <c r="E530" s="627" t="s">
        <v>541</v>
      </c>
      <c r="F530" s="628" t="s">
        <v>542</v>
      </c>
      <c r="G530" s="627" t="s">
        <v>560</v>
      </c>
      <c r="H530" s="627" t="s">
        <v>2334</v>
      </c>
      <c r="I530" s="627" t="s">
        <v>2335</v>
      </c>
      <c r="J530" s="627" t="s">
        <v>2336</v>
      </c>
      <c r="K530" s="627" t="s">
        <v>2337</v>
      </c>
      <c r="L530" s="629">
        <v>87.99</v>
      </c>
      <c r="M530" s="629">
        <v>2</v>
      </c>
      <c r="N530" s="630">
        <v>175.98</v>
      </c>
    </row>
    <row r="531" spans="1:14" ht="14.4" customHeight="1" x14ac:dyDescent="0.3">
      <c r="A531" s="625" t="s">
        <v>526</v>
      </c>
      <c r="B531" s="626" t="s">
        <v>528</v>
      </c>
      <c r="C531" s="627" t="s">
        <v>550</v>
      </c>
      <c r="D531" s="628" t="s">
        <v>551</v>
      </c>
      <c r="E531" s="627" t="s">
        <v>541</v>
      </c>
      <c r="F531" s="628" t="s">
        <v>542</v>
      </c>
      <c r="G531" s="627" t="s">
        <v>560</v>
      </c>
      <c r="H531" s="627" t="s">
        <v>2338</v>
      </c>
      <c r="I531" s="627" t="s">
        <v>2339</v>
      </c>
      <c r="J531" s="627" t="s">
        <v>2340</v>
      </c>
      <c r="K531" s="627" t="s">
        <v>2341</v>
      </c>
      <c r="L531" s="629">
        <v>105.47996127158017</v>
      </c>
      <c r="M531" s="629">
        <v>6</v>
      </c>
      <c r="N531" s="630">
        <v>632.87976762948097</v>
      </c>
    </row>
    <row r="532" spans="1:14" ht="14.4" customHeight="1" x14ac:dyDescent="0.3">
      <c r="A532" s="625" t="s">
        <v>526</v>
      </c>
      <c r="B532" s="626" t="s">
        <v>528</v>
      </c>
      <c r="C532" s="627" t="s">
        <v>550</v>
      </c>
      <c r="D532" s="628" t="s">
        <v>551</v>
      </c>
      <c r="E532" s="627" t="s">
        <v>541</v>
      </c>
      <c r="F532" s="628" t="s">
        <v>542</v>
      </c>
      <c r="G532" s="627" t="s">
        <v>560</v>
      </c>
      <c r="H532" s="627" t="s">
        <v>2342</v>
      </c>
      <c r="I532" s="627" t="s">
        <v>2343</v>
      </c>
      <c r="J532" s="627" t="s">
        <v>2344</v>
      </c>
      <c r="K532" s="627" t="s">
        <v>2345</v>
      </c>
      <c r="L532" s="629">
        <v>80.542143063317624</v>
      </c>
      <c r="M532" s="629">
        <v>5</v>
      </c>
      <c r="N532" s="630">
        <v>402.71071531658811</v>
      </c>
    </row>
    <row r="533" spans="1:14" ht="14.4" customHeight="1" x14ac:dyDescent="0.3">
      <c r="A533" s="625" t="s">
        <v>526</v>
      </c>
      <c r="B533" s="626" t="s">
        <v>528</v>
      </c>
      <c r="C533" s="627" t="s">
        <v>550</v>
      </c>
      <c r="D533" s="628" t="s">
        <v>551</v>
      </c>
      <c r="E533" s="627" t="s">
        <v>541</v>
      </c>
      <c r="F533" s="628" t="s">
        <v>542</v>
      </c>
      <c r="G533" s="627" t="s">
        <v>560</v>
      </c>
      <c r="H533" s="627" t="s">
        <v>2346</v>
      </c>
      <c r="I533" s="627" t="s">
        <v>2347</v>
      </c>
      <c r="J533" s="627" t="s">
        <v>2348</v>
      </c>
      <c r="K533" s="627" t="s">
        <v>2349</v>
      </c>
      <c r="L533" s="629">
        <v>8046.7800000000007</v>
      </c>
      <c r="M533" s="629">
        <v>5</v>
      </c>
      <c r="N533" s="630">
        <v>40233.9</v>
      </c>
    </row>
    <row r="534" spans="1:14" ht="14.4" customHeight="1" x14ac:dyDescent="0.3">
      <c r="A534" s="625" t="s">
        <v>526</v>
      </c>
      <c r="B534" s="626" t="s">
        <v>528</v>
      </c>
      <c r="C534" s="627" t="s">
        <v>550</v>
      </c>
      <c r="D534" s="628" t="s">
        <v>551</v>
      </c>
      <c r="E534" s="627" t="s">
        <v>541</v>
      </c>
      <c r="F534" s="628" t="s">
        <v>542</v>
      </c>
      <c r="G534" s="627" t="s">
        <v>560</v>
      </c>
      <c r="H534" s="627" t="s">
        <v>2350</v>
      </c>
      <c r="I534" s="627" t="s">
        <v>2351</v>
      </c>
      <c r="J534" s="627" t="s">
        <v>2352</v>
      </c>
      <c r="K534" s="627" t="s">
        <v>2353</v>
      </c>
      <c r="L534" s="629">
        <v>8019.73</v>
      </c>
      <c r="M534" s="629">
        <v>11</v>
      </c>
      <c r="N534" s="630">
        <v>88217.03</v>
      </c>
    </row>
    <row r="535" spans="1:14" ht="14.4" customHeight="1" x14ac:dyDescent="0.3">
      <c r="A535" s="625" t="s">
        <v>526</v>
      </c>
      <c r="B535" s="626" t="s">
        <v>528</v>
      </c>
      <c r="C535" s="627" t="s">
        <v>550</v>
      </c>
      <c r="D535" s="628" t="s">
        <v>551</v>
      </c>
      <c r="E535" s="627" t="s">
        <v>541</v>
      </c>
      <c r="F535" s="628" t="s">
        <v>542</v>
      </c>
      <c r="G535" s="627" t="s">
        <v>645</v>
      </c>
      <c r="H535" s="627" t="s">
        <v>2354</v>
      </c>
      <c r="I535" s="627" t="s">
        <v>2355</v>
      </c>
      <c r="J535" s="627" t="s">
        <v>2356</v>
      </c>
      <c r="K535" s="627"/>
      <c r="L535" s="629">
        <v>91.707290974490633</v>
      </c>
      <c r="M535" s="629">
        <v>1154</v>
      </c>
      <c r="N535" s="630">
        <v>105830.21378456219</v>
      </c>
    </row>
    <row r="536" spans="1:14" ht="14.4" customHeight="1" x14ac:dyDescent="0.3">
      <c r="A536" s="625" t="s">
        <v>526</v>
      </c>
      <c r="B536" s="626" t="s">
        <v>528</v>
      </c>
      <c r="C536" s="627" t="s">
        <v>550</v>
      </c>
      <c r="D536" s="628" t="s">
        <v>551</v>
      </c>
      <c r="E536" s="627" t="s">
        <v>541</v>
      </c>
      <c r="F536" s="628" t="s">
        <v>542</v>
      </c>
      <c r="G536" s="627" t="s">
        <v>645</v>
      </c>
      <c r="H536" s="627" t="s">
        <v>2357</v>
      </c>
      <c r="I536" s="627" t="s">
        <v>2358</v>
      </c>
      <c r="J536" s="627" t="s">
        <v>2359</v>
      </c>
      <c r="K536" s="627" t="s">
        <v>2360</v>
      </c>
      <c r="L536" s="629">
        <v>2990.4992594048622</v>
      </c>
      <c r="M536" s="629">
        <v>106</v>
      </c>
      <c r="N536" s="630">
        <v>316992.9214969154</v>
      </c>
    </row>
    <row r="537" spans="1:14" ht="14.4" customHeight="1" x14ac:dyDescent="0.3">
      <c r="A537" s="625" t="s">
        <v>526</v>
      </c>
      <c r="B537" s="626" t="s">
        <v>528</v>
      </c>
      <c r="C537" s="627" t="s">
        <v>550</v>
      </c>
      <c r="D537" s="628" t="s">
        <v>551</v>
      </c>
      <c r="E537" s="627" t="s">
        <v>541</v>
      </c>
      <c r="F537" s="628" t="s">
        <v>542</v>
      </c>
      <c r="G537" s="627" t="s">
        <v>645</v>
      </c>
      <c r="H537" s="627" t="s">
        <v>2361</v>
      </c>
      <c r="I537" s="627" t="s">
        <v>2362</v>
      </c>
      <c r="J537" s="627" t="s">
        <v>2363</v>
      </c>
      <c r="K537" s="627" t="s">
        <v>2364</v>
      </c>
      <c r="L537" s="629">
        <v>7822.7279567048399</v>
      </c>
      <c r="M537" s="629">
        <v>15</v>
      </c>
      <c r="N537" s="630">
        <v>117340.9193505726</v>
      </c>
    </row>
    <row r="538" spans="1:14" ht="14.4" customHeight="1" x14ac:dyDescent="0.3">
      <c r="A538" s="625" t="s">
        <v>526</v>
      </c>
      <c r="B538" s="626" t="s">
        <v>528</v>
      </c>
      <c r="C538" s="627" t="s">
        <v>550</v>
      </c>
      <c r="D538" s="628" t="s">
        <v>551</v>
      </c>
      <c r="E538" s="627" t="s">
        <v>535</v>
      </c>
      <c r="F538" s="628" t="s">
        <v>536</v>
      </c>
      <c r="G538" s="627"/>
      <c r="H538" s="627"/>
      <c r="I538" s="627" t="s">
        <v>2365</v>
      </c>
      <c r="J538" s="627" t="s">
        <v>2366</v>
      </c>
      <c r="K538" s="627"/>
      <c r="L538" s="629">
        <v>3842.0400000000004</v>
      </c>
      <c r="M538" s="629">
        <v>46</v>
      </c>
      <c r="N538" s="630">
        <v>176733.84000000003</v>
      </c>
    </row>
    <row r="539" spans="1:14" ht="14.4" customHeight="1" x14ac:dyDescent="0.3">
      <c r="A539" s="625" t="s">
        <v>526</v>
      </c>
      <c r="B539" s="626" t="s">
        <v>528</v>
      </c>
      <c r="C539" s="627" t="s">
        <v>550</v>
      </c>
      <c r="D539" s="628" t="s">
        <v>551</v>
      </c>
      <c r="E539" s="627" t="s">
        <v>535</v>
      </c>
      <c r="F539" s="628" t="s">
        <v>536</v>
      </c>
      <c r="G539" s="627"/>
      <c r="H539" s="627"/>
      <c r="I539" s="627" t="s">
        <v>2367</v>
      </c>
      <c r="J539" s="627" t="s">
        <v>2368</v>
      </c>
      <c r="K539" s="627"/>
      <c r="L539" s="629">
        <v>1201.5599999999997</v>
      </c>
      <c r="M539" s="629">
        <v>82</v>
      </c>
      <c r="N539" s="630">
        <v>98527.919999999969</v>
      </c>
    </row>
    <row r="540" spans="1:14" ht="14.4" customHeight="1" x14ac:dyDescent="0.3">
      <c r="A540" s="625" t="s">
        <v>526</v>
      </c>
      <c r="B540" s="626" t="s">
        <v>528</v>
      </c>
      <c r="C540" s="627" t="s">
        <v>550</v>
      </c>
      <c r="D540" s="628" t="s">
        <v>551</v>
      </c>
      <c r="E540" s="627" t="s">
        <v>535</v>
      </c>
      <c r="F540" s="628" t="s">
        <v>536</v>
      </c>
      <c r="G540" s="627"/>
      <c r="H540" s="627"/>
      <c r="I540" s="627" t="s">
        <v>2369</v>
      </c>
      <c r="J540" s="627" t="s">
        <v>2370</v>
      </c>
      <c r="K540" s="627"/>
      <c r="L540" s="629">
        <v>9287.2000000000007</v>
      </c>
      <c r="M540" s="629">
        <v>15</v>
      </c>
      <c r="N540" s="630">
        <v>139308</v>
      </c>
    </row>
    <row r="541" spans="1:14" ht="14.4" customHeight="1" x14ac:dyDescent="0.3">
      <c r="A541" s="625" t="s">
        <v>526</v>
      </c>
      <c r="B541" s="626" t="s">
        <v>528</v>
      </c>
      <c r="C541" s="627" t="s">
        <v>550</v>
      </c>
      <c r="D541" s="628" t="s">
        <v>551</v>
      </c>
      <c r="E541" s="627" t="s">
        <v>535</v>
      </c>
      <c r="F541" s="628" t="s">
        <v>536</v>
      </c>
      <c r="G541" s="627"/>
      <c r="H541" s="627"/>
      <c r="I541" s="627" t="s">
        <v>2371</v>
      </c>
      <c r="J541" s="627" t="s">
        <v>2372</v>
      </c>
      <c r="K541" s="627"/>
      <c r="L541" s="629">
        <v>5586</v>
      </c>
      <c r="M541" s="629">
        <v>12</v>
      </c>
      <c r="N541" s="630">
        <v>67032</v>
      </c>
    </row>
    <row r="542" spans="1:14" ht="14.4" customHeight="1" x14ac:dyDescent="0.3">
      <c r="A542" s="625" t="s">
        <v>526</v>
      </c>
      <c r="B542" s="626" t="s">
        <v>528</v>
      </c>
      <c r="C542" s="627" t="s">
        <v>550</v>
      </c>
      <c r="D542" s="628" t="s">
        <v>551</v>
      </c>
      <c r="E542" s="627" t="s">
        <v>535</v>
      </c>
      <c r="F542" s="628" t="s">
        <v>536</v>
      </c>
      <c r="G542" s="627"/>
      <c r="H542" s="627"/>
      <c r="I542" s="627" t="s">
        <v>2373</v>
      </c>
      <c r="J542" s="627" t="s">
        <v>2374</v>
      </c>
      <c r="K542" s="627"/>
      <c r="L542" s="629">
        <v>2907</v>
      </c>
      <c r="M542" s="629">
        <v>6</v>
      </c>
      <c r="N542" s="630">
        <v>17442</v>
      </c>
    </row>
    <row r="543" spans="1:14" ht="14.4" customHeight="1" x14ac:dyDescent="0.3">
      <c r="A543" s="625" t="s">
        <v>526</v>
      </c>
      <c r="B543" s="626" t="s">
        <v>528</v>
      </c>
      <c r="C543" s="627" t="s">
        <v>550</v>
      </c>
      <c r="D543" s="628" t="s">
        <v>551</v>
      </c>
      <c r="E543" s="627" t="s">
        <v>535</v>
      </c>
      <c r="F543" s="628" t="s">
        <v>536</v>
      </c>
      <c r="G543" s="627"/>
      <c r="H543" s="627"/>
      <c r="I543" s="627" t="s">
        <v>2375</v>
      </c>
      <c r="J543" s="627" t="s">
        <v>2376</v>
      </c>
      <c r="K543" s="627"/>
      <c r="L543" s="629">
        <v>8583.9466666666649</v>
      </c>
      <c r="M543" s="629">
        <v>24</v>
      </c>
      <c r="N543" s="630">
        <v>206014.71999999997</v>
      </c>
    </row>
    <row r="544" spans="1:14" ht="14.4" customHeight="1" x14ac:dyDescent="0.3">
      <c r="A544" s="625" t="s">
        <v>526</v>
      </c>
      <c r="B544" s="626" t="s">
        <v>528</v>
      </c>
      <c r="C544" s="627" t="s">
        <v>552</v>
      </c>
      <c r="D544" s="628" t="s">
        <v>553</v>
      </c>
      <c r="E544" s="627" t="s">
        <v>529</v>
      </c>
      <c r="F544" s="628" t="s">
        <v>530</v>
      </c>
      <c r="G544" s="627"/>
      <c r="H544" s="627" t="s">
        <v>2377</v>
      </c>
      <c r="I544" s="627" t="s">
        <v>2378</v>
      </c>
      <c r="J544" s="627" t="s">
        <v>2033</v>
      </c>
      <c r="K544" s="627" t="s">
        <v>2379</v>
      </c>
      <c r="L544" s="629">
        <v>108.27000219690224</v>
      </c>
      <c r="M544" s="629">
        <v>8</v>
      </c>
      <c r="N544" s="630">
        <v>866.16001757521792</v>
      </c>
    </row>
    <row r="545" spans="1:14" ht="14.4" customHeight="1" x14ac:dyDescent="0.3">
      <c r="A545" s="625" t="s">
        <v>526</v>
      </c>
      <c r="B545" s="626" t="s">
        <v>528</v>
      </c>
      <c r="C545" s="627" t="s">
        <v>552</v>
      </c>
      <c r="D545" s="628" t="s">
        <v>553</v>
      </c>
      <c r="E545" s="627" t="s">
        <v>529</v>
      </c>
      <c r="F545" s="628" t="s">
        <v>530</v>
      </c>
      <c r="G545" s="627"/>
      <c r="H545" s="627" t="s">
        <v>2380</v>
      </c>
      <c r="I545" s="627" t="s">
        <v>2381</v>
      </c>
      <c r="J545" s="627" t="s">
        <v>2382</v>
      </c>
      <c r="K545" s="627" t="s">
        <v>2383</v>
      </c>
      <c r="L545" s="629">
        <v>52.67</v>
      </c>
      <c r="M545" s="629">
        <v>2</v>
      </c>
      <c r="N545" s="630">
        <v>105.34</v>
      </c>
    </row>
    <row r="546" spans="1:14" ht="14.4" customHeight="1" x14ac:dyDescent="0.3">
      <c r="A546" s="625" t="s">
        <v>526</v>
      </c>
      <c r="B546" s="626" t="s">
        <v>528</v>
      </c>
      <c r="C546" s="627" t="s">
        <v>552</v>
      </c>
      <c r="D546" s="628" t="s">
        <v>553</v>
      </c>
      <c r="E546" s="627" t="s">
        <v>529</v>
      </c>
      <c r="F546" s="628" t="s">
        <v>530</v>
      </c>
      <c r="G546" s="627"/>
      <c r="H546" s="627" t="s">
        <v>2384</v>
      </c>
      <c r="I546" s="627" t="s">
        <v>2385</v>
      </c>
      <c r="J546" s="627" t="s">
        <v>2386</v>
      </c>
      <c r="K546" s="627" t="s">
        <v>2387</v>
      </c>
      <c r="L546" s="629">
        <v>4439.6915986950598</v>
      </c>
      <c r="M546" s="629">
        <v>4</v>
      </c>
      <c r="N546" s="630">
        <v>17758.766394780239</v>
      </c>
    </row>
    <row r="547" spans="1:14" ht="14.4" customHeight="1" x14ac:dyDescent="0.3">
      <c r="A547" s="625" t="s">
        <v>526</v>
      </c>
      <c r="B547" s="626" t="s">
        <v>528</v>
      </c>
      <c r="C547" s="627" t="s">
        <v>552</v>
      </c>
      <c r="D547" s="628" t="s">
        <v>553</v>
      </c>
      <c r="E547" s="627" t="s">
        <v>529</v>
      </c>
      <c r="F547" s="628" t="s">
        <v>530</v>
      </c>
      <c r="G547" s="627"/>
      <c r="H547" s="627" t="s">
        <v>2388</v>
      </c>
      <c r="I547" s="627" t="s">
        <v>2388</v>
      </c>
      <c r="J547" s="627" t="s">
        <v>2389</v>
      </c>
      <c r="K547" s="627" t="s">
        <v>2390</v>
      </c>
      <c r="L547" s="629">
        <v>1408.00235514478</v>
      </c>
      <c r="M547" s="629">
        <v>2</v>
      </c>
      <c r="N547" s="630">
        <v>2816.0047102895601</v>
      </c>
    </row>
    <row r="548" spans="1:14" ht="14.4" customHeight="1" x14ac:dyDescent="0.3">
      <c r="A548" s="625" t="s">
        <v>526</v>
      </c>
      <c r="B548" s="626" t="s">
        <v>528</v>
      </c>
      <c r="C548" s="627" t="s">
        <v>552</v>
      </c>
      <c r="D548" s="628" t="s">
        <v>553</v>
      </c>
      <c r="E548" s="627" t="s">
        <v>529</v>
      </c>
      <c r="F548" s="628" t="s">
        <v>530</v>
      </c>
      <c r="G548" s="627"/>
      <c r="H548" s="627" t="s">
        <v>2391</v>
      </c>
      <c r="I548" s="627" t="s">
        <v>2392</v>
      </c>
      <c r="J548" s="627" t="s">
        <v>2393</v>
      </c>
      <c r="K548" s="627" t="s">
        <v>2394</v>
      </c>
      <c r="L548" s="629">
        <v>227.87285459937192</v>
      </c>
      <c r="M548" s="629">
        <v>13</v>
      </c>
      <c r="N548" s="630">
        <v>2962.347109791835</v>
      </c>
    </row>
    <row r="549" spans="1:14" ht="14.4" customHeight="1" x14ac:dyDescent="0.3">
      <c r="A549" s="625" t="s">
        <v>526</v>
      </c>
      <c r="B549" s="626" t="s">
        <v>528</v>
      </c>
      <c r="C549" s="627" t="s">
        <v>552</v>
      </c>
      <c r="D549" s="628" t="s">
        <v>553</v>
      </c>
      <c r="E549" s="627" t="s">
        <v>529</v>
      </c>
      <c r="F549" s="628" t="s">
        <v>530</v>
      </c>
      <c r="G549" s="627" t="s">
        <v>560</v>
      </c>
      <c r="H549" s="627" t="s">
        <v>565</v>
      </c>
      <c r="I549" s="627" t="s">
        <v>565</v>
      </c>
      <c r="J549" s="627" t="s">
        <v>566</v>
      </c>
      <c r="K549" s="627" t="s">
        <v>567</v>
      </c>
      <c r="L549" s="629">
        <v>256.90581273577129</v>
      </c>
      <c r="M549" s="629">
        <v>52.5</v>
      </c>
      <c r="N549" s="630">
        <v>13487.555168627992</v>
      </c>
    </row>
    <row r="550" spans="1:14" ht="14.4" customHeight="1" x14ac:dyDescent="0.3">
      <c r="A550" s="625" t="s">
        <v>526</v>
      </c>
      <c r="B550" s="626" t="s">
        <v>528</v>
      </c>
      <c r="C550" s="627" t="s">
        <v>552</v>
      </c>
      <c r="D550" s="628" t="s">
        <v>553</v>
      </c>
      <c r="E550" s="627" t="s">
        <v>529</v>
      </c>
      <c r="F550" s="628" t="s">
        <v>530</v>
      </c>
      <c r="G550" s="627" t="s">
        <v>560</v>
      </c>
      <c r="H550" s="627" t="s">
        <v>568</v>
      </c>
      <c r="I550" s="627" t="s">
        <v>568</v>
      </c>
      <c r="J550" s="627" t="s">
        <v>566</v>
      </c>
      <c r="K550" s="627" t="s">
        <v>569</v>
      </c>
      <c r="L550" s="629">
        <v>145.41439500271954</v>
      </c>
      <c r="M550" s="629">
        <v>70</v>
      </c>
      <c r="N550" s="630">
        <v>10179.007650190368</v>
      </c>
    </row>
    <row r="551" spans="1:14" ht="14.4" customHeight="1" x14ac:dyDescent="0.3">
      <c r="A551" s="625" t="s">
        <v>526</v>
      </c>
      <c r="B551" s="626" t="s">
        <v>528</v>
      </c>
      <c r="C551" s="627" t="s">
        <v>552</v>
      </c>
      <c r="D551" s="628" t="s">
        <v>553</v>
      </c>
      <c r="E551" s="627" t="s">
        <v>529</v>
      </c>
      <c r="F551" s="628" t="s">
        <v>530</v>
      </c>
      <c r="G551" s="627" t="s">
        <v>560</v>
      </c>
      <c r="H551" s="627" t="s">
        <v>747</v>
      </c>
      <c r="I551" s="627" t="s">
        <v>747</v>
      </c>
      <c r="J551" s="627" t="s">
        <v>566</v>
      </c>
      <c r="K551" s="627" t="s">
        <v>748</v>
      </c>
      <c r="L551" s="629">
        <v>150.75183710215993</v>
      </c>
      <c r="M551" s="629">
        <v>27</v>
      </c>
      <c r="N551" s="630">
        <v>4070.2996017583182</v>
      </c>
    </row>
    <row r="552" spans="1:14" ht="14.4" customHeight="1" x14ac:dyDescent="0.3">
      <c r="A552" s="625" t="s">
        <v>526</v>
      </c>
      <c r="B552" s="626" t="s">
        <v>528</v>
      </c>
      <c r="C552" s="627" t="s">
        <v>552</v>
      </c>
      <c r="D552" s="628" t="s">
        <v>553</v>
      </c>
      <c r="E552" s="627" t="s">
        <v>529</v>
      </c>
      <c r="F552" s="628" t="s">
        <v>530</v>
      </c>
      <c r="G552" s="627" t="s">
        <v>560</v>
      </c>
      <c r="H552" s="627" t="s">
        <v>570</v>
      </c>
      <c r="I552" s="627" t="s">
        <v>571</v>
      </c>
      <c r="J552" s="627" t="s">
        <v>572</v>
      </c>
      <c r="K552" s="627" t="s">
        <v>573</v>
      </c>
      <c r="L552" s="629">
        <v>84.644359054853055</v>
      </c>
      <c r="M552" s="629">
        <v>69</v>
      </c>
      <c r="N552" s="630">
        <v>5840.4607747848604</v>
      </c>
    </row>
    <row r="553" spans="1:14" ht="14.4" customHeight="1" x14ac:dyDescent="0.3">
      <c r="A553" s="625" t="s">
        <v>526</v>
      </c>
      <c r="B553" s="626" t="s">
        <v>528</v>
      </c>
      <c r="C553" s="627" t="s">
        <v>552</v>
      </c>
      <c r="D553" s="628" t="s">
        <v>553</v>
      </c>
      <c r="E553" s="627" t="s">
        <v>529</v>
      </c>
      <c r="F553" s="628" t="s">
        <v>530</v>
      </c>
      <c r="G553" s="627" t="s">
        <v>560</v>
      </c>
      <c r="H553" s="627" t="s">
        <v>574</v>
      </c>
      <c r="I553" s="627" t="s">
        <v>575</v>
      </c>
      <c r="J553" s="627" t="s">
        <v>576</v>
      </c>
      <c r="K553" s="627" t="s">
        <v>577</v>
      </c>
      <c r="L553" s="629">
        <v>94.99629633232874</v>
      </c>
      <c r="M553" s="629">
        <v>17</v>
      </c>
      <c r="N553" s="630">
        <v>1614.9370376495885</v>
      </c>
    </row>
    <row r="554" spans="1:14" ht="14.4" customHeight="1" x14ac:dyDescent="0.3">
      <c r="A554" s="625" t="s">
        <v>526</v>
      </c>
      <c r="B554" s="626" t="s">
        <v>528</v>
      </c>
      <c r="C554" s="627" t="s">
        <v>552</v>
      </c>
      <c r="D554" s="628" t="s">
        <v>553</v>
      </c>
      <c r="E554" s="627" t="s">
        <v>529</v>
      </c>
      <c r="F554" s="628" t="s">
        <v>530</v>
      </c>
      <c r="G554" s="627" t="s">
        <v>560</v>
      </c>
      <c r="H554" s="627" t="s">
        <v>578</v>
      </c>
      <c r="I554" s="627" t="s">
        <v>579</v>
      </c>
      <c r="J554" s="627" t="s">
        <v>580</v>
      </c>
      <c r="K554" s="627" t="s">
        <v>581</v>
      </c>
      <c r="L554" s="629">
        <v>165.36599623029599</v>
      </c>
      <c r="M554" s="629">
        <v>70</v>
      </c>
      <c r="N554" s="630">
        <v>11575.61973612072</v>
      </c>
    </row>
    <row r="555" spans="1:14" ht="14.4" customHeight="1" x14ac:dyDescent="0.3">
      <c r="A555" s="625" t="s">
        <v>526</v>
      </c>
      <c r="B555" s="626" t="s">
        <v>528</v>
      </c>
      <c r="C555" s="627" t="s">
        <v>552</v>
      </c>
      <c r="D555" s="628" t="s">
        <v>553</v>
      </c>
      <c r="E555" s="627" t="s">
        <v>529</v>
      </c>
      <c r="F555" s="628" t="s">
        <v>530</v>
      </c>
      <c r="G555" s="627" t="s">
        <v>560</v>
      </c>
      <c r="H555" s="627" t="s">
        <v>755</v>
      </c>
      <c r="I555" s="627" t="s">
        <v>756</v>
      </c>
      <c r="J555" s="627" t="s">
        <v>757</v>
      </c>
      <c r="K555" s="627" t="s">
        <v>758</v>
      </c>
      <c r="L555" s="629">
        <v>63.116037331857562</v>
      </c>
      <c r="M555" s="629">
        <v>50</v>
      </c>
      <c r="N555" s="630">
        <v>3155.801866592878</v>
      </c>
    </row>
    <row r="556" spans="1:14" ht="14.4" customHeight="1" x14ac:dyDescent="0.3">
      <c r="A556" s="625" t="s">
        <v>526</v>
      </c>
      <c r="B556" s="626" t="s">
        <v>528</v>
      </c>
      <c r="C556" s="627" t="s">
        <v>552</v>
      </c>
      <c r="D556" s="628" t="s">
        <v>553</v>
      </c>
      <c r="E556" s="627" t="s">
        <v>529</v>
      </c>
      <c r="F556" s="628" t="s">
        <v>530</v>
      </c>
      <c r="G556" s="627" t="s">
        <v>560</v>
      </c>
      <c r="H556" s="627" t="s">
        <v>586</v>
      </c>
      <c r="I556" s="627" t="s">
        <v>587</v>
      </c>
      <c r="J556" s="627" t="s">
        <v>588</v>
      </c>
      <c r="K556" s="627" t="s">
        <v>589</v>
      </c>
      <c r="L556" s="629">
        <v>78.551316420018892</v>
      </c>
      <c r="M556" s="629">
        <v>24</v>
      </c>
      <c r="N556" s="630">
        <v>1885.2315940804535</v>
      </c>
    </row>
    <row r="557" spans="1:14" ht="14.4" customHeight="1" x14ac:dyDescent="0.3">
      <c r="A557" s="625" t="s">
        <v>526</v>
      </c>
      <c r="B557" s="626" t="s">
        <v>528</v>
      </c>
      <c r="C557" s="627" t="s">
        <v>552</v>
      </c>
      <c r="D557" s="628" t="s">
        <v>553</v>
      </c>
      <c r="E557" s="627" t="s">
        <v>529</v>
      </c>
      <c r="F557" s="628" t="s">
        <v>530</v>
      </c>
      <c r="G557" s="627" t="s">
        <v>560</v>
      </c>
      <c r="H557" s="627" t="s">
        <v>777</v>
      </c>
      <c r="I557" s="627" t="s">
        <v>778</v>
      </c>
      <c r="J557" s="627" t="s">
        <v>779</v>
      </c>
      <c r="K557" s="627" t="s">
        <v>780</v>
      </c>
      <c r="L557" s="629">
        <v>27.381740171754704</v>
      </c>
      <c r="M557" s="629">
        <v>23</v>
      </c>
      <c r="N557" s="630">
        <v>629.78002395035821</v>
      </c>
    </row>
    <row r="558" spans="1:14" ht="14.4" customHeight="1" x14ac:dyDescent="0.3">
      <c r="A558" s="625" t="s">
        <v>526</v>
      </c>
      <c r="B558" s="626" t="s">
        <v>528</v>
      </c>
      <c r="C558" s="627" t="s">
        <v>552</v>
      </c>
      <c r="D558" s="628" t="s">
        <v>553</v>
      </c>
      <c r="E558" s="627" t="s">
        <v>529</v>
      </c>
      <c r="F558" s="628" t="s">
        <v>530</v>
      </c>
      <c r="G558" s="627" t="s">
        <v>560</v>
      </c>
      <c r="H558" s="627" t="s">
        <v>2395</v>
      </c>
      <c r="I558" s="627" t="s">
        <v>2396</v>
      </c>
      <c r="J558" s="627" t="s">
        <v>2397</v>
      </c>
      <c r="K558" s="627" t="s">
        <v>2398</v>
      </c>
      <c r="L558" s="629">
        <v>121.02588235294121</v>
      </c>
      <c r="M558" s="629">
        <v>17</v>
      </c>
      <c r="N558" s="630">
        <v>2057.4400000000005</v>
      </c>
    </row>
    <row r="559" spans="1:14" ht="14.4" customHeight="1" x14ac:dyDescent="0.3">
      <c r="A559" s="625" t="s">
        <v>526</v>
      </c>
      <c r="B559" s="626" t="s">
        <v>528</v>
      </c>
      <c r="C559" s="627" t="s">
        <v>552</v>
      </c>
      <c r="D559" s="628" t="s">
        <v>553</v>
      </c>
      <c r="E559" s="627" t="s">
        <v>529</v>
      </c>
      <c r="F559" s="628" t="s">
        <v>530</v>
      </c>
      <c r="G559" s="627" t="s">
        <v>560</v>
      </c>
      <c r="H559" s="627" t="s">
        <v>590</v>
      </c>
      <c r="I559" s="627" t="s">
        <v>591</v>
      </c>
      <c r="J559" s="627" t="s">
        <v>592</v>
      </c>
      <c r="K559" s="627" t="s">
        <v>593</v>
      </c>
      <c r="L559" s="629">
        <v>60.350029679524368</v>
      </c>
      <c r="M559" s="629">
        <v>30</v>
      </c>
      <c r="N559" s="630">
        <v>1810.5008903857311</v>
      </c>
    </row>
    <row r="560" spans="1:14" ht="14.4" customHeight="1" x14ac:dyDescent="0.3">
      <c r="A560" s="625" t="s">
        <v>526</v>
      </c>
      <c r="B560" s="626" t="s">
        <v>528</v>
      </c>
      <c r="C560" s="627" t="s">
        <v>552</v>
      </c>
      <c r="D560" s="628" t="s">
        <v>553</v>
      </c>
      <c r="E560" s="627" t="s">
        <v>529</v>
      </c>
      <c r="F560" s="628" t="s">
        <v>530</v>
      </c>
      <c r="G560" s="627" t="s">
        <v>560</v>
      </c>
      <c r="H560" s="627" t="s">
        <v>824</v>
      </c>
      <c r="I560" s="627" t="s">
        <v>825</v>
      </c>
      <c r="J560" s="627" t="s">
        <v>826</v>
      </c>
      <c r="K560" s="627" t="s">
        <v>827</v>
      </c>
      <c r="L560" s="629">
        <v>270.14044328700476</v>
      </c>
      <c r="M560" s="629">
        <v>448</v>
      </c>
      <c r="N560" s="630">
        <v>121022.91859257812</v>
      </c>
    </row>
    <row r="561" spans="1:14" ht="14.4" customHeight="1" x14ac:dyDescent="0.3">
      <c r="A561" s="625" t="s">
        <v>526</v>
      </c>
      <c r="B561" s="626" t="s">
        <v>528</v>
      </c>
      <c r="C561" s="627" t="s">
        <v>552</v>
      </c>
      <c r="D561" s="628" t="s">
        <v>553</v>
      </c>
      <c r="E561" s="627" t="s">
        <v>529</v>
      </c>
      <c r="F561" s="628" t="s">
        <v>530</v>
      </c>
      <c r="G561" s="627" t="s">
        <v>560</v>
      </c>
      <c r="H561" s="627" t="s">
        <v>848</v>
      </c>
      <c r="I561" s="627" t="s">
        <v>849</v>
      </c>
      <c r="J561" s="627" t="s">
        <v>850</v>
      </c>
      <c r="K561" s="627" t="s">
        <v>851</v>
      </c>
      <c r="L561" s="629">
        <v>193.75002513027826</v>
      </c>
      <c r="M561" s="629">
        <v>17</v>
      </c>
      <c r="N561" s="630">
        <v>3293.7504272147303</v>
      </c>
    </row>
    <row r="562" spans="1:14" ht="14.4" customHeight="1" x14ac:dyDescent="0.3">
      <c r="A562" s="625" t="s">
        <v>526</v>
      </c>
      <c r="B562" s="626" t="s">
        <v>528</v>
      </c>
      <c r="C562" s="627" t="s">
        <v>552</v>
      </c>
      <c r="D562" s="628" t="s">
        <v>553</v>
      </c>
      <c r="E562" s="627" t="s">
        <v>529</v>
      </c>
      <c r="F562" s="628" t="s">
        <v>530</v>
      </c>
      <c r="G562" s="627" t="s">
        <v>560</v>
      </c>
      <c r="H562" s="627" t="s">
        <v>2399</v>
      </c>
      <c r="I562" s="627" t="s">
        <v>2400</v>
      </c>
      <c r="J562" s="627" t="s">
        <v>1394</v>
      </c>
      <c r="K562" s="627" t="s">
        <v>2401</v>
      </c>
      <c r="L562" s="629">
        <v>411.939381159915</v>
      </c>
      <c r="M562" s="629">
        <v>3</v>
      </c>
      <c r="N562" s="630">
        <v>1235.818143479745</v>
      </c>
    </row>
    <row r="563" spans="1:14" ht="14.4" customHeight="1" x14ac:dyDescent="0.3">
      <c r="A563" s="625" t="s">
        <v>526</v>
      </c>
      <c r="B563" s="626" t="s">
        <v>528</v>
      </c>
      <c r="C563" s="627" t="s">
        <v>552</v>
      </c>
      <c r="D563" s="628" t="s">
        <v>553</v>
      </c>
      <c r="E563" s="627" t="s">
        <v>529</v>
      </c>
      <c r="F563" s="628" t="s">
        <v>530</v>
      </c>
      <c r="G563" s="627" t="s">
        <v>560</v>
      </c>
      <c r="H563" s="627" t="s">
        <v>852</v>
      </c>
      <c r="I563" s="627" t="s">
        <v>852</v>
      </c>
      <c r="J563" s="627" t="s">
        <v>853</v>
      </c>
      <c r="K563" s="627" t="s">
        <v>854</v>
      </c>
      <c r="L563" s="629">
        <v>38.047583497603739</v>
      </c>
      <c r="M563" s="629">
        <v>162</v>
      </c>
      <c r="N563" s="630">
        <v>6163.7085266118056</v>
      </c>
    </row>
    <row r="564" spans="1:14" ht="14.4" customHeight="1" x14ac:dyDescent="0.3">
      <c r="A564" s="625" t="s">
        <v>526</v>
      </c>
      <c r="B564" s="626" t="s">
        <v>528</v>
      </c>
      <c r="C564" s="627" t="s">
        <v>552</v>
      </c>
      <c r="D564" s="628" t="s">
        <v>553</v>
      </c>
      <c r="E564" s="627" t="s">
        <v>529</v>
      </c>
      <c r="F564" s="628" t="s">
        <v>530</v>
      </c>
      <c r="G564" s="627" t="s">
        <v>560</v>
      </c>
      <c r="H564" s="627" t="s">
        <v>870</v>
      </c>
      <c r="I564" s="627" t="s">
        <v>871</v>
      </c>
      <c r="J564" s="627" t="s">
        <v>872</v>
      </c>
      <c r="K564" s="627" t="s">
        <v>854</v>
      </c>
      <c r="L564" s="629">
        <v>38.197534085690521</v>
      </c>
      <c r="M564" s="629">
        <v>76</v>
      </c>
      <c r="N564" s="630">
        <v>2903.0125905124796</v>
      </c>
    </row>
    <row r="565" spans="1:14" ht="14.4" customHeight="1" x14ac:dyDescent="0.3">
      <c r="A565" s="625" t="s">
        <v>526</v>
      </c>
      <c r="B565" s="626" t="s">
        <v>528</v>
      </c>
      <c r="C565" s="627" t="s">
        <v>552</v>
      </c>
      <c r="D565" s="628" t="s">
        <v>553</v>
      </c>
      <c r="E565" s="627" t="s">
        <v>529</v>
      </c>
      <c r="F565" s="628" t="s">
        <v>530</v>
      </c>
      <c r="G565" s="627" t="s">
        <v>560</v>
      </c>
      <c r="H565" s="627" t="s">
        <v>873</v>
      </c>
      <c r="I565" s="627" t="s">
        <v>874</v>
      </c>
      <c r="J565" s="627" t="s">
        <v>875</v>
      </c>
      <c r="K565" s="627" t="s">
        <v>854</v>
      </c>
      <c r="L565" s="629">
        <v>57.814479199028725</v>
      </c>
      <c r="M565" s="629">
        <v>197</v>
      </c>
      <c r="N565" s="630">
        <v>11389.452402208659</v>
      </c>
    </row>
    <row r="566" spans="1:14" ht="14.4" customHeight="1" x14ac:dyDescent="0.3">
      <c r="A566" s="625" t="s">
        <v>526</v>
      </c>
      <c r="B566" s="626" t="s">
        <v>528</v>
      </c>
      <c r="C566" s="627" t="s">
        <v>552</v>
      </c>
      <c r="D566" s="628" t="s">
        <v>553</v>
      </c>
      <c r="E566" s="627" t="s">
        <v>529</v>
      </c>
      <c r="F566" s="628" t="s">
        <v>530</v>
      </c>
      <c r="G566" s="627" t="s">
        <v>560</v>
      </c>
      <c r="H566" s="627" t="s">
        <v>880</v>
      </c>
      <c r="I566" s="627" t="s">
        <v>881</v>
      </c>
      <c r="J566" s="627" t="s">
        <v>882</v>
      </c>
      <c r="K566" s="627" t="s">
        <v>883</v>
      </c>
      <c r="L566" s="629">
        <v>336.59967896312548</v>
      </c>
      <c r="M566" s="629">
        <v>2</v>
      </c>
      <c r="N566" s="630">
        <v>673.19935792625097</v>
      </c>
    </row>
    <row r="567" spans="1:14" ht="14.4" customHeight="1" x14ac:dyDescent="0.3">
      <c r="A567" s="625" t="s">
        <v>526</v>
      </c>
      <c r="B567" s="626" t="s">
        <v>528</v>
      </c>
      <c r="C567" s="627" t="s">
        <v>552</v>
      </c>
      <c r="D567" s="628" t="s">
        <v>553</v>
      </c>
      <c r="E567" s="627" t="s">
        <v>529</v>
      </c>
      <c r="F567" s="628" t="s">
        <v>530</v>
      </c>
      <c r="G567" s="627" t="s">
        <v>560</v>
      </c>
      <c r="H567" s="627" t="s">
        <v>888</v>
      </c>
      <c r="I567" s="627" t="s">
        <v>889</v>
      </c>
      <c r="J567" s="627" t="s">
        <v>890</v>
      </c>
      <c r="K567" s="627" t="s">
        <v>891</v>
      </c>
      <c r="L567" s="629">
        <v>76.787550915478079</v>
      </c>
      <c r="M567" s="629">
        <v>13.5</v>
      </c>
      <c r="N567" s="630">
        <v>1036.631937358954</v>
      </c>
    </row>
    <row r="568" spans="1:14" ht="14.4" customHeight="1" x14ac:dyDescent="0.3">
      <c r="A568" s="625" t="s">
        <v>526</v>
      </c>
      <c r="B568" s="626" t="s">
        <v>528</v>
      </c>
      <c r="C568" s="627" t="s">
        <v>552</v>
      </c>
      <c r="D568" s="628" t="s">
        <v>553</v>
      </c>
      <c r="E568" s="627" t="s">
        <v>529</v>
      </c>
      <c r="F568" s="628" t="s">
        <v>530</v>
      </c>
      <c r="G568" s="627" t="s">
        <v>560</v>
      </c>
      <c r="H568" s="627" t="s">
        <v>946</v>
      </c>
      <c r="I568" s="627" t="s">
        <v>947</v>
      </c>
      <c r="J568" s="627" t="s">
        <v>948</v>
      </c>
      <c r="K568" s="627" t="s">
        <v>949</v>
      </c>
      <c r="L568" s="629">
        <v>375.8408433762246</v>
      </c>
      <c r="M568" s="629">
        <v>10</v>
      </c>
      <c r="N568" s="630">
        <v>3758.4084337622462</v>
      </c>
    </row>
    <row r="569" spans="1:14" ht="14.4" customHeight="1" x14ac:dyDescent="0.3">
      <c r="A569" s="625" t="s">
        <v>526</v>
      </c>
      <c r="B569" s="626" t="s">
        <v>528</v>
      </c>
      <c r="C569" s="627" t="s">
        <v>552</v>
      </c>
      <c r="D569" s="628" t="s">
        <v>553</v>
      </c>
      <c r="E569" s="627" t="s">
        <v>529</v>
      </c>
      <c r="F569" s="628" t="s">
        <v>530</v>
      </c>
      <c r="G569" s="627" t="s">
        <v>560</v>
      </c>
      <c r="H569" s="627" t="s">
        <v>597</v>
      </c>
      <c r="I569" s="627" t="s">
        <v>598</v>
      </c>
      <c r="J569" s="627" t="s">
        <v>599</v>
      </c>
      <c r="K569" s="627" t="s">
        <v>600</v>
      </c>
      <c r="L569" s="629">
        <v>63.450578684773561</v>
      </c>
      <c r="M569" s="629">
        <v>17</v>
      </c>
      <c r="N569" s="630">
        <v>1078.6598376411505</v>
      </c>
    </row>
    <row r="570" spans="1:14" ht="14.4" customHeight="1" x14ac:dyDescent="0.3">
      <c r="A570" s="625" t="s">
        <v>526</v>
      </c>
      <c r="B570" s="626" t="s">
        <v>528</v>
      </c>
      <c r="C570" s="627" t="s">
        <v>552</v>
      </c>
      <c r="D570" s="628" t="s">
        <v>553</v>
      </c>
      <c r="E570" s="627" t="s">
        <v>529</v>
      </c>
      <c r="F570" s="628" t="s">
        <v>530</v>
      </c>
      <c r="G570" s="627" t="s">
        <v>560</v>
      </c>
      <c r="H570" s="627" t="s">
        <v>2402</v>
      </c>
      <c r="I570" s="627" t="s">
        <v>2403</v>
      </c>
      <c r="J570" s="627" t="s">
        <v>2404</v>
      </c>
      <c r="K570" s="627" t="s">
        <v>1474</v>
      </c>
      <c r="L570" s="629">
        <v>41.961056338028172</v>
      </c>
      <c r="M570" s="629">
        <v>142</v>
      </c>
      <c r="N570" s="630">
        <v>5958.47</v>
      </c>
    </row>
    <row r="571" spans="1:14" ht="14.4" customHeight="1" x14ac:dyDescent="0.3">
      <c r="A571" s="625" t="s">
        <v>526</v>
      </c>
      <c r="B571" s="626" t="s">
        <v>528</v>
      </c>
      <c r="C571" s="627" t="s">
        <v>552</v>
      </c>
      <c r="D571" s="628" t="s">
        <v>553</v>
      </c>
      <c r="E571" s="627" t="s">
        <v>529</v>
      </c>
      <c r="F571" s="628" t="s">
        <v>530</v>
      </c>
      <c r="G571" s="627" t="s">
        <v>560</v>
      </c>
      <c r="H571" s="627" t="s">
        <v>986</v>
      </c>
      <c r="I571" s="627" t="s">
        <v>987</v>
      </c>
      <c r="J571" s="627" t="s">
        <v>988</v>
      </c>
      <c r="K571" s="627" t="s">
        <v>989</v>
      </c>
      <c r="L571" s="629">
        <v>393.14911761591168</v>
      </c>
      <c r="M571" s="629">
        <v>9</v>
      </c>
      <c r="N571" s="630">
        <v>3538.342058543205</v>
      </c>
    </row>
    <row r="572" spans="1:14" ht="14.4" customHeight="1" x14ac:dyDescent="0.3">
      <c r="A572" s="625" t="s">
        <v>526</v>
      </c>
      <c r="B572" s="626" t="s">
        <v>528</v>
      </c>
      <c r="C572" s="627" t="s">
        <v>552</v>
      </c>
      <c r="D572" s="628" t="s">
        <v>553</v>
      </c>
      <c r="E572" s="627" t="s">
        <v>529</v>
      </c>
      <c r="F572" s="628" t="s">
        <v>530</v>
      </c>
      <c r="G572" s="627" t="s">
        <v>560</v>
      </c>
      <c r="H572" s="627" t="s">
        <v>1009</v>
      </c>
      <c r="I572" s="627" t="s">
        <v>1010</v>
      </c>
      <c r="J572" s="627" t="s">
        <v>1011</v>
      </c>
      <c r="K572" s="627" t="s">
        <v>1012</v>
      </c>
      <c r="L572" s="629">
        <v>14.469244887772899</v>
      </c>
      <c r="M572" s="629">
        <v>20</v>
      </c>
      <c r="N572" s="630">
        <v>289.38489775545798</v>
      </c>
    </row>
    <row r="573" spans="1:14" ht="14.4" customHeight="1" x14ac:dyDescent="0.3">
      <c r="A573" s="625" t="s">
        <v>526</v>
      </c>
      <c r="B573" s="626" t="s">
        <v>528</v>
      </c>
      <c r="C573" s="627" t="s">
        <v>552</v>
      </c>
      <c r="D573" s="628" t="s">
        <v>553</v>
      </c>
      <c r="E573" s="627" t="s">
        <v>529</v>
      </c>
      <c r="F573" s="628" t="s">
        <v>530</v>
      </c>
      <c r="G573" s="627" t="s">
        <v>560</v>
      </c>
      <c r="H573" s="627" t="s">
        <v>601</v>
      </c>
      <c r="I573" s="627" t="s">
        <v>562</v>
      </c>
      <c r="J573" s="627" t="s">
        <v>602</v>
      </c>
      <c r="K573" s="627"/>
      <c r="L573" s="629">
        <v>97.78932671130066</v>
      </c>
      <c r="M573" s="629">
        <v>89</v>
      </c>
      <c r="N573" s="630">
        <v>8703.2500773057582</v>
      </c>
    </row>
    <row r="574" spans="1:14" ht="14.4" customHeight="1" x14ac:dyDescent="0.3">
      <c r="A574" s="625" t="s">
        <v>526</v>
      </c>
      <c r="B574" s="626" t="s">
        <v>528</v>
      </c>
      <c r="C574" s="627" t="s">
        <v>552</v>
      </c>
      <c r="D574" s="628" t="s">
        <v>553</v>
      </c>
      <c r="E574" s="627" t="s">
        <v>529</v>
      </c>
      <c r="F574" s="628" t="s">
        <v>530</v>
      </c>
      <c r="G574" s="627" t="s">
        <v>560</v>
      </c>
      <c r="H574" s="627" t="s">
        <v>1095</v>
      </c>
      <c r="I574" s="627" t="s">
        <v>1096</v>
      </c>
      <c r="J574" s="627" t="s">
        <v>1097</v>
      </c>
      <c r="K574" s="627" t="s">
        <v>1098</v>
      </c>
      <c r="L574" s="629">
        <v>215.72277061820705</v>
      </c>
      <c r="M574" s="629">
        <v>20</v>
      </c>
      <c r="N574" s="630">
        <v>4314.455412364141</v>
      </c>
    </row>
    <row r="575" spans="1:14" ht="14.4" customHeight="1" x14ac:dyDescent="0.3">
      <c r="A575" s="625" t="s">
        <v>526</v>
      </c>
      <c r="B575" s="626" t="s">
        <v>528</v>
      </c>
      <c r="C575" s="627" t="s">
        <v>552</v>
      </c>
      <c r="D575" s="628" t="s">
        <v>553</v>
      </c>
      <c r="E575" s="627" t="s">
        <v>529</v>
      </c>
      <c r="F575" s="628" t="s">
        <v>530</v>
      </c>
      <c r="G575" s="627" t="s">
        <v>560</v>
      </c>
      <c r="H575" s="627" t="s">
        <v>2405</v>
      </c>
      <c r="I575" s="627" t="s">
        <v>2406</v>
      </c>
      <c r="J575" s="627" t="s">
        <v>2407</v>
      </c>
      <c r="K575" s="627" t="s">
        <v>2408</v>
      </c>
      <c r="L575" s="629">
        <v>527.85000999966996</v>
      </c>
      <c r="M575" s="629">
        <v>1</v>
      </c>
      <c r="N575" s="630">
        <v>527.85000999966996</v>
      </c>
    </row>
    <row r="576" spans="1:14" ht="14.4" customHeight="1" x14ac:dyDescent="0.3">
      <c r="A576" s="625" t="s">
        <v>526</v>
      </c>
      <c r="B576" s="626" t="s">
        <v>528</v>
      </c>
      <c r="C576" s="627" t="s">
        <v>552</v>
      </c>
      <c r="D576" s="628" t="s">
        <v>553</v>
      </c>
      <c r="E576" s="627" t="s">
        <v>529</v>
      </c>
      <c r="F576" s="628" t="s">
        <v>530</v>
      </c>
      <c r="G576" s="627" t="s">
        <v>560</v>
      </c>
      <c r="H576" s="627" t="s">
        <v>1105</v>
      </c>
      <c r="I576" s="627" t="s">
        <v>1106</v>
      </c>
      <c r="J576" s="627" t="s">
        <v>1107</v>
      </c>
      <c r="K576" s="627" t="s">
        <v>1108</v>
      </c>
      <c r="L576" s="629">
        <v>64.276553812774893</v>
      </c>
      <c r="M576" s="629">
        <v>41</v>
      </c>
      <c r="N576" s="630">
        <v>2635.3387063237706</v>
      </c>
    </row>
    <row r="577" spans="1:14" ht="14.4" customHeight="1" x14ac:dyDescent="0.3">
      <c r="A577" s="625" t="s">
        <v>526</v>
      </c>
      <c r="B577" s="626" t="s">
        <v>528</v>
      </c>
      <c r="C577" s="627" t="s">
        <v>552</v>
      </c>
      <c r="D577" s="628" t="s">
        <v>553</v>
      </c>
      <c r="E577" s="627" t="s">
        <v>529</v>
      </c>
      <c r="F577" s="628" t="s">
        <v>530</v>
      </c>
      <c r="G577" s="627" t="s">
        <v>560</v>
      </c>
      <c r="H577" s="627" t="s">
        <v>1116</v>
      </c>
      <c r="I577" s="627" t="s">
        <v>1117</v>
      </c>
      <c r="J577" s="627" t="s">
        <v>1118</v>
      </c>
      <c r="K577" s="627" t="s">
        <v>573</v>
      </c>
      <c r="L577" s="629">
        <v>118.57796195085272</v>
      </c>
      <c r="M577" s="629">
        <v>42</v>
      </c>
      <c r="N577" s="630">
        <v>4980.2744019358142</v>
      </c>
    </row>
    <row r="578" spans="1:14" ht="14.4" customHeight="1" x14ac:dyDescent="0.3">
      <c r="A578" s="625" t="s">
        <v>526</v>
      </c>
      <c r="B578" s="626" t="s">
        <v>528</v>
      </c>
      <c r="C578" s="627" t="s">
        <v>552</v>
      </c>
      <c r="D578" s="628" t="s">
        <v>553</v>
      </c>
      <c r="E578" s="627" t="s">
        <v>529</v>
      </c>
      <c r="F578" s="628" t="s">
        <v>530</v>
      </c>
      <c r="G578" s="627" t="s">
        <v>560</v>
      </c>
      <c r="H578" s="627" t="s">
        <v>1119</v>
      </c>
      <c r="I578" s="627" t="s">
        <v>1120</v>
      </c>
      <c r="J578" s="627" t="s">
        <v>1121</v>
      </c>
      <c r="K578" s="627" t="s">
        <v>1122</v>
      </c>
      <c r="L578" s="629">
        <v>59.447440871303954</v>
      </c>
      <c r="M578" s="629">
        <v>215</v>
      </c>
      <c r="N578" s="630">
        <v>12781.19978733035</v>
      </c>
    </row>
    <row r="579" spans="1:14" ht="14.4" customHeight="1" x14ac:dyDescent="0.3">
      <c r="A579" s="625" t="s">
        <v>526</v>
      </c>
      <c r="B579" s="626" t="s">
        <v>528</v>
      </c>
      <c r="C579" s="627" t="s">
        <v>552</v>
      </c>
      <c r="D579" s="628" t="s">
        <v>553</v>
      </c>
      <c r="E579" s="627" t="s">
        <v>529</v>
      </c>
      <c r="F579" s="628" t="s">
        <v>530</v>
      </c>
      <c r="G579" s="627" t="s">
        <v>560</v>
      </c>
      <c r="H579" s="627" t="s">
        <v>1123</v>
      </c>
      <c r="I579" s="627" t="s">
        <v>1124</v>
      </c>
      <c r="J579" s="627" t="s">
        <v>1125</v>
      </c>
      <c r="K579" s="627" t="s">
        <v>1126</v>
      </c>
      <c r="L579" s="629">
        <v>49.221206167992101</v>
      </c>
      <c r="M579" s="629">
        <v>6</v>
      </c>
      <c r="N579" s="630">
        <v>295.32723700795259</v>
      </c>
    </row>
    <row r="580" spans="1:14" ht="14.4" customHeight="1" x14ac:dyDescent="0.3">
      <c r="A580" s="625" t="s">
        <v>526</v>
      </c>
      <c r="B580" s="626" t="s">
        <v>528</v>
      </c>
      <c r="C580" s="627" t="s">
        <v>552</v>
      </c>
      <c r="D580" s="628" t="s">
        <v>553</v>
      </c>
      <c r="E580" s="627" t="s">
        <v>529</v>
      </c>
      <c r="F580" s="628" t="s">
        <v>530</v>
      </c>
      <c r="G580" s="627" t="s">
        <v>560</v>
      </c>
      <c r="H580" s="627" t="s">
        <v>1150</v>
      </c>
      <c r="I580" s="627" t="s">
        <v>1151</v>
      </c>
      <c r="J580" s="627" t="s">
        <v>850</v>
      </c>
      <c r="K580" s="627" t="s">
        <v>1152</v>
      </c>
      <c r="L580" s="629">
        <v>268.44929004020685</v>
      </c>
      <c r="M580" s="629">
        <v>177</v>
      </c>
      <c r="N580" s="630">
        <v>47515.524337116614</v>
      </c>
    </row>
    <row r="581" spans="1:14" ht="14.4" customHeight="1" x14ac:dyDescent="0.3">
      <c r="A581" s="625" t="s">
        <v>526</v>
      </c>
      <c r="B581" s="626" t="s">
        <v>528</v>
      </c>
      <c r="C581" s="627" t="s">
        <v>552</v>
      </c>
      <c r="D581" s="628" t="s">
        <v>553</v>
      </c>
      <c r="E581" s="627" t="s">
        <v>529</v>
      </c>
      <c r="F581" s="628" t="s">
        <v>530</v>
      </c>
      <c r="G581" s="627" t="s">
        <v>560</v>
      </c>
      <c r="H581" s="627" t="s">
        <v>1165</v>
      </c>
      <c r="I581" s="627" t="s">
        <v>1166</v>
      </c>
      <c r="J581" s="627" t="s">
        <v>1167</v>
      </c>
      <c r="K581" s="627" t="s">
        <v>1168</v>
      </c>
      <c r="L581" s="629">
        <v>197.40297010299926</v>
      </c>
      <c r="M581" s="629">
        <v>181</v>
      </c>
      <c r="N581" s="630">
        <v>35729.937588642868</v>
      </c>
    </row>
    <row r="582" spans="1:14" ht="14.4" customHeight="1" x14ac:dyDescent="0.3">
      <c r="A582" s="625" t="s">
        <v>526</v>
      </c>
      <c r="B582" s="626" t="s">
        <v>528</v>
      </c>
      <c r="C582" s="627" t="s">
        <v>552</v>
      </c>
      <c r="D582" s="628" t="s">
        <v>553</v>
      </c>
      <c r="E582" s="627" t="s">
        <v>529</v>
      </c>
      <c r="F582" s="628" t="s">
        <v>530</v>
      </c>
      <c r="G582" s="627" t="s">
        <v>560</v>
      </c>
      <c r="H582" s="627" t="s">
        <v>1216</v>
      </c>
      <c r="I582" s="627" t="s">
        <v>1217</v>
      </c>
      <c r="J582" s="627" t="s">
        <v>1218</v>
      </c>
      <c r="K582" s="627" t="s">
        <v>1219</v>
      </c>
      <c r="L582" s="629">
        <v>0</v>
      </c>
      <c r="M582" s="629">
        <v>0</v>
      </c>
      <c r="N582" s="630">
        <v>0</v>
      </c>
    </row>
    <row r="583" spans="1:14" ht="14.4" customHeight="1" x14ac:dyDescent="0.3">
      <c r="A583" s="625" t="s">
        <v>526</v>
      </c>
      <c r="B583" s="626" t="s">
        <v>528</v>
      </c>
      <c r="C583" s="627" t="s">
        <v>552</v>
      </c>
      <c r="D583" s="628" t="s">
        <v>553</v>
      </c>
      <c r="E583" s="627" t="s">
        <v>529</v>
      </c>
      <c r="F583" s="628" t="s">
        <v>530</v>
      </c>
      <c r="G583" s="627" t="s">
        <v>560</v>
      </c>
      <c r="H583" s="627" t="s">
        <v>1255</v>
      </c>
      <c r="I583" s="627" t="s">
        <v>1256</v>
      </c>
      <c r="J583" s="627" t="s">
        <v>1257</v>
      </c>
      <c r="K583" s="627" t="s">
        <v>1258</v>
      </c>
      <c r="L583" s="629">
        <v>147.812151005587</v>
      </c>
      <c r="M583" s="629">
        <v>4</v>
      </c>
      <c r="N583" s="630">
        <v>591.24860402234799</v>
      </c>
    </row>
    <row r="584" spans="1:14" ht="14.4" customHeight="1" x14ac:dyDescent="0.3">
      <c r="A584" s="625" t="s">
        <v>526</v>
      </c>
      <c r="B584" s="626" t="s">
        <v>528</v>
      </c>
      <c r="C584" s="627" t="s">
        <v>552</v>
      </c>
      <c r="D584" s="628" t="s">
        <v>553</v>
      </c>
      <c r="E584" s="627" t="s">
        <v>529</v>
      </c>
      <c r="F584" s="628" t="s">
        <v>530</v>
      </c>
      <c r="G584" s="627" t="s">
        <v>560</v>
      </c>
      <c r="H584" s="627" t="s">
        <v>1263</v>
      </c>
      <c r="I584" s="627" t="s">
        <v>1264</v>
      </c>
      <c r="J584" s="627" t="s">
        <v>1265</v>
      </c>
      <c r="K584" s="627" t="s">
        <v>1266</v>
      </c>
      <c r="L584" s="629">
        <v>178.16</v>
      </c>
      <c r="M584" s="629">
        <v>2</v>
      </c>
      <c r="N584" s="630">
        <v>356.32</v>
      </c>
    </row>
    <row r="585" spans="1:14" ht="14.4" customHeight="1" x14ac:dyDescent="0.3">
      <c r="A585" s="625" t="s">
        <v>526</v>
      </c>
      <c r="B585" s="626" t="s">
        <v>528</v>
      </c>
      <c r="C585" s="627" t="s">
        <v>552</v>
      </c>
      <c r="D585" s="628" t="s">
        <v>553</v>
      </c>
      <c r="E585" s="627" t="s">
        <v>529</v>
      </c>
      <c r="F585" s="628" t="s">
        <v>530</v>
      </c>
      <c r="G585" s="627" t="s">
        <v>560</v>
      </c>
      <c r="H585" s="627" t="s">
        <v>607</v>
      </c>
      <c r="I585" s="627" t="s">
        <v>608</v>
      </c>
      <c r="J585" s="627" t="s">
        <v>609</v>
      </c>
      <c r="K585" s="627" t="s">
        <v>610</v>
      </c>
      <c r="L585" s="629">
        <v>63.414005158640471</v>
      </c>
      <c r="M585" s="629">
        <v>57</v>
      </c>
      <c r="N585" s="630">
        <v>3614.598294042507</v>
      </c>
    </row>
    <row r="586" spans="1:14" ht="14.4" customHeight="1" x14ac:dyDescent="0.3">
      <c r="A586" s="625" t="s">
        <v>526</v>
      </c>
      <c r="B586" s="626" t="s">
        <v>528</v>
      </c>
      <c r="C586" s="627" t="s">
        <v>552</v>
      </c>
      <c r="D586" s="628" t="s">
        <v>553</v>
      </c>
      <c r="E586" s="627" t="s">
        <v>529</v>
      </c>
      <c r="F586" s="628" t="s">
        <v>530</v>
      </c>
      <c r="G586" s="627" t="s">
        <v>560</v>
      </c>
      <c r="H586" s="627" t="s">
        <v>1284</v>
      </c>
      <c r="I586" s="627" t="s">
        <v>1285</v>
      </c>
      <c r="J586" s="627" t="s">
        <v>1286</v>
      </c>
      <c r="K586" s="627" t="s">
        <v>577</v>
      </c>
      <c r="L586" s="629">
        <v>70.050005685526997</v>
      </c>
      <c r="M586" s="629">
        <v>2</v>
      </c>
      <c r="N586" s="630">
        <v>140.10001137105399</v>
      </c>
    </row>
    <row r="587" spans="1:14" ht="14.4" customHeight="1" x14ac:dyDescent="0.3">
      <c r="A587" s="625" t="s">
        <v>526</v>
      </c>
      <c r="B587" s="626" t="s">
        <v>528</v>
      </c>
      <c r="C587" s="627" t="s">
        <v>552</v>
      </c>
      <c r="D587" s="628" t="s">
        <v>553</v>
      </c>
      <c r="E587" s="627" t="s">
        <v>529</v>
      </c>
      <c r="F587" s="628" t="s">
        <v>530</v>
      </c>
      <c r="G587" s="627" t="s">
        <v>560</v>
      </c>
      <c r="H587" s="627" t="s">
        <v>1287</v>
      </c>
      <c r="I587" s="627" t="s">
        <v>1288</v>
      </c>
      <c r="J587" s="627" t="s">
        <v>1289</v>
      </c>
      <c r="K587" s="627" t="s">
        <v>769</v>
      </c>
      <c r="L587" s="629">
        <v>41.65782315289816</v>
      </c>
      <c r="M587" s="629">
        <v>124</v>
      </c>
      <c r="N587" s="630">
        <v>5165.5700709593721</v>
      </c>
    </row>
    <row r="588" spans="1:14" ht="14.4" customHeight="1" x14ac:dyDescent="0.3">
      <c r="A588" s="625" t="s">
        <v>526</v>
      </c>
      <c r="B588" s="626" t="s">
        <v>528</v>
      </c>
      <c r="C588" s="627" t="s">
        <v>552</v>
      </c>
      <c r="D588" s="628" t="s">
        <v>553</v>
      </c>
      <c r="E588" s="627" t="s">
        <v>529</v>
      </c>
      <c r="F588" s="628" t="s">
        <v>530</v>
      </c>
      <c r="G588" s="627" t="s">
        <v>560</v>
      </c>
      <c r="H588" s="627" t="s">
        <v>1294</v>
      </c>
      <c r="I588" s="627" t="s">
        <v>1295</v>
      </c>
      <c r="J588" s="627" t="s">
        <v>1296</v>
      </c>
      <c r="K588" s="627" t="s">
        <v>1297</v>
      </c>
      <c r="L588" s="629">
        <v>104.48233147624522</v>
      </c>
      <c r="M588" s="629">
        <v>24</v>
      </c>
      <c r="N588" s="630">
        <v>2507.5759554298852</v>
      </c>
    </row>
    <row r="589" spans="1:14" ht="14.4" customHeight="1" x14ac:dyDescent="0.3">
      <c r="A589" s="625" t="s">
        <v>526</v>
      </c>
      <c r="B589" s="626" t="s">
        <v>528</v>
      </c>
      <c r="C589" s="627" t="s">
        <v>552</v>
      </c>
      <c r="D589" s="628" t="s">
        <v>553</v>
      </c>
      <c r="E589" s="627" t="s">
        <v>529</v>
      </c>
      <c r="F589" s="628" t="s">
        <v>530</v>
      </c>
      <c r="G589" s="627" t="s">
        <v>560</v>
      </c>
      <c r="H589" s="627" t="s">
        <v>1298</v>
      </c>
      <c r="I589" s="627" t="s">
        <v>1299</v>
      </c>
      <c r="J589" s="627" t="s">
        <v>897</v>
      </c>
      <c r="K589" s="627" t="s">
        <v>1300</v>
      </c>
      <c r="L589" s="629">
        <v>274.969062494421</v>
      </c>
      <c r="M589" s="629">
        <v>10</v>
      </c>
      <c r="N589" s="630">
        <v>2749.69062494421</v>
      </c>
    </row>
    <row r="590" spans="1:14" ht="14.4" customHeight="1" x14ac:dyDescent="0.3">
      <c r="A590" s="625" t="s">
        <v>526</v>
      </c>
      <c r="B590" s="626" t="s">
        <v>528</v>
      </c>
      <c r="C590" s="627" t="s">
        <v>552</v>
      </c>
      <c r="D590" s="628" t="s">
        <v>553</v>
      </c>
      <c r="E590" s="627" t="s">
        <v>529</v>
      </c>
      <c r="F590" s="628" t="s">
        <v>530</v>
      </c>
      <c r="G590" s="627" t="s">
        <v>560</v>
      </c>
      <c r="H590" s="627" t="s">
        <v>2409</v>
      </c>
      <c r="I590" s="627" t="s">
        <v>2409</v>
      </c>
      <c r="J590" s="627" t="s">
        <v>2410</v>
      </c>
      <c r="K590" s="627" t="s">
        <v>854</v>
      </c>
      <c r="L590" s="629">
        <v>56.839047221979904</v>
      </c>
      <c r="M590" s="629">
        <v>291</v>
      </c>
      <c r="N590" s="630">
        <v>16540.162741596152</v>
      </c>
    </row>
    <row r="591" spans="1:14" ht="14.4" customHeight="1" x14ac:dyDescent="0.3">
      <c r="A591" s="625" t="s">
        <v>526</v>
      </c>
      <c r="B591" s="626" t="s">
        <v>528</v>
      </c>
      <c r="C591" s="627" t="s">
        <v>552</v>
      </c>
      <c r="D591" s="628" t="s">
        <v>553</v>
      </c>
      <c r="E591" s="627" t="s">
        <v>529</v>
      </c>
      <c r="F591" s="628" t="s">
        <v>530</v>
      </c>
      <c r="G591" s="627" t="s">
        <v>560</v>
      </c>
      <c r="H591" s="627" t="s">
        <v>1316</v>
      </c>
      <c r="I591" s="627" t="s">
        <v>1317</v>
      </c>
      <c r="J591" s="627" t="s">
        <v>1318</v>
      </c>
      <c r="K591" s="627" t="s">
        <v>1319</v>
      </c>
      <c r="L591" s="629">
        <v>1105.7173856172076</v>
      </c>
      <c r="M591" s="629">
        <v>4</v>
      </c>
      <c r="N591" s="630">
        <v>4422.8695424688303</v>
      </c>
    </row>
    <row r="592" spans="1:14" ht="14.4" customHeight="1" x14ac:dyDescent="0.3">
      <c r="A592" s="625" t="s">
        <v>526</v>
      </c>
      <c r="B592" s="626" t="s">
        <v>528</v>
      </c>
      <c r="C592" s="627" t="s">
        <v>552</v>
      </c>
      <c r="D592" s="628" t="s">
        <v>553</v>
      </c>
      <c r="E592" s="627" t="s">
        <v>529</v>
      </c>
      <c r="F592" s="628" t="s">
        <v>530</v>
      </c>
      <c r="G592" s="627" t="s">
        <v>560</v>
      </c>
      <c r="H592" s="627" t="s">
        <v>2411</v>
      </c>
      <c r="I592" s="627" t="s">
        <v>562</v>
      </c>
      <c r="J592" s="627" t="s">
        <v>2412</v>
      </c>
      <c r="K592" s="627" t="s">
        <v>2413</v>
      </c>
      <c r="L592" s="629">
        <v>45.424999999999997</v>
      </c>
      <c r="M592" s="629">
        <v>22</v>
      </c>
      <c r="N592" s="630">
        <v>999.34999999999991</v>
      </c>
    </row>
    <row r="593" spans="1:14" ht="14.4" customHeight="1" x14ac:dyDescent="0.3">
      <c r="A593" s="625" t="s">
        <v>526</v>
      </c>
      <c r="B593" s="626" t="s">
        <v>528</v>
      </c>
      <c r="C593" s="627" t="s">
        <v>552</v>
      </c>
      <c r="D593" s="628" t="s">
        <v>553</v>
      </c>
      <c r="E593" s="627" t="s">
        <v>529</v>
      </c>
      <c r="F593" s="628" t="s">
        <v>530</v>
      </c>
      <c r="G593" s="627" t="s">
        <v>560</v>
      </c>
      <c r="H593" s="627" t="s">
        <v>1337</v>
      </c>
      <c r="I593" s="627" t="s">
        <v>562</v>
      </c>
      <c r="J593" s="627" t="s">
        <v>1338</v>
      </c>
      <c r="K593" s="627"/>
      <c r="L593" s="629">
        <v>59.759154670024486</v>
      </c>
      <c r="M593" s="629">
        <v>51</v>
      </c>
      <c r="N593" s="630">
        <v>3047.7168881712487</v>
      </c>
    </row>
    <row r="594" spans="1:14" ht="14.4" customHeight="1" x14ac:dyDescent="0.3">
      <c r="A594" s="625" t="s">
        <v>526</v>
      </c>
      <c r="B594" s="626" t="s">
        <v>528</v>
      </c>
      <c r="C594" s="627" t="s">
        <v>552</v>
      </c>
      <c r="D594" s="628" t="s">
        <v>553</v>
      </c>
      <c r="E594" s="627" t="s">
        <v>529</v>
      </c>
      <c r="F594" s="628" t="s">
        <v>530</v>
      </c>
      <c r="G594" s="627" t="s">
        <v>560</v>
      </c>
      <c r="H594" s="627" t="s">
        <v>1344</v>
      </c>
      <c r="I594" s="627" t="s">
        <v>1345</v>
      </c>
      <c r="J594" s="627" t="s">
        <v>1346</v>
      </c>
      <c r="K594" s="627" t="s">
        <v>1122</v>
      </c>
      <c r="L594" s="629">
        <v>52.50504752073801</v>
      </c>
      <c r="M594" s="629">
        <v>152</v>
      </c>
      <c r="N594" s="630">
        <v>7980.7672231521774</v>
      </c>
    </row>
    <row r="595" spans="1:14" ht="14.4" customHeight="1" x14ac:dyDescent="0.3">
      <c r="A595" s="625" t="s">
        <v>526</v>
      </c>
      <c r="B595" s="626" t="s">
        <v>528</v>
      </c>
      <c r="C595" s="627" t="s">
        <v>552</v>
      </c>
      <c r="D595" s="628" t="s">
        <v>553</v>
      </c>
      <c r="E595" s="627" t="s">
        <v>529</v>
      </c>
      <c r="F595" s="628" t="s">
        <v>530</v>
      </c>
      <c r="G595" s="627" t="s">
        <v>560</v>
      </c>
      <c r="H595" s="627" t="s">
        <v>1351</v>
      </c>
      <c r="I595" s="627" t="s">
        <v>1352</v>
      </c>
      <c r="J595" s="627" t="s">
        <v>1353</v>
      </c>
      <c r="K595" s="627" t="s">
        <v>1354</v>
      </c>
      <c r="L595" s="629">
        <v>434.7</v>
      </c>
      <c r="M595" s="629">
        <v>20</v>
      </c>
      <c r="N595" s="630">
        <v>8694</v>
      </c>
    </row>
    <row r="596" spans="1:14" ht="14.4" customHeight="1" x14ac:dyDescent="0.3">
      <c r="A596" s="625" t="s">
        <v>526</v>
      </c>
      <c r="B596" s="626" t="s">
        <v>528</v>
      </c>
      <c r="C596" s="627" t="s">
        <v>552</v>
      </c>
      <c r="D596" s="628" t="s">
        <v>553</v>
      </c>
      <c r="E596" s="627" t="s">
        <v>529</v>
      </c>
      <c r="F596" s="628" t="s">
        <v>530</v>
      </c>
      <c r="G596" s="627" t="s">
        <v>560</v>
      </c>
      <c r="H596" s="627" t="s">
        <v>1357</v>
      </c>
      <c r="I596" s="627" t="s">
        <v>1358</v>
      </c>
      <c r="J596" s="627" t="s">
        <v>1359</v>
      </c>
      <c r="K596" s="627" t="s">
        <v>1360</v>
      </c>
      <c r="L596" s="629">
        <v>61.480259297779263</v>
      </c>
      <c r="M596" s="629">
        <v>290</v>
      </c>
      <c r="N596" s="630">
        <v>17829.275196355986</v>
      </c>
    </row>
    <row r="597" spans="1:14" ht="14.4" customHeight="1" x14ac:dyDescent="0.3">
      <c r="A597" s="625" t="s">
        <v>526</v>
      </c>
      <c r="B597" s="626" t="s">
        <v>528</v>
      </c>
      <c r="C597" s="627" t="s">
        <v>552</v>
      </c>
      <c r="D597" s="628" t="s">
        <v>553</v>
      </c>
      <c r="E597" s="627" t="s">
        <v>529</v>
      </c>
      <c r="F597" s="628" t="s">
        <v>530</v>
      </c>
      <c r="G597" s="627" t="s">
        <v>560</v>
      </c>
      <c r="H597" s="627" t="s">
        <v>2414</v>
      </c>
      <c r="I597" s="627" t="s">
        <v>2415</v>
      </c>
      <c r="J597" s="627" t="s">
        <v>613</v>
      </c>
      <c r="K597" s="627" t="s">
        <v>2416</v>
      </c>
      <c r="L597" s="629">
        <v>555.41999999999996</v>
      </c>
      <c r="M597" s="629">
        <v>2</v>
      </c>
      <c r="N597" s="630">
        <v>1110.8399999999999</v>
      </c>
    </row>
    <row r="598" spans="1:14" ht="14.4" customHeight="1" x14ac:dyDescent="0.3">
      <c r="A598" s="625" t="s">
        <v>526</v>
      </c>
      <c r="B598" s="626" t="s">
        <v>528</v>
      </c>
      <c r="C598" s="627" t="s">
        <v>552</v>
      </c>
      <c r="D598" s="628" t="s">
        <v>553</v>
      </c>
      <c r="E598" s="627" t="s">
        <v>529</v>
      </c>
      <c r="F598" s="628" t="s">
        <v>530</v>
      </c>
      <c r="G598" s="627" t="s">
        <v>560</v>
      </c>
      <c r="H598" s="627" t="s">
        <v>611</v>
      </c>
      <c r="I598" s="627" t="s">
        <v>612</v>
      </c>
      <c r="J598" s="627" t="s">
        <v>613</v>
      </c>
      <c r="K598" s="627" t="s">
        <v>614</v>
      </c>
      <c r="L598" s="629">
        <v>326.89199394725944</v>
      </c>
      <c r="M598" s="629">
        <v>17</v>
      </c>
      <c r="N598" s="630">
        <v>5557.1638971034108</v>
      </c>
    </row>
    <row r="599" spans="1:14" ht="14.4" customHeight="1" x14ac:dyDescent="0.3">
      <c r="A599" s="625" t="s">
        <v>526</v>
      </c>
      <c r="B599" s="626" t="s">
        <v>528</v>
      </c>
      <c r="C599" s="627" t="s">
        <v>552</v>
      </c>
      <c r="D599" s="628" t="s">
        <v>553</v>
      </c>
      <c r="E599" s="627" t="s">
        <v>529</v>
      </c>
      <c r="F599" s="628" t="s">
        <v>530</v>
      </c>
      <c r="G599" s="627" t="s">
        <v>560</v>
      </c>
      <c r="H599" s="627" t="s">
        <v>2417</v>
      </c>
      <c r="I599" s="627" t="s">
        <v>2418</v>
      </c>
      <c r="J599" s="627" t="s">
        <v>613</v>
      </c>
      <c r="K599" s="627" t="s">
        <v>1494</v>
      </c>
      <c r="L599" s="629">
        <v>246.20261140032321</v>
      </c>
      <c r="M599" s="629">
        <v>17</v>
      </c>
      <c r="N599" s="630">
        <v>4185.4443938054947</v>
      </c>
    </row>
    <row r="600" spans="1:14" ht="14.4" customHeight="1" x14ac:dyDescent="0.3">
      <c r="A600" s="625" t="s">
        <v>526</v>
      </c>
      <c r="B600" s="626" t="s">
        <v>528</v>
      </c>
      <c r="C600" s="627" t="s">
        <v>552</v>
      </c>
      <c r="D600" s="628" t="s">
        <v>553</v>
      </c>
      <c r="E600" s="627" t="s">
        <v>529</v>
      </c>
      <c r="F600" s="628" t="s">
        <v>530</v>
      </c>
      <c r="G600" s="627" t="s">
        <v>560</v>
      </c>
      <c r="H600" s="627" t="s">
        <v>1392</v>
      </c>
      <c r="I600" s="627" t="s">
        <v>1393</v>
      </c>
      <c r="J600" s="627" t="s">
        <v>1394</v>
      </c>
      <c r="K600" s="627" t="s">
        <v>1395</v>
      </c>
      <c r="L600" s="629">
        <v>569.95555555555563</v>
      </c>
      <c r="M600" s="629">
        <v>9</v>
      </c>
      <c r="N600" s="630">
        <v>5129.6000000000004</v>
      </c>
    </row>
    <row r="601" spans="1:14" ht="14.4" customHeight="1" x14ac:dyDescent="0.3">
      <c r="A601" s="625" t="s">
        <v>526</v>
      </c>
      <c r="B601" s="626" t="s">
        <v>528</v>
      </c>
      <c r="C601" s="627" t="s">
        <v>552</v>
      </c>
      <c r="D601" s="628" t="s">
        <v>553</v>
      </c>
      <c r="E601" s="627" t="s">
        <v>529</v>
      </c>
      <c r="F601" s="628" t="s">
        <v>530</v>
      </c>
      <c r="G601" s="627" t="s">
        <v>560</v>
      </c>
      <c r="H601" s="627" t="s">
        <v>617</v>
      </c>
      <c r="I601" s="627" t="s">
        <v>618</v>
      </c>
      <c r="J601" s="627" t="s">
        <v>619</v>
      </c>
      <c r="K601" s="627" t="s">
        <v>620</v>
      </c>
      <c r="L601" s="629">
        <v>49.700040373776417</v>
      </c>
      <c r="M601" s="629">
        <v>35</v>
      </c>
      <c r="N601" s="630">
        <v>1739.5014130821746</v>
      </c>
    </row>
    <row r="602" spans="1:14" ht="14.4" customHeight="1" x14ac:dyDescent="0.3">
      <c r="A602" s="625" t="s">
        <v>526</v>
      </c>
      <c r="B602" s="626" t="s">
        <v>528</v>
      </c>
      <c r="C602" s="627" t="s">
        <v>552</v>
      </c>
      <c r="D602" s="628" t="s">
        <v>553</v>
      </c>
      <c r="E602" s="627" t="s">
        <v>529</v>
      </c>
      <c r="F602" s="628" t="s">
        <v>530</v>
      </c>
      <c r="G602" s="627" t="s">
        <v>560</v>
      </c>
      <c r="H602" s="627" t="s">
        <v>561</v>
      </c>
      <c r="I602" s="627" t="s">
        <v>562</v>
      </c>
      <c r="J602" s="627" t="s">
        <v>563</v>
      </c>
      <c r="K602" s="627" t="s">
        <v>564</v>
      </c>
      <c r="L602" s="629">
        <v>23.701499999999999</v>
      </c>
      <c r="M602" s="629">
        <v>6</v>
      </c>
      <c r="N602" s="630">
        <v>142.209</v>
      </c>
    </row>
    <row r="603" spans="1:14" ht="14.4" customHeight="1" x14ac:dyDescent="0.3">
      <c r="A603" s="625" t="s">
        <v>526</v>
      </c>
      <c r="B603" s="626" t="s">
        <v>528</v>
      </c>
      <c r="C603" s="627" t="s">
        <v>552</v>
      </c>
      <c r="D603" s="628" t="s">
        <v>553</v>
      </c>
      <c r="E603" s="627" t="s">
        <v>529</v>
      </c>
      <c r="F603" s="628" t="s">
        <v>530</v>
      </c>
      <c r="G603" s="627" t="s">
        <v>560</v>
      </c>
      <c r="H603" s="627" t="s">
        <v>1491</v>
      </c>
      <c r="I603" s="627" t="s">
        <v>1492</v>
      </c>
      <c r="J603" s="627" t="s">
        <v>1493</v>
      </c>
      <c r="K603" s="627" t="s">
        <v>1494</v>
      </c>
      <c r="L603" s="629">
        <v>4529.5512922421894</v>
      </c>
      <c r="M603" s="629">
        <v>4</v>
      </c>
      <c r="N603" s="630">
        <v>18118.205168968758</v>
      </c>
    </row>
    <row r="604" spans="1:14" ht="14.4" customHeight="1" x14ac:dyDescent="0.3">
      <c r="A604" s="625" t="s">
        <v>526</v>
      </c>
      <c r="B604" s="626" t="s">
        <v>528</v>
      </c>
      <c r="C604" s="627" t="s">
        <v>552</v>
      </c>
      <c r="D604" s="628" t="s">
        <v>553</v>
      </c>
      <c r="E604" s="627" t="s">
        <v>529</v>
      </c>
      <c r="F604" s="628" t="s">
        <v>530</v>
      </c>
      <c r="G604" s="627" t="s">
        <v>560</v>
      </c>
      <c r="H604" s="627" t="s">
        <v>1529</v>
      </c>
      <c r="I604" s="627" t="s">
        <v>562</v>
      </c>
      <c r="J604" s="627" t="s">
        <v>1530</v>
      </c>
      <c r="K604" s="627" t="s">
        <v>1531</v>
      </c>
      <c r="L604" s="629">
        <v>364.85</v>
      </c>
      <c r="M604" s="629">
        <v>1</v>
      </c>
      <c r="N604" s="630">
        <v>364.85</v>
      </c>
    </row>
    <row r="605" spans="1:14" ht="14.4" customHeight="1" x14ac:dyDescent="0.3">
      <c r="A605" s="625" t="s">
        <v>526</v>
      </c>
      <c r="B605" s="626" t="s">
        <v>528</v>
      </c>
      <c r="C605" s="627" t="s">
        <v>552</v>
      </c>
      <c r="D605" s="628" t="s">
        <v>553</v>
      </c>
      <c r="E605" s="627" t="s">
        <v>529</v>
      </c>
      <c r="F605" s="628" t="s">
        <v>530</v>
      </c>
      <c r="G605" s="627" t="s">
        <v>560</v>
      </c>
      <c r="H605" s="627" t="s">
        <v>1553</v>
      </c>
      <c r="I605" s="627" t="s">
        <v>1554</v>
      </c>
      <c r="J605" s="627" t="s">
        <v>1555</v>
      </c>
      <c r="K605" s="627" t="s">
        <v>1556</v>
      </c>
      <c r="L605" s="629">
        <v>412.75454545454539</v>
      </c>
      <c r="M605" s="629">
        <v>11</v>
      </c>
      <c r="N605" s="630">
        <v>4540.2999999999993</v>
      </c>
    </row>
    <row r="606" spans="1:14" ht="14.4" customHeight="1" x14ac:dyDescent="0.3">
      <c r="A606" s="625" t="s">
        <v>526</v>
      </c>
      <c r="B606" s="626" t="s">
        <v>528</v>
      </c>
      <c r="C606" s="627" t="s">
        <v>552</v>
      </c>
      <c r="D606" s="628" t="s">
        <v>553</v>
      </c>
      <c r="E606" s="627" t="s">
        <v>529</v>
      </c>
      <c r="F606" s="628" t="s">
        <v>530</v>
      </c>
      <c r="G606" s="627" t="s">
        <v>560</v>
      </c>
      <c r="H606" s="627" t="s">
        <v>1560</v>
      </c>
      <c r="I606" s="627" t="s">
        <v>1561</v>
      </c>
      <c r="J606" s="627" t="s">
        <v>1562</v>
      </c>
      <c r="K606" s="627" t="s">
        <v>1563</v>
      </c>
      <c r="L606" s="629">
        <v>73.400000000000006</v>
      </c>
      <c r="M606" s="629">
        <v>8</v>
      </c>
      <c r="N606" s="630">
        <v>587.20000000000005</v>
      </c>
    </row>
    <row r="607" spans="1:14" ht="14.4" customHeight="1" x14ac:dyDescent="0.3">
      <c r="A607" s="625" t="s">
        <v>526</v>
      </c>
      <c r="B607" s="626" t="s">
        <v>528</v>
      </c>
      <c r="C607" s="627" t="s">
        <v>552</v>
      </c>
      <c r="D607" s="628" t="s">
        <v>553</v>
      </c>
      <c r="E607" s="627" t="s">
        <v>529</v>
      </c>
      <c r="F607" s="628" t="s">
        <v>530</v>
      </c>
      <c r="G607" s="627" t="s">
        <v>560</v>
      </c>
      <c r="H607" s="627" t="s">
        <v>1589</v>
      </c>
      <c r="I607" s="627" t="s">
        <v>1590</v>
      </c>
      <c r="J607" s="627" t="s">
        <v>1591</v>
      </c>
      <c r="K607" s="627" t="s">
        <v>1592</v>
      </c>
      <c r="L607" s="629">
        <v>370.16991873197543</v>
      </c>
      <c r="M607" s="629">
        <v>37</v>
      </c>
      <c r="N607" s="630">
        <v>13696.286993083091</v>
      </c>
    </row>
    <row r="608" spans="1:14" ht="14.4" customHeight="1" x14ac:dyDescent="0.3">
      <c r="A608" s="625" t="s">
        <v>526</v>
      </c>
      <c r="B608" s="626" t="s">
        <v>528</v>
      </c>
      <c r="C608" s="627" t="s">
        <v>552</v>
      </c>
      <c r="D608" s="628" t="s">
        <v>553</v>
      </c>
      <c r="E608" s="627" t="s">
        <v>529</v>
      </c>
      <c r="F608" s="628" t="s">
        <v>530</v>
      </c>
      <c r="G608" s="627" t="s">
        <v>560</v>
      </c>
      <c r="H608" s="627" t="s">
        <v>621</v>
      </c>
      <c r="I608" s="627" t="s">
        <v>622</v>
      </c>
      <c r="J608" s="627" t="s">
        <v>623</v>
      </c>
      <c r="K608" s="627" t="s">
        <v>624</v>
      </c>
      <c r="L608" s="629">
        <v>291.37790817690171</v>
      </c>
      <c r="M608" s="629">
        <v>65</v>
      </c>
      <c r="N608" s="630">
        <v>18939.564031498612</v>
      </c>
    </row>
    <row r="609" spans="1:14" ht="14.4" customHeight="1" x14ac:dyDescent="0.3">
      <c r="A609" s="625" t="s">
        <v>526</v>
      </c>
      <c r="B609" s="626" t="s">
        <v>528</v>
      </c>
      <c r="C609" s="627" t="s">
        <v>552</v>
      </c>
      <c r="D609" s="628" t="s">
        <v>553</v>
      </c>
      <c r="E609" s="627" t="s">
        <v>529</v>
      </c>
      <c r="F609" s="628" t="s">
        <v>530</v>
      </c>
      <c r="G609" s="627" t="s">
        <v>560</v>
      </c>
      <c r="H609" s="627" t="s">
        <v>1602</v>
      </c>
      <c r="I609" s="627" t="s">
        <v>1602</v>
      </c>
      <c r="J609" s="627" t="s">
        <v>1603</v>
      </c>
      <c r="K609" s="627" t="s">
        <v>1604</v>
      </c>
      <c r="L609" s="629">
        <v>355.82193249719131</v>
      </c>
      <c r="M609" s="629">
        <v>19</v>
      </c>
      <c r="N609" s="630">
        <v>6760.6167174466354</v>
      </c>
    </row>
    <row r="610" spans="1:14" ht="14.4" customHeight="1" x14ac:dyDescent="0.3">
      <c r="A610" s="625" t="s">
        <v>526</v>
      </c>
      <c r="B610" s="626" t="s">
        <v>528</v>
      </c>
      <c r="C610" s="627" t="s">
        <v>552</v>
      </c>
      <c r="D610" s="628" t="s">
        <v>553</v>
      </c>
      <c r="E610" s="627" t="s">
        <v>529</v>
      </c>
      <c r="F610" s="628" t="s">
        <v>530</v>
      </c>
      <c r="G610" s="627" t="s">
        <v>560</v>
      </c>
      <c r="H610" s="627" t="s">
        <v>2419</v>
      </c>
      <c r="I610" s="627" t="s">
        <v>562</v>
      </c>
      <c r="J610" s="627" t="s">
        <v>2420</v>
      </c>
      <c r="K610" s="627"/>
      <c r="L610" s="629">
        <v>30.358902726556799</v>
      </c>
      <c r="M610" s="629">
        <v>1</v>
      </c>
      <c r="N610" s="630">
        <v>30.358902726556799</v>
      </c>
    </row>
    <row r="611" spans="1:14" ht="14.4" customHeight="1" x14ac:dyDescent="0.3">
      <c r="A611" s="625" t="s">
        <v>526</v>
      </c>
      <c r="B611" s="626" t="s">
        <v>528</v>
      </c>
      <c r="C611" s="627" t="s">
        <v>552</v>
      </c>
      <c r="D611" s="628" t="s">
        <v>553</v>
      </c>
      <c r="E611" s="627" t="s">
        <v>529</v>
      </c>
      <c r="F611" s="628" t="s">
        <v>530</v>
      </c>
      <c r="G611" s="627" t="s">
        <v>560</v>
      </c>
      <c r="H611" s="627" t="s">
        <v>1623</v>
      </c>
      <c r="I611" s="627" t="s">
        <v>1624</v>
      </c>
      <c r="J611" s="627" t="s">
        <v>1625</v>
      </c>
      <c r="K611" s="627" t="s">
        <v>1494</v>
      </c>
      <c r="L611" s="629">
        <v>2700.0502193377652</v>
      </c>
      <c r="M611" s="629">
        <v>4</v>
      </c>
      <c r="N611" s="630">
        <v>10800.200877351061</v>
      </c>
    </row>
    <row r="612" spans="1:14" ht="14.4" customHeight="1" x14ac:dyDescent="0.3">
      <c r="A612" s="625" t="s">
        <v>526</v>
      </c>
      <c r="B612" s="626" t="s">
        <v>528</v>
      </c>
      <c r="C612" s="627" t="s">
        <v>552</v>
      </c>
      <c r="D612" s="628" t="s">
        <v>553</v>
      </c>
      <c r="E612" s="627" t="s">
        <v>529</v>
      </c>
      <c r="F612" s="628" t="s">
        <v>530</v>
      </c>
      <c r="G612" s="627" t="s">
        <v>560</v>
      </c>
      <c r="H612" s="627" t="s">
        <v>1635</v>
      </c>
      <c r="I612" s="627" t="s">
        <v>1636</v>
      </c>
      <c r="J612" s="627" t="s">
        <v>1637</v>
      </c>
      <c r="K612" s="627" t="s">
        <v>1638</v>
      </c>
      <c r="L612" s="629">
        <v>3815.2333075568131</v>
      </c>
      <c r="M612" s="629">
        <v>12</v>
      </c>
      <c r="N612" s="630">
        <v>45782.799690681757</v>
      </c>
    </row>
    <row r="613" spans="1:14" ht="14.4" customHeight="1" x14ac:dyDescent="0.3">
      <c r="A613" s="625" t="s">
        <v>526</v>
      </c>
      <c r="B613" s="626" t="s">
        <v>528</v>
      </c>
      <c r="C613" s="627" t="s">
        <v>552</v>
      </c>
      <c r="D613" s="628" t="s">
        <v>553</v>
      </c>
      <c r="E613" s="627" t="s">
        <v>529</v>
      </c>
      <c r="F613" s="628" t="s">
        <v>530</v>
      </c>
      <c r="G613" s="627" t="s">
        <v>560</v>
      </c>
      <c r="H613" s="627" t="s">
        <v>2421</v>
      </c>
      <c r="I613" s="627" t="s">
        <v>2421</v>
      </c>
      <c r="J613" s="627" t="s">
        <v>2422</v>
      </c>
      <c r="K613" s="627" t="s">
        <v>2423</v>
      </c>
      <c r="L613" s="629">
        <v>189.00372946411738</v>
      </c>
      <c r="M613" s="629">
        <v>82</v>
      </c>
      <c r="N613" s="630">
        <v>15498.305816057626</v>
      </c>
    </row>
    <row r="614" spans="1:14" ht="14.4" customHeight="1" x14ac:dyDescent="0.3">
      <c r="A614" s="625" t="s">
        <v>526</v>
      </c>
      <c r="B614" s="626" t="s">
        <v>528</v>
      </c>
      <c r="C614" s="627" t="s">
        <v>552</v>
      </c>
      <c r="D614" s="628" t="s">
        <v>553</v>
      </c>
      <c r="E614" s="627" t="s">
        <v>529</v>
      </c>
      <c r="F614" s="628" t="s">
        <v>530</v>
      </c>
      <c r="G614" s="627" t="s">
        <v>560</v>
      </c>
      <c r="H614" s="627" t="s">
        <v>1644</v>
      </c>
      <c r="I614" s="627" t="s">
        <v>1645</v>
      </c>
      <c r="J614" s="627" t="s">
        <v>1646</v>
      </c>
      <c r="K614" s="627" t="s">
        <v>1494</v>
      </c>
      <c r="L614" s="629">
        <v>2966.0076784399716</v>
      </c>
      <c r="M614" s="629">
        <v>26</v>
      </c>
      <c r="N614" s="630">
        <v>77116.199639439263</v>
      </c>
    </row>
    <row r="615" spans="1:14" ht="14.4" customHeight="1" x14ac:dyDescent="0.3">
      <c r="A615" s="625" t="s">
        <v>526</v>
      </c>
      <c r="B615" s="626" t="s">
        <v>528</v>
      </c>
      <c r="C615" s="627" t="s">
        <v>552</v>
      </c>
      <c r="D615" s="628" t="s">
        <v>553</v>
      </c>
      <c r="E615" s="627" t="s">
        <v>529</v>
      </c>
      <c r="F615" s="628" t="s">
        <v>530</v>
      </c>
      <c r="G615" s="627" t="s">
        <v>560</v>
      </c>
      <c r="H615" s="627" t="s">
        <v>2424</v>
      </c>
      <c r="I615" s="627" t="s">
        <v>2424</v>
      </c>
      <c r="J615" s="627" t="s">
        <v>2425</v>
      </c>
      <c r="K615" s="627" t="s">
        <v>2426</v>
      </c>
      <c r="L615" s="629">
        <v>649.95872427188215</v>
      </c>
      <c r="M615" s="629">
        <v>21</v>
      </c>
      <c r="N615" s="630">
        <v>13649.133209709526</v>
      </c>
    </row>
    <row r="616" spans="1:14" ht="14.4" customHeight="1" x14ac:dyDescent="0.3">
      <c r="A616" s="625" t="s">
        <v>526</v>
      </c>
      <c r="B616" s="626" t="s">
        <v>528</v>
      </c>
      <c r="C616" s="627" t="s">
        <v>552</v>
      </c>
      <c r="D616" s="628" t="s">
        <v>553</v>
      </c>
      <c r="E616" s="627" t="s">
        <v>529</v>
      </c>
      <c r="F616" s="628" t="s">
        <v>530</v>
      </c>
      <c r="G616" s="627" t="s">
        <v>560</v>
      </c>
      <c r="H616" s="627" t="s">
        <v>2427</v>
      </c>
      <c r="I616" s="627" t="s">
        <v>2427</v>
      </c>
      <c r="J616" s="627" t="s">
        <v>2428</v>
      </c>
      <c r="K616" s="627" t="s">
        <v>2429</v>
      </c>
      <c r="L616" s="629">
        <v>744.99315679309052</v>
      </c>
      <c r="M616" s="629">
        <v>16</v>
      </c>
      <c r="N616" s="630">
        <v>11919.890508689448</v>
      </c>
    </row>
    <row r="617" spans="1:14" ht="14.4" customHeight="1" x14ac:dyDescent="0.3">
      <c r="A617" s="625" t="s">
        <v>526</v>
      </c>
      <c r="B617" s="626" t="s">
        <v>528</v>
      </c>
      <c r="C617" s="627" t="s">
        <v>552</v>
      </c>
      <c r="D617" s="628" t="s">
        <v>553</v>
      </c>
      <c r="E617" s="627" t="s">
        <v>529</v>
      </c>
      <c r="F617" s="628" t="s">
        <v>530</v>
      </c>
      <c r="G617" s="627" t="s">
        <v>560</v>
      </c>
      <c r="H617" s="627" t="s">
        <v>625</v>
      </c>
      <c r="I617" s="627" t="s">
        <v>626</v>
      </c>
      <c r="J617" s="627" t="s">
        <v>627</v>
      </c>
      <c r="K617" s="627" t="s">
        <v>628</v>
      </c>
      <c r="L617" s="629">
        <v>654.37666945378726</v>
      </c>
      <c r="M617" s="629">
        <v>42</v>
      </c>
      <c r="N617" s="630">
        <v>27483.820117059066</v>
      </c>
    </row>
    <row r="618" spans="1:14" ht="14.4" customHeight="1" x14ac:dyDescent="0.3">
      <c r="A618" s="625" t="s">
        <v>526</v>
      </c>
      <c r="B618" s="626" t="s">
        <v>528</v>
      </c>
      <c r="C618" s="627" t="s">
        <v>552</v>
      </c>
      <c r="D618" s="628" t="s">
        <v>553</v>
      </c>
      <c r="E618" s="627" t="s">
        <v>529</v>
      </c>
      <c r="F618" s="628" t="s">
        <v>530</v>
      </c>
      <c r="G618" s="627" t="s">
        <v>560</v>
      </c>
      <c r="H618" s="627" t="s">
        <v>629</v>
      </c>
      <c r="I618" s="627" t="s">
        <v>629</v>
      </c>
      <c r="J618" s="627" t="s">
        <v>630</v>
      </c>
      <c r="K618" s="627" t="s">
        <v>631</v>
      </c>
      <c r="L618" s="629">
        <v>716.57087719298249</v>
      </c>
      <c r="M618" s="629">
        <v>57</v>
      </c>
      <c r="N618" s="630">
        <v>40844.54</v>
      </c>
    </row>
    <row r="619" spans="1:14" ht="14.4" customHeight="1" x14ac:dyDescent="0.3">
      <c r="A619" s="625" t="s">
        <v>526</v>
      </c>
      <c r="B619" s="626" t="s">
        <v>528</v>
      </c>
      <c r="C619" s="627" t="s">
        <v>552</v>
      </c>
      <c r="D619" s="628" t="s">
        <v>553</v>
      </c>
      <c r="E619" s="627" t="s">
        <v>529</v>
      </c>
      <c r="F619" s="628" t="s">
        <v>530</v>
      </c>
      <c r="G619" s="627" t="s">
        <v>560</v>
      </c>
      <c r="H619" s="627" t="s">
        <v>632</v>
      </c>
      <c r="I619" s="627" t="s">
        <v>633</v>
      </c>
      <c r="J619" s="627" t="s">
        <v>634</v>
      </c>
      <c r="K619" s="627" t="s">
        <v>635</v>
      </c>
      <c r="L619" s="629">
        <v>565.06001357511127</v>
      </c>
      <c r="M619" s="629">
        <v>18</v>
      </c>
      <c r="N619" s="630">
        <v>10171.080244352002</v>
      </c>
    </row>
    <row r="620" spans="1:14" ht="14.4" customHeight="1" x14ac:dyDescent="0.3">
      <c r="A620" s="625" t="s">
        <v>526</v>
      </c>
      <c r="B620" s="626" t="s">
        <v>528</v>
      </c>
      <c r="C620" s="627" t="s">
        <v>552</v>
      </c>
      <c r="D620" s="628" t="s">
        <v>553</v>
      </c>
      <c r="E620" s="627" t="s">
        <v>529</v>
      </c>
      <c r="F620" s="628" t="s">
        <v>530</v>
      </c>
      <c r="G620" s="627" t="s">
        <v>560</v>
      </c>
      <c r="H620" s="627" t="s">
        <v>1749</v>
      </c>
      <c r="I620" s="627" t="s">
        <v>1750</v>
      </c>
      <c r="J620" s="627" t="s">
        <v>1751</v>
      </c>
      <c r="K620" s="627" t="s">
        <v>1752</v>
      </c>
      <c r="L620" s="629">
        <v>613.92909199929625</v>
      </c>
      <c r="M620" s="629">
        <v>66</v>
      </c>
      <c r="N620" s="630">
        <v>40519.320071953553</v>
      </c>
    </row>
    <row r="621" spans="1:14" ht="14.4" customHeight="1" x14ac:dyDescent="0.3">
      <c r="A621" s="625" t="s">
        <v>526</v>
      </c>
      <c r="B621" s="626" t="s">
        <v>528</v>
      </c>
      <c r="C621" s="627" t="s">
        <v>552</v>
      </c>
      <c r="D621" s="628" t="s">
        <v>553</v>
      </c>
      <c r="E621" s="627" t="s">
        <v>529</v>
      </c>
      <c r="F621" s="628" t="s">
        <v>530</v>
      </c>
      <c r="G621" s="627" t="s">
        <v>560</v>
      </c>
      <c r="H621" s="627" t="s">
        <v>1778</v>
      </c>
      <c r="I621" s="627" t="s">
        <v>562</v>
      </c>
      <c r="J621" s="627" t="s">
        <v>1779</v>
      </c>
      <c r="K621" s="627" t="s">
        <v>1780</v>
      </c>
      <c r="L621" s="629">
        <v>57.991655206635727</v>
      </c>
      <c r="M621" s="629">
        <v>124</v>
      </c>
      <c r="N621" s="630">
        <v>7190.9652456228305</v>
      </c>
    </row>
    <row r="622" spans="1:14" ht="14.4" customHeight="1" x14ac:dyDescent="0.3">
      <c r="A622" s="625" t="s">
        <v>526</v>
      </c>
      <c r="B622" s="626" t="s">
        <v>528</v>
      </c>
      <c r="C622" s="627" t="s">
        <v>552</v>
      </c>
      <c r="D622" s="628" t="s">
        <v>553</v>
      </c>
      <c r="E622" s="627" t="s">
        <v>529</v>
      </c>
      <c r="F622" s="628" t="s">
        <v>530</v>
      </c>
      <c r="G622" s="627" t="s">
        <v>560</v>
      </c>
      <c r="H622" s="627" t="s">
        <v>1799</v>
      </c>
      <c r="I622" s="627" t="s">
        <v>1800</v>
      </c>
      <c r="J622" s="627" t="s">
        <v>1801</v>
      </c>
      <c r="K622" s="627" t="s">
        <v>1802</v>
      </c>
      <c r="L622" s="629">
        <v>2242.5</v>
      </c>
      <c r="M622" s="629">
        <v>16</v>
      </c>
      <c r="N622" s="630">
        <v>35880</v>
      </c>
    </row>
    <row r="623" spans="1:14" ht="14.4" customHeight="1" x14ac:dyDescent="0.3">
      <c r="A623" s="625" t="s">
        <v>526</v>
      </c>
      <c r="B623" s="626" t="s">
        <v>528</v>
      </c>
      <c r="C623" s="627" t="s">
        <v>552</v>
      </c>
      <c r="D623" s="628" t="s">
        <v>553</v>
      </c>
      <c r="E623" s="627" t="s">
        <v>529</v>
      </c>
      <c r="F623" s="628" t="s">
        <v>530</v>
      </c>
      <c r="G623" s="627" t="s">
        <v>560</v>
      </c>
      <c r="H623" s="627" t="s">
        <v>1808</v>
      </c>
      <c r="I623" s="627" t="s">
        <v>1809</v>
      </c>
      <c r="J623" s="627" t="s">
        <v>1810</v>
      </c>
      <c r="K623" s="627"/>
      <c r="L623" s="629">
        <v>681.55668733293669</v>
      </c>
      <c r="M623" s="629">
        <v>486</v>
      </c>
      <c r="N623" s="630">
        <v>331236.55004380725</v>
      </c>
    </row>
    <row r="624" spans="1:14" ht="14.4" customHeight="1" x14ac:dyDescent="0.3">
      <c r="A624" s="625" t="s">
        <v>526</v>
      </c>
      <c r="B624" s="626" t="s">
        <v>528</v>
      </c>
      <c r="C624" s="627" t="s">
        <v>552</v>
      </c>
      <c r="D624" s="628" t="s">
        <v>553</v>
      </c>
      <c r="E624" s="627" t="s">
        <v>529</v>
      </c>
      <c r="F624" s="628" t="s">
        <v>530</v>
      </c>
      <c r="G624" s="627" t="s">
        <v>560</v>
      </c>
      <c r="H624" s="627" t="s">
        <v>1811</v>
      </c>
      <c r="I624" s="627" t="s">
        <v>1812</v>
      </c>
      <c r="J624" s="627" t="s">
        <v>1813</v>
      </c>
      <c r="K624" s="627"/>
      <c r="L624" s="629">
        <v>25787.83</v>
      </c>
      <c r="M624" s="629">
        <v>3</v>
      </c>
      <c r="N624" s="630">
        <v>77363.490000000005</v>
      </c>
    </row>
    <row r="625" spans="1:14" ht="14.4" customHeight="1" x14ac:dyDescent="0.3">
      <c r="A625" s="625" t="s">
        <v>526</v>
      </c>
      <c r="B625" s="626" t="s">
        <v>528</v>
      </c>
      <c r="C625" s="627" t="s">
        <v>552</v>
      </c>
      <c r="D625" s="628" t="s">
        <v>553</v>
      </c>
      <c r="E625" s="627" t="s">
        <v>529</v>
      </c>
      <c r="F625" s="628" t="s">
        <v>530</v>
      </c>
      <c r="G625" s="627" t="s">
        <v>560</v>
      </c>
      <c r="H625" s="627" t="s">
        <v>2430</v>
      </c>
      <c r="I625" s="627" t="s">
        <v>2430</v>
      </c>
      <c r="J625" s="627" t="s">
        <v>2431</v>
      </c>
      <c r="K625" s="627" t="s">
        <v>2432</v>
      </c>
      <c r="L625" s="629">
        <v>14565.210000000001</v>
      </c>
      <c r="M625" s="629">
        <v>0.49</v>
      </c>
      <c r="N625" s="630">
        <v>7136.9529000000002</v>
      </c>
    </row>
    <row r="626" spans="1:14" ht="14.4" customHeight="1" x14ac:dyDescent="0.3">
      <c r="A626" s="625" t="s">
        <v>526</v>
      </c>
      <c r="B626" s="626" t="s">
        <v>528</v>
      </c>
      <c r="C626" s="627" t="s">
        <v>552</v>
      </c>
      <c r="D626" s="628" t="s">
        <v>553</v>
      </c>
      <c r="E626" s="627" t="s">
        <v>529</v>
      </c>
      <c r="F626" s="628" t="s">
        <v>530</v>
      </c>
      <c r="G626" s="627" t="s">
        <v>560</v>
      </c>
      <c r="H626" s="627" t="s">
        <v>2433</v>
      </c>
      <c r="I626" s="627" t="s">
        <v>2434</v>
      </c>
      <c r="J626" s="627" t="s">
        <v>2435</v>
      </c>
      <c r="K626" s="627" t="s">
        <v>2436</v>
      </c>
      <c r="L626" s="629">
        <v>92.923578305368096</v>
      </c>
      <c r="M626" s="629">
        <v>190</v>
      </c>
      <c r="N626" s="630">
        <v>17655.479878019938</v>
      </c>
    </row>
    <row r="627" spans="1:14" ht="14.4" customHeight="1" x14ac:dyDescent="0.3">
      <c r="A627" s="625" t="s">
        <v>526</v>
      </c>
      <c r="B627" s="626" t="s">
        <v>528</v>
      </c>
      <c r="C627" s="627" t="s">
        <v>552</v>
      </c>
      <c r="D627" s="628" t="s">
        <v>553</v>
      </c>
      <c r="E627" s="627" t="s">
        <v>529</v>
      </c>
      <c r="F627" s="628" t="s">
        <v>530</v>
      </c>
      <c r="G627" s="627" t="s">
        <v>560</v>
      </c>
      <c r="H627" s="627" t="s">
        <v>2437</v>
      </c>
      <c r="I627" s="627" t="s">
        <v>2438</v>
      </c>
      <c r="J627" s="627" t="s">
        <v>2439</v>
      </c>
      <c r="K627" s="627" t="s">
        <v>2440</v>
      </c>
      <c r="L627" s="629">
        <v>51.49</v>
      </c>
      <c r="M627" s="629">
        <v>2</v>
      </c>
      <c r="N627" s="630">
        <v>102.98</v>
      </c>
    </row>
    <row r="628" spans="1:14" ht="14.4" customHeight="1" x14ac:dyDescent="0.3">
      <c r="A628" s="625" t="s">
        <v>526</v>
      </c>
      <c r="B628" s="626" t="s">
        <v>528</v>
      </c>
      <c r="C628" s="627" t="s">
        <v>552</v>
      </c>
      <c r="D628" s="628" t="s">
        <v>553</v>
      </c>
      <c r="E628" s="627" t="s">
        <v>529</v>
      </c>
      <c r="F628" s="628" t="s">
        <v>530</v>
      </c>
      <c r="G628" s="627" t="s">
        <v>560</v>
      </c>
      <c r="H628" s="627" t="s">
        <v>2441</v>
      </c>
      <c r="I628" s="627" t="s">
        <v>2441</v>
      </c>
      <c r="J628" s="627" t="s">
        <v>2442</v>
      </c>
      <c r="K628" s="627" t="s">
        <v>2436</v>
      </c>
      <c r="L628" s="629">
        <v>93.803566596240245</v>
      </c>
      <c r="M628" s="629">
        <v>55</v>
      </c>
      <c r="N628" s="630">
        <v>5159.1961627932133</v>
      </c>
    </row>
    <row r="629" spans="1:14" ht="14.4" customHeight="1" x14ac:dyDescent="0.3">
      <c r="A629" s="625" t="s">
        <v>526</v>
      </c>
      <c r="B629" s="626" t="s">
        <v>528</v>
      </c>
      <c r="C629" s="627" t="s">
        <v>552</v>
      </c>
      <c r="D629" s="628" t="s">
        <v>553</v>
      </c>
      <c r="E629" s="627" t="s">
        <v>529</v>
      </c>
      <c r="F629" s="628" t="s">
        <v>530</v>
      </c>
      <c r="G629" s="627" t="s">
        <v>560</v>
      </c>
      <c r="H629" s="627" t="s">
        <v>2443</v>
      </c>
      <c r="I629" s="627" t="s">
        <v>2444</v>
      </c>
      <c r="J629" s="627" t="s">
        <v>2445</v>
      </c>
      <c r="K629" s="627" t="s">
        <v>2446</v>
      </c>
      <c r="L629" s="629">
        <v>152.77884144171827</v>
      </c>
      <c r="M629" s="629">
        <v>250</v>
      </c>
      <c r="N629" s="630">
        <v>38194.71036042957</v>
      </c>
    </row>
    <row r="630" spans="1:14" ht="14.4" customHeight="1" x14ac:dyDescent="0.3">
      <c r="A630" s="625" t="s">
        <v>526</v>
      </c>
      <c r="B630" s="626" t="s">
        <v>528</v>
      </c>
      <c r="C630" s="627" t="s">
        <v>552</v>
      </c>
      <c r="D630" s="628" t="s">
        <v>553</v>
      </c>
      <c r="E630" s="627" t="s">
        <v>529</v>
      </c>
      <c r="F630" s="628" t="s">
        <v>530</v>
      </c>
      <c r="G630" s="627" t="s">
        <v>560</v>
      </c>
      <c r="H630" s="627" t="s">
        <v>2447</v>
      </c>
      <c r="I630" s="627" t="s">
        <v>2448</v>
      </c>
      <c r="J630" s="627" t="s">
        <v>2449</v>
      </c>
      <c r="K630" s="627" t="s">
        <v>2450</v>
      </c>
      <c r="L630" s="629">
        <v>781.3364663401801</v>
      </c>
      <c r="M630" s="629">
        <v>46</v>
      </c>
      <c r="N630" s="630">
        <v>35941.477451648287</v>
      </c>
    </row>
    <row r="631" spans="1:14" ht="14.4" customHeight="1" x14ac:dyDescent="0.3">
      <c r="A631" s="625" t="s">
        <v>526</v>
      </c>
      <c r="B631" s="626" t="s">
        <v>528</v>
      </c>
      <c r="C631" s="627" t="s">
        <v>552</v>
      </c>
      <c r="D631" s="628" t="s">
        <v>553</v>
      </c>
      <c r="E631" s="627" t="s">
        <v>529</v>
      </c>
      <c r="F631" s="628" t="s">
        <v>530</v>
      </c>
      <c r="G631" s="627" t="s">
        <v>560</v>
      </c>
      <c r="H631" s="627" t="s">
        <v>2451</v>
      </c>
      <c r="I631" s="627" t="s">
        <v>2452</v>
      </c>
      <c r="J631" s="627" t="s">
        <v>2453</v>
      </c>
      <c r="K631" s="627" t="s">
        <v>2454</v>
      </c>
      <c r="L631" s="629">
        <v>580.32966604889236</v>
      </c>
      <c r="M631" s="629">
        <v>48</v>
      </c>
      <c r="N631" s="630">
        <v>27855.823970346832</v>
      </c>
    </row>
    <row r="632" spans="1:14" ht="14.4" customHeight="1" x14ac:dyDescent="0.3">
      <c r="A632" s="625" t="s">
        <v>526</v>
      </c>
      <c r="B632" s="626" t="s">
        <v>528</v>
      </c>
      <c r="C632" s="627" t="s">
        <v>552</v>
      </c>
      <c r="D632" s="628" t="s">
        <v>553</v>
      </c>
      <c r="E632" s="627" t="s">
        <v>529</v>
      </c>
      <c r="F632" s="628" t="s">
        <v>530</v>
      </c>
      <c r="G632" s="627" t="s">
        <v>560</v>
      </c>
      <c r="H632" s="627" t="s">
        <v>2455</v>
      </c>
      <c r="I632" s="627" t="s">
        <v>2456</v>
      </c>
      <c r="J632" s="627" t="s">
        <v>2457</v>
      </c>
      <c r="K632" s="627" t="s">
        <v>2458</v>
      </c>
      <c r="L632" s="629">
        <v>86.334869546772651</v>
      </c>
      <c r="M632" s="629">
        <v>23</v>
      </c>
      <c r="N632" s="630">
        <v>1985.701999575771</v>
      </c>
    </row>
    <row r="633" spans="1:14" ht="14.4" customHeight="1" x14ac:dyDescent="0.3">
      <c r="A633" s="625" t="s">
        <v>526</v>
      </c>
      <c r="B633" s="626" t="s">
        <v>528</v>
      </c>
      <c r="C633" s="627" t="s">
        <v>552</v>
      </c>
      <c r="D633" s="628" t="s">
        <v>553</v>
      </c>
      <c r="E633" s="627" t="s">
        <v>529</v>
      </c>
      <c r="F633" s="628" t="s">
        <v>530</v>
      </c>
      <c r="G633" s="627" t="s">
        <v>560</v>
      </c>
      <c r="H633" s="627" t="s">
        <v>2459</v>
      </c>
      <c r="I633" s="627" t="s">
        <v>2460</v>
      </c>
      <c r="J633" s="627" t="s">
        <v>2461</v>
      </c>
      <c r="K633" s="627" t="s">
        <v>2462</v>
      </c>
      <c r="L633" s="629">
        <v>65.093464605526748</v>
      </c>
      <c r="M633" s="629">
        <v>40</v>
      </c>
      <c r="N633" s="630">
        <v>2603.7385842210701</v>
      </c>
    </row>
    <row r="634" spans="1:14" ht="14.4" customHeight="1" x14ac:dyDescent="0.3">
      <c r="A634" s="625" t="s">
        <v>526</v>
      </c>
      <c r="B634" s="626" t="s">
        <v>528</v>
      </c>
      <c r="C634" s="627" t="s">
        <v>552</v>
      </c>
      <c r="D634" s="628" t="s">
        <v>553</v>
      </c>
      <c r="E634" s="627" t="s">
        <v>529</v>
      </c>
      <c r="F634" s="628" t="s">
        <v>530</v>
      </c>
      <c r="G634" s="627" t="s">
        <v>560</v>
      </c>
      <c r="H634" s="627" t="s">
        <v>2463</v>
      </c>
      <c r="I634" s="627" t="s">
        <v>562</v>
      </c>
      <c r="J634" s="627" t="s">
        <v>2464</v>
      </c>
      <c r="K634" s="627"/>
      <c r="L634" s="629">
        <v>396.73333333333312</v>
      </c>
      <c r="M634" s="629">
        <v>72</v>
      </c>
      <c r="N634" s="630">
        <v>28564.799999999985</v>
      </c>
    </row>
    <row r="635" spans="1:14" ht="14.4" customHeight="1" x14ac:dyDescent="0.3">
      <c r="A635" s="625" t="s">
        <v>526</v>
      </c>
      <c r="B635" s="626" t="s">
        <v>528</v>
      </c>
      <c r="C635" s="627" t="s">
        <v>552</v>
      </c>
      <c r="D635" s="628" t="s">
        <v>553</v>
      </c>
      <c r="E635" s="627" t="s">
        <v>529</v>
      </c>
      <c r="F635" s="628" t="s">
        <v>530</v>
      </c>
      <c r="G635" s="627" t="s">
        <v>560</v>
      </c>
      <c r="H635" s="627" t="s">
        <v>2465</v>
      </c>
      <c r="I635" s="627" t="s">
        <v>562</v>
      </c>
      <c r="J635" s="627" t="s">
        <v>2466</v>
      </c>
      <c r="K635" s="627" t="s">
        <v>2467</v>
      </c>
      <c r="L635" s="629">
        <v>62.837366065950782</v>
      </c>
      <c r="M635" s="629">
        <v>90</v>
      </c>
      <c r="N635" s="630">
        <v>5655.3629459355707</v>
      </c>
    </row>
    <row r="636" spans="1:14" ht="14.4" customHeight="1" x14ac:dyDescent="0.3">
      <c r="A636" s="625" t="s">
        <v>526</v>
      </c>
      <c r="B636" s="626" t="s">
        <v>528</v>
      </c>
      <c r="C636" s="627" t="s">
        <v>552</v>
      </c>
      <c r="D636" s="628" t="s">
        <v>553</v>
      </c>
      <c r="E636" s="627" t="s">
        <v>529</v>
      </c>
      <c r="F636" s="628" t="s">
        <v>530</v>
      </c>
      <c r="G636" s="627" t="s">
        <v>645</v>
      </c>
      <c r="H636" s="627" t="s">
        <v>1863</v>
      </c>
      <c r="I636" s="627" t="s">
        <v>1864</v>
      </c>
      <c r="J636" s="627" t="s">
        <v>1865</v>
      </c>
      <c r="K636" s="627" t="s">
        <v>1866</v>
      </c>
      <c r="L636" s="629">
        <v>144.52993728678194</v>
      </c>
      <c r="M636" s="629">
        <v>127</v>
      </c>
      <c r="N636" s="630">
        <v>18355.302035421308</v>
      </c>
    </row>
    <row r="637" spans="1:14" ht="14.4" customHeight="1" x14ac:dyDescent="0.3">
      <c r="A637" s="625" t="s">
        <v>526</v>
      </c>
      <c r="B637" s="626" t="s">
        <v>528</v>
      </c>
      <c r="C637" s="627" t="s">
        <v>552</v>
      </c>
      <c r="D637" s="628" t="s">
        <v>553</v>
      </c>
      <c r="E637" s="627" t="s">
        <v>529</v>
      </c>
      <c r="F637" s="628" t="s">
        <v>530</v>
      </c>
      <c r="G637" s="627" t="s">
        <v>645</v>
      </c>
      <c r="H637" s="627" t="s">
        <v>1929</v>
      </c>
      <c r="I637" s="627" t="s">
        <v>1930</v>
      </c>
      <c r="J637" s="627" t="s">
        <v>1850</v>
      </c>
      <c r="K637" s="627" t="s">
        <v>1931</v>
      </c>
      <c r="L637" s="629">
        <v>135.20666661995068</v>
      </c>
      <c r="M637" s="629">
        <v>6</v>
      </c>
      <c r="N637" s="630">
        <v>811.23999971970409</v>
      </c>
    </row>
    <row r="638" spans="1:14" ht="14.4" customHeight="1" x14ac:dyDescent="0.3">
      <c r="A638" s="625" t="s">
        <v>526</v>
      </c>
      <c r="B638" s="626" t="s">
        <v>528</v>
      </c>
      <c r="C638" s="627" t="s">
        <v>552</v>
      </c>
      <c r="D638" s="628" t="s">
        <v>553</v>
      </c>
      <c r="E638" s="627" t="s">
        <v>529</v>
      </c>
      <c r="F638" s="628" t="s">
        <v>530</v>
      </c>
      <c r="G638" s="627" t="s">
        <v>645</v>
      </c>
      <c r="H638" s="627" t="s">
        <v>2468</v>
      </c>
      <c r="I638" s="627" t="s">
        <v>2469</v>
      </c>
      <c r="J638" s="627" t="s">
        <v>2470</v>
      </c>
      <c r="K638" s="627" t="s">
        <v>2471</v>
      </c>
      <c r="L638" s="629">
        <v>61.492355982706599</v>
      </c>
      <c r="M638" s="629">
        <v>4</v>
      </c>
      <c r="N638" s="630">
        <v>245.96942393082639</v>
      </c>
    </row>
    <row r="639" spans="1:14" ht="14.4" customHeight="1" x14ac:dyDescent="0.3">
      <c r="A639" s="625" t="s">
        <v>526</v>
      </c>
      <c r="B639" s="626" t="s">
        <v>528</v>
      </c>
      <c r="C639" s="627" t="s">
        <v>552</v>
      </c>
      <c r="D639" s="628" t="s">
        <v>553</v>
      </c>
      <c r="E639" s="627" t="s">
        <v>529</v>
      </c>
      <c r="F639" s="628" t="s">
        <v>530</v>
      </c>
      <c r="G639" s="627" t="s">
        <v>645</v>
      </c>
      <c r="H639" s="627" t="s">
        <v>2472</v>
      </c>
      <c r="I639" s="627" t="s">
        <v>2473</v>
      </c>
      <c r="J639" s="627" t="s">
        <v>1976</v>
      </c>
      <c r="K639" s="627" t="s">
        <v>2474</v>
      </c>
      <c r="L639" s="629">
        <v>225.56949661300123</v>
      </c>
      <c r="M639" s="629">
        <v>168</v>
      </c>
      <c r="N639" s="630">
        <v>37895.675430984207</v>
      </c>
    </row>
    <row r="640" spans="1:14" ht="14.4" customHeight="1" x14ac:dyDescent="0.3">
      <c r="A640" s="625" t="s">
        <v>526</v>
      </c>
      <c r="B640" s="626" t="s">
        <v>528</v>
      </c>
      <c r="C640" s="627" t="s">
        <v>552</v>
      </c>
      <c r="D640" s="628" t="s">
        <v>553</v>
      </c>
      <c r="E640" s="627" t="s">
        <v>529</v>
      </c>
      <c r="F640" s="628" t="s">
        <v>530</v>
      </c>
      <c r="G640" s="627" t="s">
        <v>645</v>
      </c>
      <c r="H640" s="627" t="s">
        <v>1974</v>
      </c>
      <c r="I640" s="627" t="s">
        <v>1975</v>
      </c>
      <c r="J640" s="627" t="s">
        <v>1976</v>
      </c>
      <c r="K640" s="627" t="s">
        <v>1977</v>
      </c>
      <c r="L640" s="629">
        <v>1072.0288515584584</v>
      </c>
      <c r="M640" s="629">
        <v>153.5</v>
      </c>
      <c r="N640" s="630">
        <v>164556.42871422335</v>
      </c>
    </row>
    <row r="641" spans="1:14" ht="14.4" customHeight="1" x14ac:dyDescent="0.3">
      <c r="A641" s="625" t="s">
        <v>526</v>
      </c>
      <c r="B641" s="626" t="s">
        <v>528</v>
      </c>
      <c r="C641" s="627" t="s">
        <v>552</v>
      </c>
      <c r="D641" s="628" t="s">
        <v>553</v>
      </c>
      <c r="E641" s="627" t="s">
        <v>529</v>
      </c>
      <c r="F641" s="628" t="s">
        <v>530</v>
      </c>
      <c r="G641" s="627" t="s">
        <v>645</v>
      </c>
      <c r="H641" s="627" t="s">
        <v>650</v>
      </c>
      <c r="I641" s="627" t="s">
        <v>651</v>
      </c>
      <c r="J641" s="627" t="s">
        <v>652</v>
      </c>
      <c r="K641" s="627" t="s">
        <v>653</v>
      </c>
      <c r="L641" s="629">
        <v>139.57961624318591</v>
      </c>
      <c r="M641" s="629">
        <v>81</v>
      </c>
      <c r="N641" s="630">
        <v>11305.948915698058</v>
      </c>
    </row>
    <row r="642" spans="1:14" ht="14.4" customHeight="1" x14ac:dyDescent="0.3">
      <c r="A642" s="625" t="s">
        <v>526</v>
      </c>
      <c r="B642" s="626" t="s">
        <v>528</v>
      </c>
      <c r="C642" s="627" t="s">
        <v>552</v>
      </c>
      <c r="D642" s="628" t="s">
        <v>553</v>
      </c>
      <c r="E642" s="627" t="s">
        <v>529</v>
      </c>
      <c r="F642" s="628" t="s">
        <v>530</v>
      </c>
      <c r="G642" s="627" t="s">
        <v>645</v>
      </c>
      <c r="H642" s="627" t="s">
        <v>2009</v>
      </c>
      <c r="I642" s="627" t="s">
        <v>2010</v>
      </c>
      <c r="J642" s="627" t="s">
        <v>652</v>
      </c>
      <c r="K642" s="627" t="s">
        <v>2011</v>
      </c>
      <c r="L642" s="629">
        <v>177.83196523561958</v>
      </c>
      <c r="M642" s="629">
        <v>67</v>
      </c>
      <c r="N642" s="630">
        <v>11914.741670786512</v>
      </c>
    </row>
    <row r="643" spans="1:14" ht="14.4" customHeight="1" x14ac:dyDescent="0.3">
      <c r="A643" s="625" t="s">
        <v>526</v>
      </c>
      <c r="B643" s="626" t="s">
        <v>528</v>
      </c>
      <c r="C643" s="627" t="s">
        <v>552</v>
      </c>
      <c r="D643" s="628" t="s">
        <v>553</v>
      </c>
      <c r="E643" s="627" t="s">
        <v>529</v>
      </c>
      <c r="F643" s="628" t="s">
        <v>530</v>
      </c>
      <c r="G643" s="627" t="s">
        <v>645</v>
      </c>
      <c r="H643" s="627" t="s">
        <v>654</v>
      </c>
      <c r="I643" s="627" t="s">
        <v>655</v>
      </c>
      <c r="J643" s="627" t="s">
        <v>656</v>
      </c>
      <c r="K643" s="627" t="s">
        <v>657</v>
      </c>
      <c r="L643" s="629">
        <v>194.15005695826642</v>
      </c>
      <c r="M643" s="629">
        <v>1800</v>
      </c>
      <c r="N643" s="630">
        <v>349470.10252487956</v>
      </c>
    </row>
    <row r="644" spans="1:14" ht="14.4" customHeight="1" x14ac:dyDescent="0.3">
      <c r="A644" s="625" t="s">
        <v>526</v>
      </c>
      <c r="B644" s="626" t="s">
        <v>528</v>
      </c>
      <c r="C644" s="627" t="s">
        <v>552</v>
      </c>
      <c r="D644" s="628" t="s">
        <v>553</v>
      </c>
      <c r="E644" s="627" t="s">
        <v>529</v>
      </c>
      <c r="F644" s="628" t="s">
        <v>530</v>
      </c>
      <c r="G644" s="627" t="s">
        <v>645</v>
      </c>
      <c r="H644" s="627" t="s">
        <v>2475</v>
      </c>
      <c r="I644" s="627" t="s">
        <v>2476</v>
      </c>
      <c r="J644" s="627" t="s">
        <v>2477</v>
      </c>
      <c r="K644" s="627" t="s">
        <v>2478</v>
      </c>
      <c r="L644" s="629">
        <v>83.806439180734372</v>
      </c>
      <c r="M644" s="629">
        <v>430</v>
      </c>
      <c r="N644" s="630">
        <v>36036.768847715779</v>
      </c>
    </row>
    <row r="645" spans="1:14" ht="14.4" customHeight="1" x14ac:dyDescent="0.3">
      <c r="A645" s="625" t="s">
        <v>526</v>
      </c>
      <c r="B645" s="626" t="s">
        <v>528</v>
      </c>
      <c r="C645" s="627" t="s">
        <v>552</v>
      </c>
      <c r="D645" s="628" t="s">
        <v>553</v>
      </c>
      <c r="E645" s="627" t="s">
        <v>529</v>
      </c>
      <c r="F645" s="628" t="s">
        <v>530</v>
      </c>
      <c r="G645" s="627" t="s">
        <v>645</v>
      </c>
      <c r="H645" s="627" t="s">
        <v>2035</v>
      </c>
      <c r="I645" s="627" t="s">
        <v>2036</v>
      </c>
      <c r="J645" s="627" t="s">
        <v>2037</v>
      </c>
      <c r="K645" s="627" t="s">
        <v>2038</v>
      </c>
      <c r="L645" s="629">
        <v>231.63421431197358</v>
      </c>
      <c r="M645" s="629">
        <v>10</v>
      </c>
      <c r="N645" s="630">
        <v>2316.3421431197357</v>
      </c>
    </row>
    <row r="646" spans="1:14" ht="14.4" customHeight="1" x14ac:dyDescent="0.3">
      <c r="A646" s="625" t="s">
        <v>526</v>
      </c>
      <c r="B646" s="626" t="s">
        <v>528</v>
      </c>
      <c r="C646" s="627" t="s">
        <v>552</v>
      </c>
      <c r="D646" s="628" t="s">
        <v>553</v>
      </c>
      <c r="E646" s="627" t="s">
        <v>529</v>
      </c>
      <c r="F646" s="628" t="s">
        <v>530</v>
      </c>
      <c r="G646" s="627" t="s">
        <v>645</v>
      </c>
      <c r="H646" s="627" t="s">
        <v>2039</v>
      </c>
      <c r="I646" s="627" t="s">
        <v>2040</v>
      </c>
      <c r="J646" s="627" t="s">
        <v>2037</v>
      </c>
      <c r="K646" s="627" t="s">
        <v>2041</v>
      </c>
      <c r="L646" s="629">
        <v>901.25846167409361</v>
      </c>
      <c r="M646" s="629">
        <v>37</v>
      </c>
      <c r="N646" s="630">
        <v>33346.563081941465</v>
      </c>
    </row>
    <row r="647" spans="1:14" ht="14.4" customHeight="1" x14ac:dyDescent="0.3">
      <c r="A647" s="625" t="s">
        <v>526</v>
      </c>
      <c r="B647" s="626" t="s">
        <v>528</v>
      </c>
      <c r="C647" s="627" t="s">
        <v>552</v>
      </c>
      <c r="D647" s="628" t="s">
        <v>553</v>
      </c>
      <c r="E647" s="627" t="s">
        <v>529</v>
      </c>
      <c r="F647" s="628" t="s">
        <v>530</v>
      </c>
      <c r="G647" s="627" t="s">
        <v>645</v>
      </c>
      <c r="H647" s="627" t="s">
        <v>2042</v>
      </c>
      <c r="I647" s="627" t="s">
        <v>2043</v>
      </c>
      <c r="J647" s="627" t="s">
        <v>2044</v>
      </c>
      <c r="K647" s="627" t="s">
        <v>2045</v>
      </c>
      <c r="L647" s="629">
        <v>352.94166739653076</v>
      </c>
      <c r="M647" s="629">
        <v>5</v>
      </c>
      <c r="N647" s="630">
        <v>1764.7083369826539</v>
      </c>
    </row>
    <row r="648" spans="1:14" ht="14.4" customHeight="1" x14ac:dyDescent="0.3">
      <c r="A648" s="625" t="s">
        <v>526</v>
      </c>
      <c r="B648" s="626" t="s">
        <v>528</v>
      </c>
      <c r="C648" s="627" t="s">
        <v>552</v>
      </c>
      <c r="D648" s="628" t="s">
        <v>553</v>
      </c>
      <c r="E648" s="627" t="s">
        <v>529</v>
      </c>
      <c r="F648" s="628" t="s">
        <v>530</v>
      </c>
      <c r="G648" s="627" t="s">
        <v>645</v>
      </c>
      <c r="H648" s="627" t="s">
        <v>2479</v>
      </c>
      <c r="I648" s="627" t="s">
        <v>2479</v>
      </c>
      <c r="J648" s="627" t="s">
        <v>2480</v>
      </c>
      <c r="K648" s="627" t="s">
        <v>2481</v>
      </c>
      <c r="L648" s="629">
        <v>3836.341114122044</v>
      </c>
      <c r="M648" s="629">
        <v>236</v>
      </c>
      <c r="N648" s="630">
        <v>905376.50293280242</v>
      </c>
    </row>
    <row r="649" spans="1:14" ht="14.4" customHeight="1" x14ac:dyDescent="0.3">
      <c r="A649" s="625" t="s">
        <v>526</v>
      </c>
      <c r="B649" s="626" t="s">
        <v>528</v>
      </c>
      <c r="C649" s="627" t="s">
        <v>554</v>
      </c>
      <c r="D649" s="628" t="s">
        <v>555</v>
      </c>
      <c r="E649" s="627" t="s">
        <v>529</v>
      </c>
      <c r="F649" s="628" t="s">
        <v>530</v>
      </c>
      <c r="G649" s="627"/>
      <c r="H649" s="627" t="s">
        <v>2377</v>
      </c>
      <c r="I649" s="627" t="s">
        <v>2378</v>
      </c>
      <c r="J649" s="627" t="s">
        <v>2033</v>
      </c>
      <c r="K649" s="627" t="s">
        <v>2379</v>
      </c>
      <c r="L649" s="629">
        <v>108.14466666666665</v>
      </c>
      <c r="M649" s="629">
        <v>15</v>
      </c>
      <c r="N649" s="630">
        <v>1622.1699999999998</v>
      </c>
    </row>
    <row r="650" spans="1:14" ht="14.4" customHeight="1" x14ac:dyDescent="0.3">
      <c r="A650" s="625" t="s">
        <v>526</v>
      </c>
      <c r="B650" s="626" t="s">
        <v>528</v>
      </c>
      <c r="C650" s="627" t="s">
        <v>554</v>
      </c>
      <c r="D650" s="628" t="s">
        <v>555</v>
      </c>
      <c r="E650" s="627" t="s">
        <v>529</v>
      </c>
      <c r="F650" s="628" t="s">
        <v>530</v>
      </c>
      <c r="G650" s="627"/>
      <c r="H650" s="627" t="s">
        <v>2380</v>
      </c>
      <c r="I650" s="627" t="s">
        <v>2381</v>
      </c>
      <c r="J650" s="627" t="s">
        <v>2382</v>
      </c>
      <c r="K650" s="627" t="s">
        <v>2383</v>
      </c>
      <c r="L650" s="629">
        <v>52.67</v>
      </c>
      <c r="M650" s="629">
        <v>1</v>
      </c>
      <c r="N650" s="630">
        <v>52.67</v>
      </c>
    </row>
    <row r="651" spans="1:14" ht="14.4" customHeight="1" x14ac:dyDescent="0.3">
      <c r="A651" s="625" t="s">
        <v>526</v>
      </c>
      <c r="B651" s="626" t="s">
        <v>528</v>
      </c>
      <c r="C651" s="627" t="s">
        <v>554</v>
      </c>
      <c r="D651" s="628" t="s">
        <v>555</v>
      </c>
      <c r="E651" s="627" t="s">
        <v>529</v>
      </c>
      <c r="F651" s="628" t="s">
        <v>530</v>
      </c>
      <c r="G651" s="627"/>
      <c r="H651" s="627" t="s">
        <v>2384</v>
      </c>
      <c r="I651" s="627" t="s">
        <v>2385</v>
      </c>
      <c r="J651" s="627" t="s">
        <v>2386</v>
      </c>
      <c r="K651" s="627" t="s">
        <v>2387</v>
      </c>
      <c r="L651" s="629">
        <v>4328.5820108951975</v>
      </c>
      <c r="M651" s="629">
        <v>113</v>
      </c>
      <c r="N651" s="630">
        <v>489129.76723115734</v>
      </c>
    </row>
    <row r="652" spans="1:14" ht="14.4" customHeight="1" x14ac:dyDescent="0.3">
      <c r="A652" s="625" t="s">
        <v>526</v>
      </c>
      <c r="B652" s="626" t="s">
        <v>528</v>
      </c>
      <c r="C652" s="627" t="s">
        <v>554</v>
      </c>
      <c r="D652" s="628" t="s">
        <v>555</v>
      </c>
      <c r="E652" s="627" t="s">
        <v>529</v>
      </c>
      <c r="F652" s="628" t="s">
        <v>530</v>
      </c>
      <c r="G652" s="627"/>
      <c r="H652" s="627" t="s">
        <v>2388</v>
      </c>
      <c r="I652" s="627" t="s">
        <v>2388</v>
      </c>
      <c r="J652" s="627" t="s">
        <v>2389</v>
      </c>
      <c r="K652" s="627" t="s">
        <v>2390</v>
      </c>
      <c r="L652" s="629">
        <v>1408.00235514478</v>
      </c>
      <c r="M652" s="629">
        <v>1</v>
      </c>
      <c r="N652" s="630">
        <v>1408.00235514478</v>
      </c>
    </row>
    <row r="653" spans="1:14" ht="14.4" customHeight="1" x14ac:dyDescent="0.3">
      <c r="A653" s="625" t="s">
        <v>526</v>
      </c>
      <c r="B653" s="626" t="s">
        <v>528</v>
      </c>
      <c r="C653" s="627" t="s">
        <v>554</v>
      </c>
      <c r="D653" s="628" t="s">
        <v>555</v>
      </c>
      <c r="E653" s="627" t="s">
        <v>529</v>
      </c>
      <c r="F653" s="628" t="s">
        <v>530</v>
      </c>
      <c r="G653" s="627"/>
      <c r="H653" s="627" t="s">
        <v>2391</v>
      </c>
      <c r="I653" s="627" t="s">
        <v>2392</v>
      </c>
      <c r="J653" s="627" t="s">
        <v>2393</v>
      </c>
      <c r="K653" s="627" t="s">
        <v>2394</v>
      </c>
      <c r="L653" s="629">
        <v>227.87341177431028</v>
      </c>
      <c r="M653" s="629">
        <v>24</v>
      </c>
      <c r="N653" s="630">
        <v>5468.9618825834468</v>
      </c>
    </row>
    <row r="654" spans="1:14" ht="14.4" customHeight="1" x14ac:dyDescent="0.3">
      <c r="A654" s="625" t="s">
        <v>526</v>
      </c>
      <c r="B654" s="626" t="s">
        <v>528</v>
      </c>
      <c r="C654" s="627" t="s">
        <v>554</v>
      </c>
      <c r="D654" s="628" t="s">
        <v>555</v>
      </c>
      <c r="E654" s="627" t="s">
        <v>529</v>
      </c>
      <c r="F654" s="628" t="s">
        <v>530</v>
      </c>
      <c r="G654" s="627" t="s">
        <v>560</v>
      </c>
      <c r="H654" s="627" t="s">
        <v>565</v>
      </c>
      <c r="I654" s="627" t="s">
        <v>565</v>
      </c>
      <c r="J654" s="627" t="s">
        <v>566</v>
      </c>
      <c r="K654" s="627" t="s">
        <v>567</v>
      </c>
      <c r="L654" s="629">
        <v>259.43959238356462</v>
      </c>
      <c r="M654" s="629">
        <v>5</v>
      </c>
      <c r="N654" s="630">
        <v>1297.197961917823</v>
      </c>
    </row>
    <row r="655" spans="1:14" ht="14.4" customHeight="1" x14ac:dyDescent="0.3">
      <c r="A655" s="625" t="s">
        <v>526</v>
      </c>
      <c r="B655" s="626" t="s">
        <v>528</v>
      </c>
      <c r="C655" s="627" t="s">
        <v>554</v>
      </c>
      <c r="D655" s="628" t="s">
        <v>555</v>
      </c>
      <c r="E655" s="627" t="s">
        <v>529</v>
      </c>
      <c r="F655" s="628" t="s">
        <v>530</v>
      </c>
      <c r="G655" s="627" t="s">
        <v>560</v>
      </c>
      <c r="H655" s="627" t="s">
        <v>568</v>
      </c>
      <c r="I655" s="627" t="s">
        <v>568</v>
      </c>
      <c r="J655" s="627" t="s">
        <v>566</v>
      </c>
      <c r="K655" s="627" t="s">
        <v>569</v>
      </c>
      <c r="L655" s="629">
        <v>144.81885203395538</v>
      </c>
      <c r="M655" s="629">
        <v>127</v>
      </c>
      <c r="N655" s="630">
        <v>18391.994208312335</v>
      </c>
    </row>
    <row r="656" spans="1:14" ht="14.4" customHeight="1" x14ac:dyDescent="0.3">
      <c r="A656" s="625" t="s">
        <v>526</v>
      </c>
      <c r="B656" s="626" t="s">
        <v>528</v>
      </c>
      <c r="C656" s="627" t="s">
        <v>554</v>
      </c>
      <c r="D656" s="628" t="s">
        <v>555</v>
      </c>
      <c r="E656" s="627" t="s">
        <v>529</v>
      </c>
      <c r="F656" s="628" t="s">
        <v>530</v>
      </c>
      <c r="G656" s="627" t="s">
        <v>560</v>
      </c>
      <c r="H656" s="627" t="s">
        <v>747</v>
      </c>
      <c r="I656" s="627" t="s">
        <v>747</v>
      </c>
      <c r="J656" s="627" t="s">
        <v>566</v>
      </c>
      <c r="K656" s="627" t="s">
        <v>748</v>
      </c>
      <c r="L656" s="629">
        <v>151.87228327702277</v>
      </c>
      <c r="M656" s="629">
        <v>38</v>
      </c>
      <c r="N656" s="630">
        <v>5771.1467645268649</v>
      </c>
    </row>
    <row r="657" spans="1:14" ht="14.4" customHeight="1" x14ac:dyDescent="0.3">
      <c r="A657" s="625" t="s">
        <v>526</v>
      </c>
      <c r="B657" s="626" t="s">
        <v>528</v>
      </c>
      <c r="C657" s="627" t="s">
        <v>554</v>
      </c>
      <c r="D657" s="628" t="s">
        <v>555</v>
      </c>
      <c r="E657" s="627" t="s">
        <v>529</v>
      </c>
      <c r="F657" s="628" t="s">
        <v>530</v>
      </c>
      <c r="G657" s="627" t="s">
        <v>560</v>
      </c>
      <c r="H657" s="627" t="s">
        <v>570</v>
      </c>
      <c r="I657" s="627" t="s">
        <v>571</v>
      </c>
      <c r="J657" s="627" t="s">
        <v>572</v>
      </c>
      <c r="K657" s="627" t="s">
        <v>573</v>
      </c>
      <c r="L657" s="629">
        <v>84.41597842503819</v>
      </c>
      <c r="M657" s="629">
        <v>74</v>
      </c>
      <c r="N657" s="630">
        <v>6246.7824034528257</v>
      </c>
    </row>
    <row r="658" spans="1:14" ht="14.4" customHeight="1" x14ac:dyDescent="0.3">
      <c r="A658" s="625" t="s">
        <v>526</v>
      </c>
      <c r="B658" s="626" t="s">
        <v>528</v>
      </c>
      <c r="C658" s="627" t="s">
        <v>554</v>
      </c>
      <c r="D658" s="628" t="s">
        <v>555</v>
      </c>
      <c r="E658" s="627" t="s">
        <v>529</v>
      </c>
      <c r="F658" s="628" t="s">
        <v>530</v>
      </c>
      <c r="G658" s="627" t="s">
        <v>560</v>
      </c>
      <c r="H658" s="627" t="s">
        <v>574</v>
      </c>
      <c r="I658" s="627" t="s">
        <v>575</v>
      </c>
      <c r="J658" s="627" t="s">
        <v>576</v>
      </c>
      <c r="K658" s="627" t="s">
        <v>577</v>
      </c>
      <c r="L658" s="629">
        <v>94.676018003785501</v>
      </c>
      <c r="M658" s="629">
        <v>20</v>
      </c>
      <c r="N658" s="630">
        <v>1893.52036007571</v>
      </c>
    </row>
    <row r="659" spans="1:14" ht="14.4" customHeight="1" x14ac:dyDescent="0.3">
      <c r="A659" s="625" t="s">
        <v>526</v>
      </c>
      <c r="B659" s="626" t="s">
        <v>528</v>
      </c>
      <c r="C659" s="627" t="s">
        <v>554</v>
      </c>
      <c r="D659" s="628" t="s">
        <v>555</v>
      </c>
      <c r="E659" s="627" t="s">
        <v>529</v>
      </c>
      <c r="F659" s="628" t="s">
        <v>530</v>
      </c>
      <c r="G659" s="627" t="s">
        <v>560</v>
      </c>
      <c r="H659" s="627" t="s">
        <v>578</v>
      </c>
      <c r="I659" s="627" t="s">
        <v>579</v>
      </c>
      <c r="J659" s="627" t="s">
        <v>580</v>
      </c>
      <c r="K659" s="627" t="s">
        <v>581</v>
      </c>
      <c r="L659" s="629">
        <v>165.29746871496323</v>
      </c>
      <c r="M659" s="629">
        <v>65</v>
      </c>
      <c r="N659" s="630">
        <v>10744.33546647261</v>
      </c>
    </row>
    <row r="660" spans="1:14" ht="14.4" customHeight="1" x14ac:dyDescent="0.3">
      <c r="A660" s="625" t="s">
        <v>526</v>
      </c>
      <c r="B660" s="626" t="s">
        <v>528</v>
      </c>
      <c r="C660" s="627" t="s">
        <v>554</v>
      </c>
      <c r="D660" s="628" t="s">
        <v>555</v>
      </c>
      <c r="E660" s="627" t="s">
        <v>529</v>
      </c>
      <c r="F660" s="628" t="s">
        <v>530</v>
      </c>
      <c r="G660" s="627" t="s">
        <v>560</v>
      </c>
      <c r="H660" s="627" t="s">
        <v>755</v>
      </c>
      <c r="I660" s="627" t="s">
        <v>756</v>
      </c>
      <c r="J660" s="627" t="s">
        <v>757</v>
      </c>
      <c r="K660" s="627" t="s">
        <v>758</v>
      </c>
      <c r="L660" s="629">
        <v>63.107500885866266</v>
      </c>
      <c r="M660" s="629">
        <v>59</v>
      </c>
      <c r="N660" s="630">
        <v>3723.3425522661096</v>
      </c>
    </row>
    <row r="661" spans="1:14" ht="14.4" customHeight="1" x14ac:dyDescent="0.3">
      <c r="A661" s="625" t="s">
        <v>526</v>
      </c>
      <c r="B661" s="626" t="s">
        <v>528</v>
      </c>
      <c r="C661" s="627" t="s">
        <v>554</v>
      </c>
      <c r="D661" s="628" t="s">
        <v>555</v>
      </c>
      <c r="E661" s="627" t="s">
        <v>529</v>
      </c>
      <c r="F661" s="628" t="s">
        <v>530</v>
      </c>
      <c r="G661" s="627" t="s">
        <v>560</v>
      </c>
      <c r="H661" s="627" t="s">
        <v>777</v>
      </c>
      <c r="I661" s="627" t="s">
        <v>778</v>
      </c>
      <c r="J661" s="627" t="s">
        <v>779</v>
      </c>
      <c r="K661" s="627" t="s">
        <v>780</v>
      </c>
      <c r="L661" s="629">
        <v>27.34112589333435</v>
      </c>
      <c r="M661" s="629">
        <v>37</v>
      </c>
      <c r="N661" s="630">
        <v>1011.621658053371</v>
      </c>
    </row>
    <row r="662" spans="1:14" ht="14.4" customHeight="1" x14ac:dyDescent="0.3">
      <c r="A662" s="625" t="s">
        <v>526</v>
      </c>
      <c r="B662" s="626" t="s">
        <v>528</v>
      </c>
      <c r="C662" s="627" t="s">
        <v>554</v>
      </c>
      <c r="D662" s="628" t="s">
        <v>555</v>
      </c>
      <c r="E662" s="627" t="s">
        <v>529</v>
      </c>
      <c r="F662" s="628" t="s">
        <v>530</v>
      </c>
      <c r="G662" s="627" t="s">
        <v>560</v>
      </c>
      <c r="H662" s="627" t="s">
        <v>2395</v>
      </c>
      <c r="I662" s="627" t="s">
        <v>2396</v>
      </c>
      <c r="J662" s="627" t="s">
        <v>2397</v>
      </c>
      <c r="K662" s="627" t="s">
        <v>2398</v>
      </c>
      <c r="L662" s="629">
        <v>120.7320907396399</v>
      </c>
      <c r="M662" s="629">
        <v>19</v>
      </c>
      <c r="N662" s="630">
        <v>2293.9097240531582</v>
      </c>
    </row>
    <row r="663" spans="1:14" ht="14.4" customHeight="1" x14ac:dyDescent="0.3">
      <c r="A663" s="625" t="s">
        <v>526</v>
      </c>
      <c r="B663" s="626" t="s">
        <v>528</v>
      </c>
      <c r="C663" s="627" t="s">
        <v>554</v>
      </c>
      <c r="D663" s="628" t="s">
        <v>555</v>
      </c>
      <c r="E663" s="627" t="s">
        <v>529</v>
      </c>
      <c r="F663" s="628" t="s">
        <v>530</v>
      </c>
      <c r="G663" s="627" t="s">
        <v>560</v>
      </c>
      <c r="H663" s="627" t="s">
        <v>800</v>
      </c>
      <c r="I663" s="627" t="s">
        <v>801</v>
      </c>
      <c r="J663" s="627" t="s">
        <v>802</v>
      </c>
      <c r="K663" s="627" t="s">
        <v>803</v>
      </c>
      <c r="L663" s="629">
        <v>374.38</v>
      </c>
      <c r="M663" s="629">
        <v>1</v>
      </c>
      <c r="N663" s="630">
        <v>374.38</v>
      </c>
    </row>
    <row r="664" spans="1:14" ht="14.4" customHeight="1" x14ac:dyDescent="0.3">
      <c r="A664" s="625" t="s">
        <v>526</v>
      </c>
      <c r="B664" s="626" t="s">
        <v>528</v>
      </c>
      <c r="C664" s="627" t="s">
        <v>554</v>
      </c>
      <c r="D664" s="628" t="s">
        <v>555</v>
      </c>
      <c r="E664" s="627" t="s">
        <v>529</v>
      </c>
      <c r="F664" s="628" t="s">
        <v>530</v>
      </c>
      <c r="G664" s="627" t="s">
        <v>560</v>
      </c>
      <c r="H664" s="627" t="s">
        <v>590</v>
      </c>
      <c r="I664" s="627" t="s">
        <v>591</v>
      </c>
      <c r="J664" s="627" t="s">
        <v>592</v>
      </c>
      <c r="K664" s="627" t="s">
        <v>593</v>
      </c>
      <c r="L664" s="629">
        <v>60.350016255335525</v>
      </c>
      <c r="M664" s="629">
        <v>46</v>
      </c>
      <c r="N664" s="630">
        <v>2776.1007477454341</v>
      </c>
    </row>
    <row r="665" spans="1:14" ht="14.4" customHeight="1" x14ac:dyDescent="0.3">
      <c r="A665" s="625" t="s">
        <v>526</v>
      </c>
      <c r="B665" s="626" t="s">
        <v>528</v>
      </c>
      <c r="C665" s="627" t="s">
        <v>554</v>
      </c>
      <c r="D665" s="628" t="s">
        <v>555</v>
      </c>
      <c r="E665" s="627" t="s">
        <v>529</v>
      </c>
      <c r="F665" s="628" t="s">
        <v>530</v>
      </c>
      <c r="G665" s="627" t="s">
        <v>560</v>
      </c>
      <c r="H665" s="627" t="s">
        <v>824</v>
      </c>
      <c r="I665" s="627" t="s">
        <v>825</v>
      </c>
      <c r="J665" s="627" t="s">
        <v>826</v>
      </c>
      <c r="K665" s="627" t="s">
        <v>827</v>
      </c>
      <c r="L665" s="629">
        <v>267.92150095299036</v>
      </c>
      <c r="M665" s="629">
        <v>489</v>
      </c>
      <c r="N665" s="630">
        <v>131013.61396601227</v>
      </c>
    </row>
    <row r="666" spans="1:14" ht="14.4" customHeight="1" x14ac:dyDescent="0.3">
      <c r="A666" s="625" t="s">
        <v>526</v>
      </c>
      <c r="B666" s="626" t="s">
        <v>528</v>
      </c>
      <c r="C666" s="627" t="s">
        <v>554</v>
      </c>
      <c r="D666" s="628" t="s">
        <v>555</v>
      </c>
      <c r="E666" s="627" t="s">
        <v>529</v>
      </c>
      <c r="F666" s="628" t="s">
        <v>530</v>
      </c>
      <c r="G666" s="627" t="s">
        <v>560</v>
      </c>
      <c r="H666" s="627" t="s">
        <v>836</v>
      </c>
      <c r="I666" s="627" t="s">
        <v>837</v>
      </c>
      <c r="J666" s="627" t="s">
        <v>838</v>
      </c>
      <c r="K666" s="627" t="s">
        <v>839</v>
      </c>
      <c r="L666" s="629">
        <v>29.53</v>
      </c>
      <c r="M666" s="629">
        <v>2</v>
      </c>
      <c r="N666" s="630">
        <v>59.06</v>
      </c>
    </row>
    <row r="667" spans="1:14" ht="14.4" customHeight="1" x14ac:dyDescent="0.3">
      <c r="A667" s="625" t="s">
        <v>526</v>
      </c>
      <c r="B667" s="626" t="s">
        <v>528</v>
      </c>
      <c r="C667" s="627" t="s">
        <v>554</v>
      </c>
      <c r="D667" s="628" t="s">
        <v>555</v>
      </c>
      <c r="E667" s="627" t="s">
        <v>529</v>
      </c>
      <c r="F667" s="628" t="s">
        <v>530</v>
      </c>
      <c r="G667" s="627" t="s">
        <v>560</v>
      </c>
      <c r="H667" s="627" t="s">
        <v>848</v>
      </c>
      <c r="I667" s="627" t="s">
        <v>849</v>
      </c>
      <c r="J667" s="627" t="s">
        <v>850</v>
      </c>
      <c r="K667" s="627" t="s">
        <v>851</v>
      </c>
      <c r="L667" s="629">
        <v>196.25561568515309</v>
      </c>
      <c r="M667" s="629">
        <v>-14</v>
      </c>
      <c r="N667" s="630">
        <v>-2747.5786195921432</v>
      </c>
    </row>
    <row r="668" spans="1:14" ht="14.4" customHeight="1" x14ac:dyDescent="0.3">
      <c r="A668" s="625" t="s">
        <v>526</v>
      </c>
      <c r="B668" s="626" t="s">
        <v>528</v>
      </c>
      <c r="C668" s="627" t="s">
        <v>554</v>
      </c>
      <c r="D668" s="628" t="s">
        <v>555</v>
      </c>
      <c r="E668" s="627" t="s">
        <v>529</v>
      </c>
      <c r="F668" s="628" t="s">
        <v>530</v>
      </c>
      <c r="G668" s="627" t="s">
        <v>560</v>
      </c>
      <c r="H668" s="627" t="s">
        <v>852</v>
      </c>
      <c r="I668" s="627" t="s">
        <v>852</v>
      </c>
      <c r="J668" s="627" t="s">
        <v>853</v>
      </c>
      <c r="K668" s="627" t="s">
        <v>854</v>
      </c>
      <c r="L668" s="629">
        <v>38.126092502853709</v>
      </c>
      <c r="M668" s="629">
        <v>184</v>
      </c>
      <c r="N668" s="630">
        <v>7015.2010205250826</v>
      </c>
    </row>
    <row r="669" spans="1:14" ht="14.4" customHeight="1" x14ac:dyDescent="0.3">
      <c r="A669" s="625" t="s">
        <v>526</v>
      </c>
      <c r="B669" s="626" t="s">
        <v>528</v>
      </c>
      <c r="C669" s="627" t="s">
        <v>554</v>
      </c>
      <c r="D669" s="628" t="s">
        <v>555</v>
      </c>
      <c r="E669" s="627" t="s">
        <v>529</v>
      </c>
      <c r="F669" s="628" t="s">
        <v>530</v>
      </c>
      <c r="G669" s="627" t="s">
        <v>560</v>
      </c>
      <c r="H669" s="627" t="s">
        <v>870</v>
      </c>
      <c r="I669" s="627" t="s">
        <v>871</v>
      </c>
      <c r="J669" s="627" t="s">
        <v>872</v>
      </c>
      <c r="K669" s="627" t="s">
        <v>854</v>
      </c>
      <c r="L669" s="629">
        <v>36.405252257588977</v>
      </c>
      <c r="M669" s="629">
        <v>136</v>
      </c>
      <c r="N669" s="630">
        <v>4951.1143070321004</v>
      </c>
    </row>
    <row r="670" spans="1:14" ht="14.4" customHeight="1" x14ac:dyDescent="0.3">
      <c r="A670" s="625" t="s">
        <v>526</v>
      </c>
      <c r="B670" s="626" t="s">
        <v>528</v>
      </c>
      <c r="C670" s="627" t="s">
        <v>554</v>
      </c>
      <c r="D670" s="628" t="s">
        <v>555</v>
      </c>
      <c r="E670" s="627" t="s">
        <v>529</v>
      </c>
      <c r="F670" s="628" t="s">
        <v>530</v>
      </c>
      <c r="G670" s="627" t="s">
        <v>560</v>
      </c>
      <c r="H670" s="627" t="s">
        <v>873</v>
      </c>
      <c r="I670" s="627" t="s">
        <v>874</v>
      </c>
      <c r="J670" s="627" t="s">
        <v>875</v>
      </c>
      <c r="K670" s="627" t="s">
        <v>854</v>
      </c>
      <c r="L670" s="629">
        <v>58.102348353261164</v>
      </c>
      <c r="M670" s="629">
        <v>202</v>
      </c>
      <c r="N670" s="630">
        <v>11736.674367358755</v>
      </c>
    </row>
    <row r="671" spans="1:14" ht="14.4" customHeight="1" x14ac:dyDescent="0.3">
      <c r="A671" s="625" t="s">
        <v>526</v>
      </c>
      <c r="B671" s="626" t="s">
        <v>528</v>
      </c>
      <c r="C671" s="627" t="s">
        <v>554</v>
      </c>
      <c r="D671" s="628" t="s">
        <v>555</v>
      </c>
      <c r="E671" s="627" t="s">
        <v>529</v>
      </c>
      <c r="F671" s="628" t="s">
        <v>530</v>
      </c>
      <c r="G671" s="627" t="s">
        <v>560</v>
      </c>
      <c r="H671" s="627" t="s">
        <v>880</v>
      </c>
      <c r="I671" s="627" t="s">
        <v>881</v>
      </c>
      <c r="J671" s="627" t="s">
        <v>882</v>
      </c>
      <c r="K671" s="627" t="s">
        <v>883</v>
      </c>
      <c r="L671" s="629">
        <v>331.02946623652701</v>
      </c>
      <c r="M671" s="629">
        <v>1</v>
      </c>
      <c r="N671" s="630">
        <v>331.02946623652701</v>
      </c>
    </row>
    <row r="672" spans="1:14" ht="14.4" customHeight="1" x14ac:dyDescent="0.3">
      <c r="A672" s="625" t="s">
        <v>526</v>
      </c>
      <c r="B672" s="626" t="s">
        <v>528</v>
      </c>
      <c r="C672" s="627" t="s">
        <v>554</v>
      </c>
      <c r="D672" s="628" t="s">
        <v>555</v>
      </c>
      <c r="E672" s="627" t="s">
        <v>529</v>
      </c>
      <c r="F672" s="628" t="s">
        <v>530</v>
      </c>
      <c r="G672" s="627" t="s">
        <v>560</v>
      </c>
      <c r="H672" s="627" t="s">
        <v>946</v>
      </c>
      <c r="I672" s="627" t="s">
        <v>947</v>
      </c>
      <c r="J672" s="627" t="s">
        <v>948</v>
      </c>
      <c r="K672" s="627" t="s">
        <v>949</v>
      </c>
      <c r="L672" s="629">
        <v>376.70000104612933</v>
      </c>
      <c r="M672" s="629">
        <v>7</v>
      </c>
      <c r="N672" s="630">
        <v>2636.9000073229054</v>
      </c>
    </row>
    <row r="673" spans="1:14" ht="14.4" customHeight="1" x14ac:dyDescent="0.3">
      <c r="A673" s="625" t="s">
        <v>526</v>
      </c>
      <c r="B673" s="626" t="s">
        <v>528</v>
      </c>
      <c r="C673" s="627" t="s">
        <v>554</v>
      </c>
      <c r="D673" s="628" t="s">
        <v>555</v>
      </c>
      <c r="E673" s="627" t="s">
        <v>529</v>
      </c>
      <c r="F673" s="628" t="s">
        <v>530</v>
      </c>
      <c r="G673" s="627" t="s">
        <v>560</v>
      </c>
      <c r="H673" s="627" t="s">
        <v>597</v>
      </c>
      <c r="I673" s="627" t="s">
        <v>598</v>
      </c>
      <c r="J673" s="627" t="s">
        <v>599</v>
      </c>
      <c r="K673" s="627" t="s">
        <v>600</v>
      </c>
      <c r="L673" s="629">
        <v>63.336140884683296</v>
      </c>
      <c r="M673" s="629">
        <v>36</v>
      </c>
      <c r="N673" s="630">
        <v>2280.1010718485986</v>
      </c>
    </row>
    <row r="674" spans="1:14" ht="14.4" customHeight="1" x14ac:dyDescent="0.3">
      <c r="A674" s="625" t="s">
        <v>526</v>
      </c>
      <c r="B674" s="626" t="s">
        <v>528</v>
      </c>
      <c r="C674" s="627" t="s">
        <v>554</v>
      </c>
      <c r="D674" s="628" t="s">
        <v>555</v>
      </c>
      <c r="E674" s="627" t="s">
        <v>529</v>
      </c>
      <c r="F674" s="628" t="s">
        <v>530</v>
      </c>
      <c r="G674" s="627" t="s">
        <v>560</v>
      </c>
      <c r="H674" s="627" t="s">
        <v>2402</v>
      </c>
      <c r="I674" s="627" t="s">
        <v>2403</v>
      </c>
      <c r="J674" s="627" t="s">
        <v>2404</v>
      </c>
      <c r="K674" s="627" t="s">
        <v>1474</v>
      </c>
      <c r="L674" s="629">
        <v>42.064166666666665</v>
      </c>
      <c r="M674" s="629">
        <v>36</v>
      </c>
      <c r="N674" s="630">
        <v>1514.31</v>
      </c>
    </row>
    <row r="675" spans="1:14" ht="14.4" customHeight="1" x14ac:dyDescent="0.3">
      <c r="A675" s="625" t="s">
        <v>526</v>
      </c>
      <c r="B675" s="626" t="s">
        <v>528</v>
      </c>
      <c r="C675" s="627" t="s">
        <v>554</v>
      </c>
      <c r="D675" s="628" t="s">
        <v>555</v>
      </c>
      <c r="E675" s="627" t="s">
        <v>529</v>
      </c>
      <c r="F675" s="628" t="s">
        <v>530</v>
      </c>
      <c r="G675" s="627" t="s">
        <v>560</v>
      </c>
      <c r="H675" s="627" t="s">
        <v>1009</v>
      </c>
      <c r="I675" s="627" t="s">
        <v>1010</v>
      </c>
      <c r="J675" s="627" t="s">
        <v>1011</v>
      </c>
      <c r="K675" s="627" t="s">
        <v>1012</v>
      </c>
      <c r="L675" s="629">
        <v>14.469244887772899</v>
      </c>
      <c r="M675" s="629">
        <v>20</v>
      </c>
      <c r="N675" s="630">
        <v>289.38489775545798</v>
      </c>
    </row>
    <row r="676" spans="1:14" ht="14.4" customHeight="1" x14ac:dyDescent="0.3">
      <c r="A676" s="625" t="s">
        <v>526</v>
      </c>
      <c r="B676" s="626" t="s">
        <v>528</v>
      </c>
      <c r="C676" s="627" t="s">
        <v>554</v>
      </c>
      <c r="D676" s="628" t="s">
        <v>555</v>
      </c>
      <c r="E676" s="627" t="s">
        <v>529</v>
      </c>
      <c r="F676" s="628" t="s">
        <v>530</v>
      </c>
      <c r="G676" s="627" t="s">
        <v>560</v>
      </c>
      <c r="H676" s="627" t="s">
        <v>601</v>
      </c>
      <c r="I676" s="627" t="s">
        <v>562</v>
      </c>
      <c r="J676" s="627" t="s">
        <v>602</v>
      </c>
      <c r="K676" s="627"/>
      <c r="L676" s="629">
        <v>97.851413802243187</v>
      </c>
      <c r="M676" s="629">
        <v>103</v>
      </c>
      <c r="N676" s="630">
        <v>10078.695621631048</v>
      </c>
    </row>
    <row r="677" spans="1:14" ht="14.4" customHeight="1" x14ac:dyDescent="0.3">
      <c r="A677" s="625" t="s">
        <v>526</v>
      </c>
      <c r="B677" s="626" t="s">
        <v>528</v>
      </c>
      <c r="C677" s="627" t="s">
        <v>554</v>
      </c>
      <c r="D677" s="628" t="s">
        <v>555</v>
      </c>
      <c r="E677" s="627" t="s">
        <v>529</v>
      </c>
      <c r="F677" s="628" t="s">
        <v>530</v>
      </c>
      <c r="G677" s="627" t="s">
        <v>560</v>
      </c>
      <c r="H677" s="627" t="s">
        <v>1063</v>
      </c>
      <c r="I677" s="627" t="s">
        <v>1064</v>
      </c>
      <c r="J677" s="627" t="s">
        <v>1065</v>
      </c>
      <c r="K677" s="627" t="s">
        <v>1066</v>
      </c>
      <c r="L677" s="629">
        <v>71.06</v>
      </c>
      <c r="M677" s="629">
        <v>1</v>
      </c>
      <c r="N677" s="630">
        <v>71.06</v>
      </c>
    </row>
    <row r="678" spans="1:14" ht="14.4" customHeight="1" x14ac:dyDescent="0.3">
      <c r="A678" s="625" t="s">
        <v>526</v>
      </c>
      <c r="B678" s="626" t="s">
        <v>528</v>
      </c>
      <c r="C678" s="627" t="s">
        <v>554</v>
      </c>
      <c r="D678" s="628" t="s">
        <v>555</v>
      </c>
      <c r="E678" s="627" t="s">
        <v>529</v>
      </c>
      <c r="F678" s="628" t="s">
        <v>530</v>
      </c>
      <c r="G678" s="627" t="s">
        <v>560</v>
      </c>
      <c r="H678" s="627" t="s">
        <v>1105</v>
      </c>
      <c r="I678" s="627" t="s">
        <v>1106</v>
      </c>
      <c r="J678" s="627" t="s">
        <v>1107</v>
      </c>
      <c r="K678" s="627" t="s">
        <v>1108</v>
      </c>
      <c r="L678" s="629">
        <v>65.299721997411865</v>
      </c>
      <c r="M678" s="629">
        <v>45</v>
      </c>
      <c r="N678" s="630">
        <v>2938.4874898835342</v>
      </c>
    </row>
    <row r="679" spans="1:14" ht="14.4" customHeight="1" x14ac:dyDescent="0.3">
      <c r="A679" s="625" t="s">
        <v>526</v>
      </c>
      <c r="B679" s="626" t="s">
        <v>528</v>
      </c>
      <c r="C679" s="627" t="s">
        <v>554</v>
      </c>
      <c r="D679" s="628" t="s">
        <v>555</v>
      </c>
      <c r="E679" s="627" t="s">
        <v>529</v>
      </c>
      <c r="F679" s="628" t="s">
        <v>530</v>
      </c>
      <c r="G679" s="627" t="s">
        <v>560</v>
      </c>
      <c r="H679" s="627" t="s">
        <v>1116</v>
      </c>
      <c r="I679" s="627" t="s">
        <v>1117</v>
      </c>
      <c r="J679" s="627" t="s">
        <v>1118</v>
      </c>
      <c r="K679" s="627" t="s">
        <v>573</v>
      </c>
      <c r="L679" s="629">
        <v>118.02817501141166</v>
      </c>
      <c r="M679" s="629">
        <v>118</v>
      </c>
      <c r="N679" s="630">
        <v>13927.324651346577</v>
      </c>
    </row>
    <row r="680" spans="1:14" ht="14.4" customHeight="1" x14ac:dyDescent="0.3">
      <c r="A680" s="625" t="s">
        <v>526</v>
      </c>
      <c r="B680" s="626" t="s">
        <v>528</v>
      </c>
      <c r="C680" s="627" t="s">
        <v>554</v>
      </c>
      <c r="D680" s="628" t="s">
        <v>555</v>
      </c>
      <c r="E680" s="627" t="s">
        <v>529</v>
      </c>
      <c r="F680" s="628" t="s">
        <v>530</v>
      </c>
      <c r="G680" s="627" t="s">
        <v>560</v>
      </c>
      <c r="H680" s="627" t="s">
        <v>1119</v>
      </c>
      <c r="I680" s="627" t="s">
        <v>1120</v>
      </c>
      <c r="J680" s="627" t="s">
        <v>1121</v>
      </c>
      <c r="K680" s="627" t="s">
        <v>1122</v>
      </c>
      <c r="L680" s="629">
        <v>59.507019894257333</v>
      </c>
      <c r="M680" s="629">
        <v>391</v>
      </c>
      <c r="N680" s="630">
        <v>23267.244778654618</v>
      </c>
    </row>
    <row r="681" spans="1:14" ht="14.4" customHeight="1" x14ac:dyDescent="0.3">
      <c r="A681" s="625" t="s">
        <v>526</v>
      </c>
      <c r="B681" s="626" t="s">
        <v>528</v>
      </c>
      <c r="C681" s="627" t="s">
        <v>554</v>
      </c>
      <c r="D681" s="628" t="s">
        <v>555</v>
      </c>
      <c r="E681" s="627" t="s">
        <v>529</v>
      </c>
      <c r="F681" s="628" t="s">
        <v>530</v>
      </c>
      <c r="G681" s="627" t="s">
        <v>560</v>
      </c>
      <c r="H681" s="627" t="s">
        <v>1123</v>
      </c>
      <c r="I681" s="627" t="s">
        <v>1124</v>
      </c>
      <c r="J681" s="627" t="s">
        <v>1125</v>
      </c>
      <c r="K681" s="627" t="s">
        <v>1126</v>
      </c>
      <c r="L681" s="629">
        <v>48.433261166249828</v>
      </c>
      <c r="M681" s="629">
        <v>3</v>
      </c>
      <c r="N681" s="630">
        <v>145.29978349874949</v>
      </c>
    </row>
    <row r="682" spans="1:14" ht="14.4" customHeight="1" x14ac:dyDescent="0.3">
      <c r="A682" s="625" t="s">
        <v>526</v>
      </c>
      <c r="B682" s="626" t="s">
        <v>528</v>
      </c>
      <c r="C682" s="627" t="s">
        <v>554</v>
      </c>
      <c r="D682" s="628" t="s">
        <v>555</v>
      </c>
      <c r="E682" s="627" t="s">
        <v>529</v>
      </c>
      <c r="F682" s="628" t="s">
        <v>530</v>
      </c>
      <c r="G682" s="627" t="s">
        <v>560</v>
      </c>
      <c r="H682" s="627" t="s">
        <v>1150</v>
      </c>
      <c r="I682" s="627" t="s">
        <v>1151</v>
      </c>
      <c r="J682" s="627" t="s">
        <v>850</v>
      </c>
      <c r="K682" s="627" t="s">
        <v>1152</v>
      </c>
      <c r="L682" s="629">
        <v>266.19341841933965</v>
      </c>
      <c r="M682" s="629">
        <v>254</v>
      </c>
      <c r="N682" s="630">
        <v>67613.128278512275</v>
      </c>
    </row>
    <row r="683" spans="1:14" ht="14.4" customHeight="1" x14ac:dyDescent="0.3">
      <c r="A683" s="625" t="s">
        <v>526</v>
      </c>
      <c r="B683" s="626" t="s">
        <v>528</v>
      </c>
      <c r="C683" s="627" t="s">
        <v>554</v>
      </c>
      <c r="D683" s="628" t="s">
        <v>555</v>
      </c>
      <c r="E683" s="627" t="s">
        <v>529</v>
      </c>
      <c r="F683" s="628" t="s">
        <v>530</v>
      </c>
      <c r="G683" s="627" t="s">
        <v>560</v>
      </c>
      <c r="H683" s="627" t="s">
        <v>1165</v>
      </c>
      <c r="I683" s="627" t="s">
        <v>1166</v>
      </c>
      <c r="J683" s="627" t="s">
        <v>1167</v>
      </c>
      <c r="K683" s="627" t="s">
        <v>1168</v>
      </c>
      <c r="L683" s="629">
        <v>197.41884770540909</v>
      </c>
      <c r="M683" s="629">
        <v>169</v>
      </c>
      <c r="N683" s="630">
        <v>33363.785262214136</v>
      </c>
    </row>
    <row r="684" spans="1:14" ht="14.4" customHeight="1" x14ac:dyDescent="0.3">
      <c r="A684" s="625" t="s">
        <v>526</v>
      </c>
      <c r="B684" s="626" t="s">
        <v>528</v>
      </c>
      <c r="C684" s="627" t="s">
        <v>554</v>
      </c>
      <c r="D684" s="628" t="s">
        <v>555</v>
      </c>
      <c r="E684" s="627" t="s">
        <v>529</v>
      </c>
      <c r="F684" s="628" t="s">
        <v>530</v>
      </c>
      <c r="G684" s="627" t="s">
        <v>560</v>
      </c>
      <c r="H684" s="627" t="s">
        <v>1197</v>
      </c>
      <c r="I684" s="627" t="s">
        <v>1198</v>
      </c>
      <c r="J684" s="627" t="s">
        <v>1199</v>
      </c>
      <c r="K684" s="627" t="s">
        <v>1200</v>
      </c>
      <c r="L684" s="629">
        <v>72.069999999999993</v>
      </c>
      <c r="M684" s="629">
        <v>2</v>
      </c>
      <c r="N684" s="630">
        <v>144.13999999999999</v>
      </c>
    </row>
    <row r="685" spans="1:14" ht="14.4" customHeight="1" x14ac:dyDescent="0.3">
      <c r="A685" s="625" t="s">
        <v>526</v>
      </c>
      <c r="B685" s="626" t="s">
        <v>528</v>
      </c>
      <c r="C685" s="627" t="s">
        <v>554</v>
      </c>
      <c r="D685" s="628" t="s">
        <v>555</v>
      </c>
      <c r="E685" s="627" t="s">
        <v>529</v>
      </c>
      <c r="F685" s="628" t="s">
        <v>530</v>
      </c>
      <c r="G685" s="627" t="s">
        <v>560</v>
      </c>
      <c r="H685" s="627" t="s">
        <v>1255</v>
      </c>
      <c r="I685" s="627" t="s">
        <v>1256</v>
      </c>
      <c r="J685" s="627" t="s">
        <v>1257</v>
      </c>
      <c r="K685" s="627" t="s">
        <v>1258</v>
      </c>
      <c r="L685" s="629">
        <v>147.77733455142723</v>
      </c>
      <c r="M685" s="629">
        <v>4</v>
      </c>
      <c r="N685" s="630">
        <v>591.10933820570892</v>
      </c>
    </row>
    <row r="686" spans="1:14" ht="14.4" customHeight="1" x14ac:dyDescent="0.3">
      <c r="A686" s="625" t="s">
        <v>526</v>
      </c>
      <c r="B686" s="626" t="s">
        <v>528</v>
      </c>
      <c r="C686" s="627" t="s">
        <v>554</v>
      </c>
      <c r="D686" s="628" t="s">
        <v>555</v>
      </c>
      <c r="E686" s="627" t="s">
        <v>529</v>
      </c>
      <c r="F686" s="628" t="s">
        <v>530</v>
      </c>
      <c r="G686" s="627" t="s">
        <v>560</v>
      </c>
      <c r="H686" s="627" t="s">
        <v>1263</v>
      </c>
      <c r="I686" s="627" t="s">
        <v>1264</v>
      </c>
      <c r="J686" s="627" t="s">
        <v>1265</v>
      </c>
      <c r="K686" s="627" t="s">
        <v>1266</v>
      </c>
      <c r="L686" s="629">
        <v>177.92</v>
      </c>
      <c r="M686" s="629">
        <v>3</v>
      </c>
      <c r="N686" s="630">
        <v>533.76</v>
      </c>
    </row>
    <row r="687" spans="1:14" ht="14.4" customHeight="1" x14ac:dyDescent="0.3">
      <c r="A687" s="625" t="s">
        <v>526</v>
      </c>
      <c r="B687" s="626" t="s">
        <v>528</v>
      </c>
      <c r="C687" s="627" t="s">
        <v>554</v>
      </c>
      <c r="D687" s="628" t="s">
        <v>555</v>
      </c>
      <c r="E687" s="627" t="s">
        <v>529</v>
      </c>
      <c r="F687" s="628" t="s">
        <v>530</v>
      </c>
      <c r="G687" s="627" t="s">
        <v>560</v>
      </c>
      <c r="H687" s="627" t="s">
        <v>607</v>
      </c>
      <c r="I687" s="627" t="s">
        <v>608</v>
      </c>
      <c r="J687" s="627" t="s">
        <v>609</v>
      </c>
      <c r="K687" s="627" t="s">
        <v>610</v>
      </c>
      <c r="L687" s="629">
        <v>63.300970228388195</v>
      </c>
      <c r="M687" s="629">
        <v>61</v>
      </c>
      <c r="N687" s="630">
        <v>3861.35918393168</v>
      </c>
    </row>
    <row r="688" spans="1:14" ht="14.4" customHeight="1" x14ac:dyDescent="0.3">
      <c r="A688" s="625" t="s">
        <v>526</v>
      </c>
      <c r="B688" s="626" t="s">
        <v>528</v>
      </c>
      <c r="C688" s="627" t="s">
        <v>554</v>
      </c>
      <c r="D688" s="628" t="s">
        <v>555</v>
      </c>
      <c r="E688" s="627" t="s">
        <v>529</v>
      </c>
      <c r="F688" s="628" t="s">
        <v>530</v>
      </c>
      <c r="G688" s="627" t="s">
        <v>560</v>
      </c>
      <c r="H688" s="627" t="s">
        <v>1287</v>
      </c>
      <c r="I688" s="627" t="s">
        <v>1288</v>
      </c>
      <c r="J688" s="627" t="s">
        <v>1289</v>
      </c>
      <c r="K688" s="627" t="s">
        <v>769</v>
      </c>
      <c r="L688" s="629">
        <v>41.616836223520885</v>
      </c>
      <c r="M688" s="629">
        <v>85</v>
      </c>
      <c r="N688" s="630">
        <v>3537.4310789992751</v>
      </c>
    </row>
    <row r="689" spans="1:14" ht="14.4" customHeight="1" x14ac:dyDescent="0.3">
      <c r="A689" s="625" t="s">
        <v>526</v>
      </c>
      <c r="B689" s="626" t="s">
        <v>528</v>
      </c>
      <c r="C689" s="627" t="s">
        <v>554</v>
      </c>
      <c r="D689" s="628" t="s">
        <v>555</v>
      </c>
      <c r="E689" s="627" t="s">
        <v>529</v>
      </c>
      <c r="F689" s="628" t="s">
        <v>530</v>
      </c>
      <c r="G689" s="627" t="s">
        <v>560</v>
      </c>
      <c r="H689" s="627" t="s">
        <v>1294</v>
      </c>
      <c r="I689" s="627" t="s">
        <v>1295</v>
      </c>
      <c r="J689" s="627" t="s">
        <v>1296</v>
      </c>
      <c r="K689" s="627" t="s">
        <v>1297</v>
      </c>
      <c r="L689" s="629">
        <v>102.64006512344253</v>
      </c>
      <c r="M689" s="629">
        <v>52</v>
      </c>
      <c r="N689" s="630">
        <v>5337.2833864190115</v>
      </c>
    </row>
    <row r="690" spans="1:14" ht="14.4" customHeight="1" x14ac:dyDescent="0.3">
      <c r="A690" s="625" t="s">
        <v>526</v>
      </c>
      <c r="B690" s="626" t="s">
        <v>528</v>
      </c>
      <c r="C690" s="627" t="s">
        <v>554</v>
      </c>
      <c r="D690" s="628" t="s">
        <v>555</v>
      </c>
      <c r="E690" s="627" t="s">
        <v>529</v>
      </c>
      <c r="F690" s="628" t="s">
        <v>530</v>
      </c>
      <c r="G690" s="627" t="s">
        <v>560</v>
      </c>
      <c r="H690" s="627" t="s">
        <v>1298</v>
      </c>
      <c r="I690" s="627" t="s">
        <v>1299</v>
      </c>
      <c r="J690" s="627" t="s">
        <v>897</v>
      </c>
      <c r="K690" s="627" t="s">
        <v>1300</v>
      </c>
      <c r="L690" s="629">
        <v>274.97000000000003</v>
      </c>
      <c r="M690" s="629">
        <v>1</v>
      </c>
      <c r="N690" s="630">
        <v>274.97000000000003</v>
      </c>
    </row>
    <row r="691" spans="1:14" ht="14.4" customHeight="1" x14ac:dyDescent="0.3">
      <c r="A691" s="625" t="s">
        <v>526</v>
      </c>
      <c r="B691" s="626" t="s">
        <v>528</v>
      </c>
      <c r="C691" s="627" t="s">
        <v>554</v>
      </c>
      <c r="D691" s="628" t="s">
        <v>555</v>
      </c>
      <c r="E691" s="627" t="s">
        <v>529</v>
      </c>
      <c r="F691" s="628" t="s">
        <v>530</v>
      </c>
      <c r="G691" s="627" t="s">
        <v>560</v>
      </c>
      <c r="H691" s="627" t="s">
        <v>2482</v>
      </c>
      <c r="I691" s="627" t="s">
        <v>2483</v>
      </c>
      <c r="J691" s="627" t="s">
        <v>2484</v>
      </c>
      <c r="K691" s="627" t="s">
        <v>2485</v>
      </c>
      <c r="L691" s="629">
        <v>12.859193735895394</v>
      </c>
      <c r="M691" s="629">
        <v>20</v>
      </c>
      <c r="N691" s="630">
        <v>257.18387471790788</v>
      </c>
    </row>
    <row r="692" spans="1:14" ht="14.4" customHeight="1" x14ac:dyDescent="0.3">
      <c r="A692" s="625" t="s">
        <v>526</v>
      </c>
      <c r="B692" s="626" t="s">
        <v>528</v>
      </c>
      <c r="C692" s="627" t="s">
        <v>554</v>
      </c>
      <c r="D692" s="628" t="s">
        <v>555</v>
      </c>
      <c r="E692" s="627" t="s">
        <v>529</v>
      </c>
      <c r="F692" s="628" t="s">
        <v>530</v>
      </c>
      <c r="G692" s="627" t="s">
        <v>560</v>
      </c>
      <c r="H692" s="627" t="s">
        <v>2409</v>
      </c>
      <c r="I692" s="627" t="s">
        <v>2409</v>
      </c>
      <c r="J692" s="627" t="s">
        <v>2410</v>
      </c>
      <c r="K692" s="627" t="s">
        <v>854</v>
      </c>
      <c r="L692" s="629">
        <v>56.842172503326786</v>
      </c>
      <c r="M692" s="629">
        <v>160</v>
      </c>
      <c r="N692" s="630">
        <v>9094.747600532286</v>
      </c>
    </row>
    <row r="693" spans="1:14" ht="14.4" customHeight="1" x14ac:dyDescent="0.3">
      <c r="A693" s="625" t="s">
        <v>526</v>
      </c>
      <c r="B693" s="626" t="s">
        <v>528</v>
      </c>
      <c r="C693" s="627" t="s">
        <v>554</v>
      </c>
      <c r="D693" s="628" t="s">
        <v>555</v>
      </c>
      <c r="E693" s="627" t="s">
        <v>529</v>
      </c>
      <c r="F693" s="628" t="s">
        <v>530</v>
      </c>
      <c r="G693" s="627" t="s">
        <v>560</v>
      </c>
      <c r="H693" s="627" t="s">
        <v>1316</v>
      </c>
      <c r="I693" s="627" t="s">
        <v>1317</v>
      </c>
      <c r="J693" s="627" t="s">
        <v>1318</v>
      </c>
      <c r="K693" s="627" t="s">
        <v>1319</v>
      </c>
      <c r="L693" s="629">
        <v>1103.8692753186479</v>
      </c>
      <c r="M693" s="629">
        <v>9</v>
      </c>
      <c r="N693" s="630">
        <v>9934.8234778678307</v>
      </c>
    </row>
    <row r="694" spans="1:14" ht="14.4" customHeight="1" x14ac:dyDescent="0.3">
      <c r="A694" s="625" t="s">
        <v>526</v>
      </c>
      <c r="B694" s="626" t="s">
        <v>528</v>
      </c>
      <c r="C694" s="627" t="s">
        <v>554</v>
      </c>
      <c r="D694" s="628" t="s">
        <v>555</v>
      </c>
      <c r="E694" s="627" t="s">
        <v>529</v>
      </c>
      <c r="F694" s="628" t="s">
        <v>530</v>
      </c>
      <c r="G694" s="627" t="s">
        <v>560</v>
      </c>
      <c r="H694" s="627" t="s">
        <v>2411</v>
      </c>
      <c r="I694" s="627" t="s">
        <v>562</v>
      </c>
      <c r="J694" s="627" t="s">
        <v>2412</v>
      </c>
      <c r="K694" s="627" t="s">
        <v>2413</v>
      </c>
      <c r="L694" s="629">
        <v>40.825000000000003</v>
      </c>
      <c r="M694" s="629">
        <v>3</v>
      </c>
      <c r="N694" s="630">
        <v>122.47500000000001</v>
      </c>
    </row>
    <row r="695" spans="1:14" ht="14.4" customHeight="1" x14ac:dyDescent="0.3">
      <c r="A695" s="625" t="s">
        <v>526</v>
      </c>
      <c r="B695" s="626" t="s">
        <v>528</v>
      </c>
      <c r="C695" s="627" t="s">
        <v>554</v>
      </c>
      <c r="D695" s="628" t="s">
        <v>555</v>
      </c>
      <c r="E695" s="627" t="s">
        <v>529</v>
      </c>
      <c r="F695" s="628" t="s">
        <v>530</v>
      </c>
      <c r="G695" s="627" t="s">
        <v>560</v>
      </c>
      <c r="H695" s="627" t="s">
        <v>1337</v>
      </c>
      <c r="I695" s="627" t="s">
        <v>562</v>
      </c>
      <c r="J695" s="627" t="s">
        <v>1338</v>
      </c>
      <c r="K695" s="627"/>
      <c r="L695" s="629">
        <v>59.635557610671036</v>
      </c>
      <c r="M695" s="629">
        <v>69</v>
      </c>
      <c r="N695" s="630">
        <v>4114.8534751363013</v>
      </c>
    </row>
    <row r="696" spans="1:14" ht="14.4" customHeight="1" x14ac:dyDescent="0.3">
      <c r="A696" s="625" t="s">
        <v>526</v>
      </c>
      <c r="B696" s="626" t="s">
        <v>528</v>
      </c>
      <c r="C696" s="627" t="s">
        <v>554</v>
      </c>
      <c r="D696" s="628" t="s">
        <v>555</v>
      </c>
      <c r="E696" s="627" t="s">
        <v>529</v>
      </c>
      <c r="F696" s="628" t="s">
        <v>530</v>
      </c>
      <c r="G696" s="627" t="s">
        <v>560</v>
      </c>
      <c r="H696" s="627" t="s">
        <v>1344</v>
      </c>
      <c r="I696" s="627" t="s">
        <v>1345</v>
      </c>
      <c r="J696" s="627" t="s">
        <v>1346</v>
      </c>
      <c r="K696" s="627" t="s">
        <v>1122</v>
      </c>
      <c r="L696" s="629">
        <v>52.415072978926318</v>
      </c>
      <c r="M696" s="629">
        <v>208</v>
      </c>
      <c r="N696" s="630">
        <v>10902.335179616673</v>
      </c>
    </row>
    <row r="697" spans="1:14" ht="14.4" customHeight="1" x14ac:dyDescent="0.3">
      <c r="A697" s="625" t="s">
        <v>526</v>
      </c>
      <c r="B697" s="626" t="s">
        <v>528</v>
      </c>
      <c r="C697" s="627" t="s">
        <v>554</v>
      </c>
      <c r="D697" s="628" t="s">
        <v>555</v>
      </c>
      <c r="E697" s="627" t="s">
        <v>529</v>
      </c>
      <c r="F697" s="628" t="s">
        <v>530</v>
      </c>
      <c r="G697" s="627" t="s">
        <v>560</v>
      </c>
      <c r="H697" s="627" t="s">
        <v>1351</v>
      </c>
      <c r="I697" s="627" t="s">
        <v>1352</v>
      </c>
      <c r="J697" s="627" t="s">
        <v>1353</v>
      </c>
      <c r="K697" s="627" t="s">
        <v>1354</v>
      </c>
      <c r="L697" s="629">
        <v>434.7</v>
      </c>
      <c r="M697" s="629">
        <v>14</v>
      </c>
      <c r="N697" s="630">
        <v>6085.8</v>
      </c>
    </row>
    <row r="698" spans="1:14" ht="14.4" customHeight="1" x14ac:dyDescent="0.3">
      <c r="A698" s="625" t="s">
        <v>526</v>
      </c>
      <c r="B698" s="626" t="s">
        <v>528</v>
      </c>
      <c r="C698" s="627" t="s">
        <v>554</v>
      </c>
      <c r="D698" s="628" t="s">
        <v>555</v>
      </c>
      <c r="E698" s="627" t="s">
        <v>529</v>
      </c>
      <c r="F698" s="628" t="s">
        <v>530</v>
      </c>
      <c r="G698" s="627" t="s">
        <v>560</v>
      </c>
      <c r="H698" s="627" t="s">
        <v>1357</v>
      </c>
      <c r="I698" s="627" t="s">
        <v>1358</v>
      </c>
      <c r="J698" s="627" t="s">
        <v>1359</v>
      </c>
      <c r="K698" s="627" t="s">
        <v>1360</v>
      </c>
      <c r="L698" s="629">
        <v>61.469695478781659</v>
      </c>
      <c r="M698" s="629">
        <v>217</v>
      </c>
      <c r="N698" s="630">
        <v>13338.92391889562</v>
      </c>
    </row>
    <row r="699" spans="1:14" ht="14.4" customHeight="1" x14ac:dyDescent="0.3">
      <c r="A699" s="625" t="s">
        <v>526</v>
      </c>
      <c r="B699" s="626" t="s">
        <v>528</v>
      </c>
      <c r="C699" s="627" t="s">
        <v>554</v>
      </c>
      <c r="D699" s="628" t="s">
        <v>555</v>
      </c>
      <c r="E699" s="627" t="s">
        <v>529</v>
      </c>
      <c r="F699" s="628" t="s">
        <v>530</v>
      </c>
      <c r="G699" s="627" t="s">
        <v>560</v>
      </c>
      <c r="H699" s="627" t="s">
        <v>611</v>
      </c>
      <c r="I699" s="627" t="s">
        <v>612</v>
      </c>
      <c r="J699" s="627" t="s">
        <v>613</v>
      </c>
      <c r="K699" s="627" t="s">
        <v>614</v>
      </c>
      <c r="L699" s="629">
        <v>327.05944472770392</v>
      </c>
      <c r="M699" s="629">
        <v>29</v>
      </c>
      <c r="N699" s="630">
        <v>9484.723897103413</v>
      </c>
    </row>
    <row r="700" spans="1:14" ht="14.4" customHeight="1" x14ac:dyDescent="0.3">
      <c r="A700" s="625" t="s">
        <v>526</v>
      </c>
      <c r="B700" s="626" t="s">
        <v>528</v>
      </c>
      <c r="C700" s="627" t="s">
        <v>554</v>
      </c>
      <c r="D700" s="628" t="s">
        <v>555</v>
      </c>
      <c r="E700" s="627" t="s">
        <v>529</v>
      </c>
      <c r="F700" s="628" t="s">
        <v>530</v>
      </c>
      <c r="G700" s="627" t="s">
        <v>560</v>
      </c>
      <c r="H700" s="627" t="s">
        <v>2417</v>
      </c>
      <c r="I700" s="627" t="s">
        <v>2418</v>
      </c>
      <c r="J700" s="627" t="s">
        <v>613</v>
      </c>
      <c r="K700" s="627" t="s">
        <v>1494</v>
      </c>
      <c r="L700" s="629">
        <v>246.15000608961395</v>
      </c>
      <c r="M700" s="629">
        <v>12</v>
      </c>
      <c r="N700" s="630">
        <v>2953.8000730753674</v>
      </c>
    </row>
    <row r="701" spans="1:14" ht="14.4" customHeight="1" x14ac:dyDescent="0.3">
      <c r="A701" s="625" t="s">
        <v>526</v>
      </c>
      <c r="B701" s="626" t="s">
        <v>528</v>
      </c>
      <c r="C701" s="627" t="s">
        <v>554</v>
      </c>
      <c r="D701" s="628" t="s">
        <v>555</v>
      </c>
      <c r="E701" s="627" t="s">
        <v>529</v>
      </c>
      <c r="F701" s="628" t="s">
        <v>530</v>
      </c>
      <c r="G701" s="627" t="s">
        <v>560</v>
      </c>
      <c r="H701" s="627" t="s">
        <v>617</v>
      </c>
      <c r="I701" s="627" t="s">
        <v>618</v>
      </c>
      <c r="J701" s="627" t="s">
        <v>619</v>
      </c>
      <c r="K701" s="627" t="s">
        <v>620</v>
      </c>
      <c r="L701" s="629">
        <v>49.700013410633822</v>
      </c>
      <c r="M701" s="629">
        <v>37</v>
      </c>
      <c r="N701" s="630">
        <v>1838.9004961934515</v>
      </c>
    </row>
    <row r="702" spans="1:14" ht="14.4" customHeight="1" x14ac:dyDescent="0.3">
      <c r="A702" s="625" t="s">
        <v>526</v>
      </c>
      <c r="B702" s="626" t="s">
        <v>528</v>
      </c>
      <c r="C702" s="627" t="s">
        <v>554</v>
      </c>
      <c r="D702" s="628" t="s">
        <v>555</v>
      </c>
      <c r="E702" s="627" t="s">
        <v>529</v>
      </c>
      <c r="F702" s="628" t="s">
        <v>530</v>
      </c>
      <c r="G702" s="627" t="s">
        <v>560</v>
      </c>
      <c r="H702" s="627" t="s">
        <v>561</v>
      </c>
      <c r="I702" s="627" t="s">
        <v>562</v>
      </c>
      <c r="J702" s="627" t="s">
        <v>563</v>
      </c>
      <c r="K702" s="627" t="s">
        <v>564</v>
      </c>
      <c r="L702" s="629">
        <v>23.700041350257827</v>
      </c>
      <c r="M702" s="629">
        <v>120</v>
      </c>
      <c r="N702" s="630">
        <v>2844.0049620309392</v>
      </c>
    </row>
    <row r="703" spans="1:14" ht="14.4" customHeight="1" x14ac:dyDescent="0.3">
      <c r="A703" s="625" t="s">
        <v>526</v>
      </c>
      <c r="B703" s="626" t="s">
        <v>528</v>
      </c>
      <c r="C703" s="627" t="s">
        <v>554</v>
      </c>
      <c r="D703" s="628" t="s">
        <v>555</v>
      </c>
      <c r="E703" s="627" t="s">
        <v>529</v>
      </c>
      <c r="F703" s="628" t="s">
        <v>530</v>
      </c>
      <c r="G703" s="627" t="s">
        <v>560</v>
      </c>
      <c r="H703" s="627" t="s">
        <v>2486</v>
      </c>
      <c r="I703" s="627" t="s">
        <v>2487</v>
      </c>
      <c r="J703" s="627" t="s">
        <v>1167</v>
      </c>
      <c r="K703" s="627" t="s">
        <v>2488</v>
      </c>
      <c r="L703" s="629">
        <v>334.28</v>
      </c>
      <c r="M703" s="629">
        <v>-3</v>
      </c>
      <c r="N703" s="630">
        <v>-1002.8399999999999</v>
      </c>
    </row>
    <row r="704" spans="1:14" ht="14.4" customHeight="1" x14ac:dyDescent="0.3">
      <c r="A704" s="625" t="s">
        <v>526</v>
      </c>
      <c r="B704" s="626" t="s">
        <v>528</v>
      </c>
      <c r="C704" s="627" t="s">
        <v>554</v>
      </c>
      <c r="D704" s="628" t="s">
        <v>555</v>
      </c>
      <c r="E704" s="627" t="s">
        <v>529</v>
      </c>
      <c r="F704" s="628" t="s">
        <v>530</v>
      </c>
      <c r="G704" s="627" t="s">
        <v>560</v>
      </c>
      <c r="H704" s="627" t="s">
        <v>2489</v>
      </c>
      <c r="I704" s="627" t="s">
        <v>2490</v>
      </c>
      <c r="J704" s="627" t="s">
        <v>1473</v>
      </c>
      <c r="K704" s="627" t="s">
        <v>1466</v>
      </c>
      <c r="L704" s="629">
        <v>34.729999999999997</v>
      </c>
      <c r="M704" s="629">
        <v>8</v>
      </c>
      <c r="N704" s="630">
        <v>277.83999999999997</v>
      </c>
    </row>
    <row r="705" spans="1:14" ht="14.4" customHeight="1" x14ac:dyDescent="0.3">
      <c r="A705" s="625" t="s">
        <v>526</v>
      </c>
      <c r="B705" s="626" t="s">
        <v>528</v>
      </c>
      <c r="C705" s="627" t="s">
        <v>554</v>
      </c>
      <c r="D705" s="628" t="s">
        <v>555</v>
      </c>
      <c r="E705" s="627" t="s">
        <v>529</v>
      </c>
      <c r="F705" s="628" t="s">
        <v>530</v>
      </c>
      <c r="G705" s="627" t="s">
        <v>560</v>
      </c>
      <c r="H705" s="627" t="s">
        <v>1491</v>
      </c>
      <c r="I705" s="627" t="s">
        <v>1492</v>
      </c>
      <c r="J705" s="627" t="s">
        <v>1493</v>
      </c>
      <c r="K705" s="627" t="s">
        <v>1494</v>
      </c>
      <c r="L705" s="629">
        <v>4539.4939352296433</v>
      </c>
      <c r="M705" s="629">
        <v>2.9499999999999997</v>
      </c>
      <c r="N705" s="630">
        <v>13391.507108927446</v>
      </c>
    </row>
    <row r="706" spans="1:14" ht="14.4" customHeight="1" x14ac:dyDescent="0.3">
      <c r="A706" s="625" t="s">
        <v>526</v>
      </c>
      <c r="B706" s="626" t="s">
        <v>528</v>
      </c>
      <c r="C706" s="627" t="s">
        <v>554</v>
      </c>
      <c r="D706" s="628" t="s">
        <v>555</v>
      </c>
      <c r="E706" s="627" t="s">
        <v>529</v>
      </c>
      <c r="F706" s="628" t="s">
        <v>530</v>
      </c>
      <c r="G706" s="627" t="s">
        <v>560</v>
      </c>
      <c r="H706" s="627" t="s">
        <v>1553</v>
      </c>
      <c r="I706" s="627" t="s">
        <v>1554</v>
      </c>
      <c r="J706" s="627" t="s">
        <v>1555</v>
      </c>
      <c r="K706" s="627" t="s">
        <v>1556</v>
      </c>
      <c r="L706" s="629">
        <v>411.58570140242915</v>
      </c>
      <c r="M706" s="629">
        <v>7</v>
      </c>
      <c r="N706" s="630">
        <v>2881.0999098170041</v>
      </c>
    </row>
    <row r="707" spans="1:14" ht="14.4" customHeight="1" x14ac:dyDescent="0.3">
      <c r="A707" s="625" t="s">
        <v>526</v>
      </c>
      <c r="B707" s="626" t="s">
        <v>528</v>
      </c>
      <c r="C707" s="627" t="s">
        <v>554</v>
      </c>
      <c r="D707" s="628" t="s">
        <v>555</v>
      </c>
      <c r="E707" s="627" t="s">
        <v>529</v>
      </c>
      <c r="F707" s="628" t="s">
        <v>530</v>
      </c>
      <c r="G707" s="627" t="s">
        <v>560</v>
      </c>
      <c r="H707" s="627" t="s">
        <v>1560</v>
      </c>
      <c r="I707" s="627" t="s">
        <v>1561</v>
      </c>
      <c r="J707" s="627" t="s">
        <v>1562</v>
      </c>
      <c r="K707" s="627" t="s">
        <v>1563</v>
      </c>
      <c r="L707" s="629">
        <v>183.50833333333333</v>
      </c>
      <c r="M707" s="629">
        <v>6</v>
      </c>
      <c r="N707" s="630">
        <v>1101.05</v>
      </c>
    </row>
    <row r="708" spans="1:14" ht="14.4" customHeight="1" x14ac:dyDescent="0.3">
      <c r="A708" s="625" t="s">
        <v>526</v>
      </c>
      <c r="B708" s="626" t="s">
        <v>528</v>
      </c>
      <c r="C708" s="627" t="s">
        <v>554</v>
      </c>
      <c r="D708" s="628" t="s">
        <v>555</v>
      </c>
      <c r="E708" s="627" t="s">
        <v>529</v>
      </c>
      <c r="F708" s="628" t="s">
        <v>530</v>
      </c>
      <c r="G708" s="627" t="s">
        <v>560</v>
      </c>
      <c r="H708" s="627" t="s">
        <v>1589</v>
      </c>
      <c r="I708" s="627" t="s">
        <v>1590</v>
      </c>
      <c r="J708" s="627" t="s">
        <v>1591</v>
      </c>
      <c r="K708" s="627" t="s">
        <v>1592</v>
      </c>
      <c r="L708" s="629">
        <v>379.20823814249809</v>
      </c>
      <c r="M708" s="629">
        <v>27</v>
      </c>
      <c r="N708" s="630">
        <v>10238.622429847448</v>
      </c>
    </row>
    <row r="709" spans="1:14" ht="14.4" customHeight="1" x14ac:dyDescent="0.3">
      <c r="A709" s="625" t="s">
        <v>526</v>
      </c>
      <c r="B709" s="626" t="s">
        <v>528</v>
      </c>
      <c r="C709" s="627" t="s">
        <v>554</v>
      </c>
      <c r="D709" s="628" t="s">
        <v>555</v>
      </c>
      <c r="E709" s="627" t="s">
        <v>529</v>
      </c>
      <c r="F709" s="628" t="s">
        <v>530</v>
      </c>
      <c r="G709" s="627" t="s">
        <v>560</v>
      </c>
      <c r="H709" s="627" t="s">
        <v>621</v>
      </c>
      <c r="I709" s="627" t="s">
        <v>622</v>
      </c>
      <c r="J709" s="627" t="s">
        <v>623</v>
      </c>
      <c r="K709" s="627" t="s">
        <v>624</v>
      </c>
      <c r="L709" s="629">
        <v>291.29796176407928</v>
      </c>
      <c r="M709" s="629">
        <v>35</v>
      </c>
      <c r="N709" s="630">
        <v>10195.428661742775</v>
      </c>
    </row>
    <row r="710" spans="1:14" ht="14.4" customHeight="1" x14ac:dyDescent="0.3">
      <c r="A710" s="625" t="s">
        <v>526</v>
      </c>
      <c r="B710" s="626" t="s">
        <v>528</v>
      </c>
      <c r="C710" s="627" t="s">
        <v>554</v>
      </c>
      <c r="D710" s="628" t="s">
        <v>555</v>
      </c>
      <c r="E710" s="627" t="s">
        <v>529</v>
      </c>
      <c r="F710" s="628" t="s">
        <v>530</v>
      </c>
      <c r="G710" s="627" t="s">
        <v>560</v>
      </c>
      <c r="H710" s="627" t="s">
        <v>1602</v>
      </c>
      <c r="I710" s="627" t="s">
        <v>1602</v>
      </c>
      <c r="J710" s="627" t="s">
        <v>1603</v>
      </c>
      <c r="K710" s="627" t="s">
        <v>1604</v>
      </c>
      <c r="L710" s="629">
        <v>350.00293958517034</v>
      </c>
      <c r="M710" s="629">
        <v>40</v>
      </c>
      <c r="N710" s="630">
        <v>14000.117583406813</v>
      </c>
    </row>
    <row r="711" spans="1:14" ht="14.4" customHeight="1" x14ac:dyDescent="0.3">
      <c r="A711" s="625" t="s">
        <v>526</v>
      </c>
      <c r="B711" s="626" t="s">
        <v>528</v>
      </c>
      <c r="C711" s="627" t="s">
        <v>554</v>
      </c>
      <c r="D711" s="628" t="s">
        <v>555</v>
      </c>
      <c r="E711" s="627" t="s">
        <v>529</v>
      </c>
      <c r="F711" s="628" t="s">
        <v>530</v>
      </c>
      <c r="G711" s="627" t="s">
        <v>560</v>
      </c>
      <c r="H711" s="627" t="s">
        <v>2419</v>
      </c>
      <c r="I711" s="627" t="s">
        <v>562</v>
      </c>
      <c r="J711" s="627" t="s">
        <v>2420</v>
      </c>
      <c r="K711" s="627"/>
      <c r="L711" s="629">
        <v>30.358902368302598</v>
      </c>
      <c r="M711" s="629">
        <v>10</v>
      </c>
      <c r="N711" s="630">
        <v>303.58902368302597</v>
      </c>
    </row>
    <row r="712" spans="1:14" ht="14.4" customHeight="1" x14ac:dyDescent="0.3">
      <c r="A712" s="625" t="s">
        <v>526</v>
      </c>
      <c r="B712" s="626" t="s">
        <v>528</v>
      </c>
      <c r="C712" s="627" t="s">
        <v>554</v>
      </c>
      <c r="D712" s="628" t="s">
        <v>555</v>
      </c>
      <c r="E712" s="627" t="s">
        <v>529</v>
      </c>
      <c r="F712" s="628" t="s">
        <v>530</v>
      </c>
      <c r="G712" s="627" t="s">
        <v>560</v>
      </c>
      <c r="H712" s="627" t="s">
        <v>1623</v>
      </c>
      <c r="I712" s="627" t="s">
        <v>1624</v>
      </c>
      <c r="J712" s="627" t="s">
        <v>1625</v>
      </c>
      <c r="K712" s="627" t="s">
        <v>1494</v>
      </c>
      <c r="L712" s="629">
        <v>2700.0146705046545</v>
      </c>
      <c r="M712" s="629">
        <v>5</v>
      </c>
      <c r="N712" s="630">
        <v>13500.073352523272</v>
      </c>
    </row>
    <row r="713" spans="1:14" ht="14.4" customHeight="1" x14ac:dyDescent="0.3">
      <c r="A713" s="625" t="s">
        <v>526</v>
      </c>
      <c r="B713" s="626" t="s">
        <v>528</v>
      </c>
      <c r="C713" s="627" t="s">
        <v>554</v>
      </c>
      <c r="D713" s="628" t="s">
        <v>555</v>
      </c>
      <c r="E713" s="627" t="s">
        <v>529</v>
      </c>
      <c r="F713" s="628" t="s">
        <v>530</v>
      </c>
      <c r="G713" s="627" t="s">
        <v>560</v>
      </c>
      <c r="H713" s="627" t="s">
        <v>1635</v>
      </c>
      <c r="I713" s="627" t="s">
        <v>1636</v>
      </c>
      <c r="J713" s="627" t="s">
        <v>1637</v>
      </c>
      <c r="K713" s="627" t="s">
        <v>1638</v>
      </c>
      <c r="L713" s="629">
        <v>3801.4</v>
      </c>
      <c r="M713" s="629">
        <v>6</v>
      </c>
      <c r="N713" s="630">
        <v>22808.400000000001</v>
      </c>
    </row>
    <row r="714" spans="1:14" ht="14.4" customHeight="1" x14ac:dyDescent="0.3">
      <c r="A714" s="625" t="s">
        <v>526</v>
      </c>
      <c r="B714" s="626" t="s">
        <v>528</v>
      </c>
      <c r="C714" s="627" t="s">
        <v>554</v>
      </c>
      <c r="D714" s="628" t="s">
        <v>555</v>
      </c>
      <c r="E714" s="627" t="s">
        <v>529</v>
      </c>
      <c r="F714" s="628" t="s">
        <v>530</v>
      </c>
      <c r="G714" s="627" t="s">
        <v>560</v>
      </c>
      <c r="H714" s="627" t="s">
        <v>2421</v>
      </c>
      <c r="I714" s="627" t="s">
        <v>2421</v>
      </c>
      <c r="J714" s="627" t="s">
        <v>2422</v>
      </c>
      <c r="K714" s="627" t="s">
        <v>2423</v>
      </c>
      <c r="L714" s="629">
        <v>189.43274088176227</v>
      </c>
      <c r="M714" s="629">
        <v>92</v>
      </c>
      <c r="N714" s="630">
        <v>17427.812161122129</v>
      </c>
    </row>
    <row r="715" spans="1:14" ht="14.4" customHeight="1" x14ac:dyDescent="0.3">
      <c r="A715" s="625" t="s">
        <v>526</v>
      </c>
      <c r="B715" s="626" t="s">
        <v>528</v>
      </c>
      <c r="C715" s="627" t="s">
        <v>554</v>
      </c>
      <c r="D715" s="628" t="s">
        <v>555</v>
      </c>
      <c r="E715" s="627" t="s">
        <v>529</v>
      </c>
      <c r="F715" s="628" t="s">
        <v>530</v>
      </c>
      <c r="G715" s="627" t="s">
        <v>560</v>
      </c>
      <c r="H715" s="627" t="s">
        <v>1644</v>
      </c>
      <c r="I715" s="627" t="s">
        <v>1645</v>
      </c>
      <c r="J715" s="627" t="s">
        <v>1646</v>
      </c>
      <c r="K715" s="627" t="s">
        <v>1494</v>
      </c>
      <c r="L715" s="629">
        <v>2966.9999933229496</v>
      </c>
      <c r="M715" s="629">
        <v>18</v>
      </c>
      <c r="N715" s="630">
        <v>53405.999879813091</v>
      </c>
    </row>
    <row r="716" spans="1:14" ht="14.4" customHeight="1" x14ac:dyDescent="0.3">
      <c r="A716" s="625" t="s">
        <v>526</v>
      </c>
      <c r="B716" s="626" t="s">
        <v>528</v>
      </c>
      <c r="C716" s="627" t="s">
        <v>554</v>
      </c>
      <c r="D716" s="628" t="s">
        <v>555</v>
      </c>
      <c r="E716" s="627" t="s">
        <v>529</v>
      </c>
      <c r="F716" s="628" t="s">
        <v>530</v>
      </c>
      <c r="G716" s="627" t="s">
        <v>560</v>
      </c>
      <c r="H716" s="627" t="s">
        <v>2424</v>
      </c>
      <c r="I716" s="627" t="s">
        <v>2424</v>
      </c>
      <c r="J716" s="627" t="s">
        <v>2425</v>
      </c>
      <c r="K716" s="627" t="s">
        <v>2426</v>
      </c>
      <c r="L716" s="629">
        <v>649.86101286312964</v>
      </c>
      <c r="M716" s="629">
        <v>20</v>
      </c>
      <c r="N716" s="630">
        <v>12997.220257262594</v>
      </c>
    </row>
    <row r="717" spans="1:14" ht="14.4" customHeight="1" x14ac:dyDescent="0.3">
      <c r="A717" s="625" t="s">
        <v>526</v>
      </c>
      <c r="B717" s="626" t="s">
        <v>528</v>
      </c>
      <c r="C717" s="627" t="s">
        <v>554</v>
      </c>
      <c r="D717" s="628" t="s">
        <v>555</v>
      </c>
      <c r="E717" s="627" t="s">
        <v>529</v>
      </c>
      <c r="F717" s="628" t="s">
        <v>530</v>
      </c>
      <c r="G717" s="627" t="s">
        <v>560</v>
      </c>
      <c r="H717" s="627" t="s">
        <v>2427</v>
      </c>
      <c r="I717" s="627" t="s">
        <v>2427</v>
      </c>
      <c r="J717" s="627" t="s">
        <v>2428</v>
      </c>
      <c r="K717" s="627" t="s">
        <v>2429</v>
      </c>
      <c r="L717" s="629">
        <v>808.78645902930475</v>
      </c>
      <c r="M717" s="629">
        <v>17</v>
      </c>
      <c r="N717" s="630">
        <v>13749.369803498181</v>
      </c>
    </row>
    <row r="718" spans="1:14" ht="14.4" customHeight="1" x14ac:dyDescent="0.3">
      <c r="A718" s="625" t="s">
        <v>526</v>
      </c>
      <c r="B718" s="626" t="s">
        <v>528</v>
      </c>
      <c r="C718" s="627" t="s">
        <v>554</v>
      </c>
      <c r="D718" s="628" t="s">
        <v>555</v>
      </c>
      <c r="E718" s="627" t="s">
        <v>529</v>
      </c>
      <c r="F718" s="628" t="s">
        <v>530</v>
      </c>
      <c r="G718" s="627" t="s">
        <v>560</v>
      </c>
      <c r="H718" s="627" t="s">
        <v>625</v>
      </c>
      <c r="I718" s="627" t="s">
        <v>626</v>
      </c>
      <c r="J718" s="627" t="s">
        <v>627</v>
      </c>
      <c r="K718" s="627" t="s">
        <v>628</v>
      </c>
      <c r="L718" s="629">
        <v>656.20865869504678</v>
      </c>
      <c r="M718" s="629">
        <v>59</v>
      </c>
      <c r="N718" s="630">
        <v>38716.310863007762</v>
      </c>
    </row>
    <row r="719" spans="1:14" ht="14.4" customHeight="1" x14ac:dyDescent="0.3">
      <c r="A719" s="625" t="s">
        <v>526</v>
      </c>
      <c r="B719" s="626" t="s">
        <v>528</v>
      </c>
      <c r="C719" s="627" t="s">
        <v>554</v>
      </c>
      <c r="D719" s="628" t="s">
        <v>555</v>
      </c>
      <c r="E719" s="627" t="s">
        <v>529</v>
      </c>
      <c r="F719" s="628" t="s">
        <v>530</v>
      </c>
      <c r="G719" s="627" t="s">
        <v>560</v>
      </c>
      <c r="H719" s="627" t="s">
        <v>632</v>
      </c>
      <c r="I719" s="627" t="s">
        <v>633</v>
      </c>
      <c r="J719" s="627" t="s">
        <v>634</v>
      </c>
      <c r="K719" s="627" t="s">
        <v>635</v>
      </c>
      <c r="L719" s="629">
        <v>563.85232011048083</v>
      </c>
      <c r="M719" s="629">
        <v>20</v>
      </c>
      <c r="N719" s="630">
        <v>11277.046402209617</v>
      </c>
    </row>
    <row r="720" spans="1:14" ht="14.4" customHeight="1" x14ac:dyDescent="0.3">
      <c r="A720" s="625" t="s">
        <v>526</v>
      </c>
      <c r="B720" s="626" t="s">
        <v>528</v>
      </c>
      <c r="C720" s="627" t="s">
        <v>554</v>
      </c>
      <c r="D720" s="628" t="s">
        <v>555</v>
      </c>
      <c r="E720" s="627" t="s">
        <v>529</v>
      </c>
      <c r="F720" s="628" t="s">
        <v>530</v>
      </c>
      <c r="G720" s="627" t="s">
        <v>560</v>
      </c>
      <c r="H720" s="627" t="s">
        <v>1749</v>
      </c>
      <c r="I720" s="627" t="s">
        <v>1750</v>
      </c>
      <c r="J720" s="627" t="s">
        <v>1751</v>
      </c>
      <c r="K720" s="627" t="s">
        <v>1752</v>
      </c>
      <c r="L720" s="629">
        <v>614.03087726679746</v>
      </c>
      <c r="M720" s="629">
        <v>21</v>
      </c>
      <c r="N720" s="630">
        <v>12894.648422602746</v>
      </c>
    </row>
    <row r="721" spans="1:14" ht="14.4" customHeight="1" x14ac:dyDescent="0.3">
      <c r="A721" s="625" t="s">
        <v>526</v>
      </c>
      <c r="B721" s="626" t="s">
        <v>528</v>
      </c>
      <c r="C721" s="627" t="s">
        <v>554</v>
      </c>
      <c r="D721" s="628" t="s">
        <v>555</v>
      </c>
      <c r="E721" s="627" t="s">
        <v>529</v>
      </c>
      <c r="F721" s="628" t="s">
        <v>530</v>
      </c>
      <c r="G721" s="627" t="s">
        <v>560</v>
      </c>
      <c r="H721" s="627" t="s">
        <v>1778</v>
      </c>
      <c r="I721" s="627" t="s">
        <v>562</v>
      </c>
      <c r="J721" s="627" t="s">
        <v>1779</v>
      </c>
      <c r="K721" s="627" t="s">
        <v>1780</v>
      </c>
      <c r="L721" s="629">
        <v>57.965641258368741</v>
      </c>
      <c r="M721" s="629">
        <v>174</v>
      </c>
      <c r="N721" s="630">
        <v>10086.021578956161</v>
      </c>
    </row>
    <row r="722" spans="1:14" ht="14.4" customHeight="1" x14ac:dyDescent="0.3">
      <c r="A722" s="625" t="s">
        <v>526</v>
      </c>
      <c r="B722" s="626" t="s">
        <v>528</v>
      </c>
      <c r="C722" s="627" t="s">
        <v>554</v>
      </c>
      <c r="D722" s="628" t="s">
        <v>555</v>
      </c>
      <c r="E722" s="627" t="s">
        <v>529</v>
      </c>
      <c r="F722" s="628" t="s">
        <v>530</v>
      </c>
      <c r="G722" s="627" t="s">
        <v>560</v>
      </c>
      <c r="H722" s="627" t="s">
        <v>1799</v>
      </c>
      <c r="I722" s="627" t="s">
        <v>1800</v>
      </c>
      <c r="J722" s="627" t="s">
        <v>1801</v>
      </c>
      <c r="K722" s="627" t="s">
        <v>1802</v>
      </c>
      <c r="L722" s="629">
        <v>2242.4999921177732</v>
      </c>
      <c r="M722" s="629">
        <v>20</v>
      </c>
      <c r="N722" s="630">
        <v>44849.999842355464</v>
      </c>
    </row>
    <row r="723" spans="1:14" ht="14.4" customHeight="1" x14ac:dyDescent="0.3">
      <c r="A723" s="625" t="s">
        <v>526</v>
      </c>
      <c r="B723" s="626" t="s">
        <v>528</v>
      </c>
      <c r="C723" s="627" t="s">
        <v>554</v>
      </c>
      <c r="D723" s="628" t="s">
        <v>555</v>
      </c>
      <c r="E723" s="627" t="s">
        <v>529</v>
      </c>
      <c r="F723" s="628" t="s">
        <v>530</v>
      </c>
      <c r="G723" s="627" t="s">
        <v>560</v>
      </c>
      <c r="H723" s="627" t="s">
        <v>1808</v>
      </c>
      <c r="I723" s="627" t="s">
        <v>1809</v>
      </c>
      <c r="J723" s="627" t="s">
        <v>1810</v>
      </c>
      <c r="K723" s="627"/>
      <c r="L723" s="629">
        <v>670.31841165061553</v>
      </c>
      <c r="M723" s="629">
        <v>332</v>
      </c>
      <c r="N723" s="630">
        <v>222545.71266800436</v>
      </c>
    </row>
    <row r="724" spans="1:14" ht="14.4" customHeight="1" x14ac:dyDescent="0.3">
      <c r="A724" s="625" t="s">
        <v>526</v>
      </c>
      <c r="B724" s="626" t="s">
        <v>528</v>
      </c>
      <c r="C724" s="627" t="s">
        <v>554</v>
      </c>
      <c r="D724" s="628" t="s">
        <v>555</v>
      </c>
      <c r="E724" s="627" t="s">
        <v>529</v>
      </c>
      <c r="F724" s="628" t="s">
        <v>530</v>
      </c>
      <c r="G724" s="627" t="s">
        <v>560</v>
      </c>
      <c r="H724" s="627" t="s">
        <v>1811</v>
      </c>
      <c r="I724" s="627" t="s">
        <v>1812</v>
      </c>
      <c r="J724" s="627" t="s">
        <v>1813</v>
      </c>
      <c r="K724" s="627"/>
      <c r="L724" s="629">
        <v>25787.834979349569</v>
      </c>
      <c r="M724" s="629">
        <v>3</v>
      </c>
      <c r="N724" s="630">
        <v>77363.504938048703</v>
      </c>
    </row>
    <row r="725" spans="1:14" ht="14.4" customHeight="1" x14ac:dyDescent="0.3">
      <c r="A725" s="625" t="s">
        <v>526</v>
      </c>
      <c r="B725" s="626" t="s">
        <v>528</v>
      </c>
      <c r="C725" s="627" t="s">
        <v>554</v>
      </c>
      <c r="D725" s="628" t="s">
        <v>555</v>
      </c>
      <c r="E725" s="627" t="s">
        <v>529</v>
      </c>
      <c r="F725" s="628" t="s">
        <v>530</v>
      </c>
      <c r="G725" s="627" t="s">
        <v>560</v>
      </c>
      <c r="H725" s="627" t="s">
        <v>2430</v>
      </c>
      <c r="I725" s="627" t="s">
        <v>2430</v>
      </c>
      <c r="J725" s="627" t="s">
        <v>2431</v>
      </c>
      <c r="K725" s="627" t="s">
        <v>2432</v>
      </c>
      <c r="L725" s="629">
        <v>14565.21</v>
      </c>
      <c r="M725" s="629">
        <v>1.4666666666666661</v>
      </c>
      <c r="N725" s="630">
        <v>21362.30799999999</v>
      </c>
    </row>
    <row r="726" spans="1:14" ht="14.4" customHeight="1" x14ac:dyDescent="0.3">
      <c r="A726" s="625" t="s">
        <v>526</v>
      </c>
      <c r="B726" s="626" t="s">
        <v>528</v>
      </c>
      <c r="C726" s="627" t="s">
        <v>554</v>
      </c>
      <c r="D726" s="628" t="s">
        <v>555</v>
      </c>
      <c r="E726" s="627" t="s">
        <v>529</v>
      </c>
      <c r="F726" s="628" t="s">
        <v>530</v>
      </c>
      <c r="G726" s="627" t="s">
        <v>560</v>
      </c>
      <c r="H726" s="627" t="s">
        <v>2433</v>
      </c>
      <c r="I726" s="627" t="s">
        <v>2434</v>
      </c>
      <c r="J726" s="627" t="s">
        <v>2435</v>
      </c>
      <c r="K726" s="627" t="s">
        <v>2436</v>
      </c>
      <c r="L726" s="629">
        <v>93.1</v>
      </c>
      <c r="M726" s="629">
        <v>30</v>
      </c>
      <c r="N726" s="630">
        <v>2793</v>
      </c>
    </row>
    <row r="727" spans="1:14" ht="14.4" customHeight="1" x14ac:dyDescent="0.3">
      <c r="A727" s="625" t="s">
        <v>526</v>
      </c>
      <c r="B727" s="626" t="s">
        <v>528</v>
      </c>
      <c r="C727" s="627" t="s">
        <v>554</v>
      </c>
      <c r="D727" s="628" t="s">
        <v>555</v>
      </c>
      <c r="E727" s="627" t="s">
        <v>529</v>
      </c>
      <c r="F727" s="628" t="s">
        <v>530</v>
      </c>
      <c r="G727" s="627" t="s">
        <v>560</v>
      </c>
      <c r="H727" s="627" t="s">
        <v>2437</v>
      </c>
      <c r="I727" s="627" t="s">
        <v>2438</v>
      </c>
      <c r="J727" s="627" t="s">
        <v>2439</v>
      </c>
      <c r="K727" s="627" t="s">
        <v>2440</v>
      </c>
      <c r="L727" s="629">
        <v>50.89</v>
      </c>
      <c r="M727" s="629">
        <v>1</v>
      </c>
      <c r="N727" s="630">
        <v>50.89</v>
      </c>
    </row>
    <row r="728" spans="1:14" ht="14.4" customHeight="1" x14ac:dyDescent="0.3">
      <c r="A728" s="625" t="s">
        <v>526</v>
      </c>
      <c r="B728" s="626" t="s">
        <v>528</v>
      </c>
      <c r="C728" s="627" t="s">
        <v>554</v>
      </c>
      <c r="D728" s="628" t="s">
        <v>555</v>
      </c>
      <c r="E728" s="627" t="s">
        <v>529</v>
      </c>
      <c r="F728" s="628" t="s">
        <v>530</v>
      </c>
      <c r="G728" s="627" t="s">
        <v>560</v>
      </c>
      <c r="H728" s="627" t="s">
        <v>2447</v>
      </c>
      <c r="I728" s="627" t="s">
        <v>2448</v>
      </c>
      <c r="J728" s="627" t="s">
        <v>2449</v>
      </c>
      <c r="K728" s="627" t="s">
        <v>2450</v>
      </c>
      <c r="L728" s="629">
        <v>781.84275116537174</v>
      </c>
      <c r="M728" s="629">
        <v>24</v>
      </c>
      <c r="N728" s="630">
        <v>18764.226027968922</v>
      </c>
    </row>
    <row r="729" spans="1:14" ht="14.4" customHeight="1" x14ac:dyDescent="0.3">
      <c r="A729" s="625" t="s">
        <v>526</v>
      </c>
      <c r="B729" s="626" t="s">
        <v>528</v>
      </c>
      <c r="C729" s="627" t="s">
        <v>554</v>
      </c>
      <c r="D729" s="628" t="s">
        <v>555</v>
      </c>
      <c r="E729" s="627" t="s">
        <v>529</v>
      </c>
      <c r="F729" s="628" t="s">
        <v>530</v>
      </c>
      <c r="G729" s="627" t="s">
        <v>560</v>
      </c>
      <c r="H729" s="627" t="s">
        <v>2451</v>
      </c>
      <c r="I729" s="627" t="s">
        <v>2452</v>
      </c>
      <c r="J729" s="627" t="s">
        <v>2453</v>
      </c>
      <c r="K729" s="627" t="s">
        <v>2454</v>
      </c>
      <c r="L729" s="629">
        <v>580.47015883218091</v>
      </c>
      <c r="M729" s="629">
        <v>22</v>
      </c>
      <c r="N729" s="630">
        <v>12770.343494307979</v>
      </c>
    </row>
    <row r="730" spans="1:14" ht="14.4" customHeight="1" x14ac:dyDescent="0.3">
      <c r="A730" s="625" t="s">
        <v>526</v>
      </c>
      <c r="B730" s="626" t="s">
        <v>528</v>
      </c>
      <c r="C730" s="627" t="s">
        <v>554</v>
      </c>
      <c r="D730" s="628" t="s">
        <v>555</v>
      </c>
      <c r="E730" s="627" t="s">
        <v>529</v>
      </c>
      <c r="F730" s="628" t="s">
        <v>530</v>
      </c>
      <c r="G730" s="627" t="s">
        <v>560</v>
      </c>
      <c r="H730" s="627" t="s">
        <v>2455</v>
      </c>
      <c r="I730" s="627" t="s">
        <v>2456</v>
      </c>
      <c r="J730" s="627" t="s">
        <v>2457</v>
      </c>
      <c r="K730" s="627" t="s">
        <v>2458</v>
      </c>
      <c r="L730" s="629">
        <v>87.984356955130266</v>
      </c>
      <c r="M730" s="629">
        <v>17</v>
      </c>
      <c r="N730" s="630">
        <v>1495.7340682372146</v>
      </c>
    </row>
    <row r="731" spans="1:14" ht="14.4" customHeight="1" x14ac:dyDescent="0.3">
      <c r="A731" s="625" t="s">
        <v>526</v>
      </c>
      <c r="B731" s="626" t="s">
        <v>528</v>
      </c>
      <c r="C731" s="627" t="s">
        <v>554</v>
      </c>
      <c r="D731" s="628" t="s">
        <v>555</v>
      </c>
      <c r="E731" s="627" t="s">
        <v>529</v>
      </c>
      <c r="F731" s="628" t="s">
        <v>530</v>
      </c>
      <c r="G731" s="627" t="s">
        <v>560</v>
      </c>
      <c r="H731" s="627" t="s">
        <v>2459</v>
      </c>
      <c r="I731" s="627" t="s">
        <v>2460</v>
      </c>
      <c r="J731" s="627" t="s">
        <v>2461</v>
      </c>
      <c r="K731" s="627" t="s">
        <v>2462</v>
      </c>
      <c r="L731" s="629">
        <v>65.141342764540909</v>
      </c>
      <c r="M731" s="629">
        <v>30</v>
      </c>
      <c r="N731" s="630">
        <v>1954.2402829362272</v>
      </c>
    </row>
    <row r="732" spans="1:14" ht="14.4" customHeight="1" x14ac:dyDescent="0.3">
      <c r="A732" s="625" t="s">
        <v>526</v>
      </c>
      <c r="B732" s="626" t="s">
        <v>528</v>
      </c>
      <c r="C732" s="627" t="s">
        <v>554</v>
      </c>
      <c r="D732" s="628" t="s">
        <v>555</v>
      </c>
      <c r="E732" s="627" t="s">
        <v>529</v>
      </c>
      <c r="F732" s="628" t="s">
        <v>530</v>
      </c>
      <c r="G732" s="627" t="s">
        <v>560</v>
      </c>
      <c r="H732" s="627" t="s">
        <v>2463</v>
      </c>
      <c r="I732" s="627" t="s">
        <v>562</v>
      </c>
      <c r="J732" s="627" t="s">
        <v>2464</v>
      </c>
      <c r="K732" s="627"/>
      <c r="L732" s="629">
        <v>397.29130434782599</v>
      </c>
      <c r="M732" s="629">
        <v>92</v>
      </c>
      <c r="N732" s="630">
        <v>36550.799999999988</v>
      </c>
    </row>
    <row r="733" spans="1:14" ht="14.4" customHeight="1" x14ac:dyDescent="0.3">
      <c r="A733" s="625" t="s">
        <v>526</v>
      </c>
      <c r="B733" s="626" t="s">
        <v>528</v>
      </c>
      <c r="C733" s="627" t="s">
        <v>554</v>
      </c>
      <c r="D733" s="628" t="s">
        <v>555</v>
      </c>
      <c r="E733" s="627" t="s">
        <v>529</v>
      </c>
      <c r="F733" s="628" t="s">
        <v>530</v>
      </c>
      <c r="G733" s="627" t="s">
        <v>560</v>
      </c>
      <c r="H733" s="627" t="s">
        <v>2491</v>
      </c>
      <c r="I733" s="627" t="s">
        <v>2492</v>
      </c>
      <c r="J733" s="627" t="s">
        <v>2493</v>
      </c>
      <c r="K733" s="627" t="s">
        <v>2494</v>
      </c>
      <c r="L733" s="629">
        <v>874.50952380952378</v>
      </c>
      <c r="M733" s="629">
        <v>7</v>
      </c>
      <c r="N733" s="630">
        <v>6121.5666666666666</v>
      </c>
    </row>
    <row r="734" spans="1:14" ht="14.4" customHeight="1" x14ac:dyDescent="0.3">
      <c r="A734" s="625" t="s">
        <v>526</v>
      </c>
      <c r="B734" s="626" t="s">
        <v>528</v>
      </c>
      <c r="C734" s="627" t="s">
        <v>554</v>
      </c>
      <c r="D734" s="628" t="s">
        <v>555</v>
      </c>
      <c r="E734" s="627" t="s">
        <v>529</v>
      </c>
      <c r="F734" s="628" t="s">
        <v>530</v>
      </c>
      <c r="G734" s="627" t="s">
        <v>560</v>
      </c>
      <c r="H734" s="627" t="s">
        <v>2495</v>
      </c>
      <c r="I734" s="627" t="s">
        <v>2496</v>
      </c>
      <c r="J734" s="627" t="s">
        <v>2497</v>
      </c>
      <c r="K734" s="627" t="s">
        <v>2498</v>
      </c>
      <c r="L734" s="629">
        <v>742.43</v>
      </c>
      <c r="M734" s="629">
        <v>1</v>
      </c>
      <c r="N734" s="630">
        <v>742.43</v>
      </c>
    </row>
    <row r="735" spans="1:14" ht="14.4" customHeight="1" x14ac:dyDescent="0.3">
      <c r="A735" s="625" t="s">
        <v>526</v>
      </c>
      <c r="B735" s="626" t="s">
        <v>528</v>
      </c>
      <c r="C735" s="627" t="s">
        <v>554</v>
      </c>
      <c r="D735" s="628" t="s">
        <v>555</v>
      </c>
      <c r="E735" s="627" t="s">
        <v>529</v>
      </c>
      <c r="F735" s="628" t="s">
        <v>530</v>
      </c>
      <c r="G735" s="627" t="s">
        <v>645</v>
      </c>
      <c r="H735" s="627" t="s">
        <v>1863</v>
      </c>
      <c r="I735" s="627" t="s">
        <v>1864</v>
      </c>
      <c r="J735" s="627" t="s">
        <v>1865</v>
      </c>
      <c r="K735" s="627" t="s">
        <v>1866</v>
      </c>
      <c r="L735" s="629">
        <v>144.52998661144736</v>
      </c>
      <c r="M735" s="629">
        <v>186</v>
      </c>
      <c r="N735" s="630">
        <v>26882.57750972921</v>
      </c>
    </row>
    <row r="736" spans="1:14" ht="14.4" customHeight="1" x14ac:dyDescent="0.3">
      <c r="A736" s="625" t="s">
        <v>526</v>
      </c>
      <c r="B736" s="626" t="s">
        <v>528</v>
      </c>
      <c r="C736" s="627" t="s">
        <v>554</v>
      </c>
      <c r="D736" s="628" t="s">
        <v>555</v>
      </c>
      <c r="E736" s="627" t="s">
        <v>529</v>
      </c>
      <c r="F736" s="628" t="s">
        <v>530</v>
      </c>
      <c r="G736" s="627" t="s">
        <v>645</v>
      </c>
      <c r="H736" s="627" t="s">
        <v>2499</v>
      </c>
      <c r="I736" s="627" t="s">
        <v>2500</v>
      </c>
      <c r="J736" s="627" t="s">
        <v>2501</v>
      </c>
      <c r="K736" s="627" t="s">
        <v>2502</v>
      </c>
      <c r="L736" s="629">
        <v>61.224999999999994</v>
      </c>
      <c r="M736" s="629">
        <v>4</v>
      </c>
      <c r="N736" s="630">
        <v>244.89999999999998</v>
      </c>
    </row>
    <row r="737" spans="1:14" ht="14.4" customHeight="1" x14ac:dyDescent="0.3">
      <c r="A737" s="625" t="s">
        <v>526</v>
      </c>
      <c r="B737" s="626" t="s">
        <v>528</v>
      </c>
      <c r="C737" s="627" t="s">
        <v>554</v>
      </c>
      <c r="D737" s="628" t="s">
        <v>555</v>
      </c>
      <c r="E737" s="627" t="s">
        <v>529</v>
      </c>
      <c r="F737" s="628" t="s">
        <v>530</v>
      </c>
      <c r="G737" s="627" t="s">
        <v>645</v>
      </c>
      <c r="H737" s="627" t="s">
        <v>1929</v>
      </c>
      <c r="I737" s="627" t="s">
        <v>1930</v>
      </c>
      <c r="J737" s="627" t="s">
        <v>1850</v>
      </c>
      <c r="K737" s="627" t="s">
        <v>1931</v>
      </c>
      <c r="L737" s="629">
        <v>135.09976155496844</v>
      </c>
      <c r="M737" s="629">
        <v>10</v>
      </c>
      <c r="N737" s="630">
        <v>1350.9976155496843</v>
      </c>
    </row>
    <row r="738" spans="1:14" ht="14.4" customHeight="1" x14ac:dyDescent="0.3">
      <c r="A738" s="625" t="s">
        <v>526</v>
      </c>
      <c r="B738" s="626" t="s">
        <v>528</v>
      </c>
      <c r="C738" s="627" t="s">
        <v>554</v>
      </c>
      <c r="D738" s="628" t="s">
        <v>555</v>
      </c>
      <c r="E738" s="627" t="s">
        <v>529</v>
      </c>
      <c r="F738" s="628" t="s">
        <v>530</v>
      </c>
      <c r="G738" s="627" t="s">
        <v>645</v>
      </c>
      <c r="H738" s="627" t="s">
        <v>2468</v>
      </c>
      <c r="I738" s="627" t="s">
        <v>2469</v>
      </c>
      <c r="J738" s="627" t="s">
        <v>2470</v>
      </c>
      <c r="K738" s="627" t="s">
        <v>2471</v>
      </c>
      <c r="L738" s="629">
        <v>52.80994065494064</v>
      </c>
      <c r="M738" s="629">
        <v>3</v>
      </c>
      <c r="N738" s="630">
        <v>158.42982196482191</v>
      </c>
    </row>
    <row r="739" spans="1:14" ht="14.4" customHeight="1" x14ac:dyDescent="0.3">
      <c r="A739" s="625" t="s">
        <v>526</v>
      </c>
      <c r="B739" s="626" t="s">
        <v>528</v>
      </c>
      <c r="C739" s="627" t="s">
        <v>554</v>
      </c>
      <c r="D739" s="628" t="s">
        <v>555</v>
      </c>
      <c r="E739" s="627" t="s">
        <v>529</v>
      </c>
      <c r="F739" s="628" t="s">
        <v>530</v>
      </c>
      <c r="G739" s="627" t="s">
        <v>645</v>
      </c>
      <c r="H739" s="627" t="s">
        <v>2472</v>
      </c>
      <c r="I739" s="627" t="s">
        <v>2473</v>
      </c>
      <c r="J739" s="627" t="s">
        <v>1976</v>
      </c>
      <c r="K739" s="627" t="s">
        <v>2474</v>
      </c>
      <c r="L739" s="629">
        <v>220.5913937930184</v>
      </c>
      <c r="M739" s="629">
        <v>151</v>
      </c>
      <c r="N739" s="630">
        <v>33309.300462745778</v>
      </c>
    </row>
    <row r="740" spans="1:14" ht="14.4" customHeight="1" x14ac:dyDescent="0.3">
      <c r="A740" s="625" t="s">
        <v>526</v>
      </c>
      <c r="B740" s="626" t="s">
        <v>528</v>
      </c>
      <c r="C740" s="627" t="s">
        <v>554</v>
      </c>
      <c r="D740" s="628" t="s">
        <v>555</v>
      </c>
      <c r="E740" s="627" t="s">
        <v>529</v>
      </c>
      <c r="F740" s="628" t="s">
        <v>530</v>
      </c>
      <c r="G740" s="627" t="s">
        <v>645</v>
      </c>
      <c r="H740" s="627" t="s">
        <v>1974</v>
      </c>
      <c r="I740" s="627" t="s">
        <v>1975</v>
      </c>
      <c r="J740" s="627" t="s">
        <v>1976</v>
      </c>
      <c r="K740" s="627" t="s">
        <v>1977</v>
      </c>
      <c r="L740" s="629">
        <v>1088.5753427336369</v>
      </c>
      <c r="M740" s="629">
        <v>129</v>
      </c>
      <c r="N740" s="630">
        <v>140426.21921263917</v>
      </c>
    </row>
    <row r="741" spans="1:14" ht="14.4" customHeight="1" x14ac:dyDescent="0.3">
      <c r="A741" s="625" t="s">
        <v>526</v>
      </c>
      <c r="B741" s="626" t="s">
        <v>528</v>
      </c>
      <c r="C741" s="627" t="s">
        <v>554</v>
      </c>
      <c r="D741" s="628" t="s">
        <v>555</v>
      </c>
      <c r="E741" s="627" t="s">
        <v>529</v>
      </c>
      <c r="F741" s="628" t="s">
        <v>530</v>
      </c>
      <c r="G741" s="627" t="s">
        <v>645</v>
      </c>
      <c r="H741" s="627" t="s">
        <v>650</v>
      </c>
      <c r="I741" s="627" t="s">
        <v>651</v>
      </c>
      <c r="J741" s="627" t="s">
        <v>652</v>
      </c>
      <c r="K741" s="627" t="s">
        <v>653</v>
      </c>
      <c r="L741" s="629">
        <v>139.62742211597376</v>
      </c>
      <c r="M741" s="629">
        <v>115</v>
      </c>
      <c r="N741" s="630">
        <v>16057.153543336981</v>
      </c>
    </row>
    <row r="742" spans="1:14" ht="14.4" customHeight="1" x14ac:dyDescent="0.3">
      <c r="A742" s="625" t="s">
        <v>526</v>
      </c>
      <c r="B742" s="626" t="s">
        <v>528</v>
      </c>
      <c r="C742" s="627" t="s">
        <v>554</v>
      </c>
      <c r="D742" s="628" t="s">
        <v>555</v>
      </c>
      <c r="E742" s="627" t="s">
        <v>529</v>
      </c>
      <c r="F742" s="628" t="s">
        <v>530</v>
      </c>
      <c r="G742" s="627" t="s">
        <v>645</v>
      </c>
      <c r="H742" s="627" t="s">
        <v>2503</v>
      </c>
      <c r="I742" s="627" t="s">
        <v>2504</v>
      </c>
      <c r="J742" s="627" t="s">
        <v>2505</v>
      </c>
      <c r="K742" s="627" t="s">
        <v>2506</v>
      </c>
      <c r="L742" s="629">
        <v>381.26</v>
      </c>
      <c r="M742" s="629">
        <v>1</v>
      </c>
      <c r="N742" s="630">
        <v>381.26</v>
      </c>
    </row>
    <row r="743" spans="1:14" ht="14.4" customHeight="1" x14ac:dyDescent="0.3">
      <c r="A743" s="625" t="s">
        <v>526</v>
      </c>
      <c r="B743" s="626" t="s">
        <v>528</v>
      </c>
      <c r="C743" s="627" t="s">
        <v>554</v>
      </c>
      <c r="D743" s="628" t="s">
        <v>555</v>
      </c>
      <c r="E743" s="627" t="s">
        <v>529</v>
      </c>
      <c r="F743" s="628" t="s">
        <v>530</v>
      </c>
      <c r="G743" s="627" t="s">
        <v>645</v>
      </c>
      <c r="H743" s="627" t="s">
        <v>2009</v>
      </c>
      <c r="I743" s="627" t="s">
        <v>2010</v>
      </c>
      <c r="J743" s="627" t="s">
        <v>652</v>
      </c>
      <c r="K743" s="627" t="s">
        <v>2011</v>
      </c>
      <c r="L743" s="629">
        <v>177.94252628306612</v>
      </c>
      <c r="M743" s="629">
        <v>56</v>
      </c>
      <c r="N743" s="630">
        <v>9964.781471851702</v>
      </c>
    </row>
    <row r="744" spans="1:14" ht="14.4" customHeight="1" x14ac:dyDescent="0.3">
      <c r="A744" s="625" t="s">
        <v>526</v>
      </c>
      <c r="B744" s="626" t="s">
        <v>528</v>
      </c>
      <c r="C744" s="627" t="s">
        <v>554</v>
      </c>
      <c r="D744" s="628" t="s">
        <v>555</v>
      </c>
      <c r="E744" s="627" t="s">
        <v>529</v>
      </c>
      <c r="F744" s="628" t="s">
        <v>530</v>
      </c>
      <c r="G744" s="627" t="s">
        <v>645</v>
      </c>
      <c r="H744" s="627" t="s">
        <v>2035</v>
      </c>
      <c r="I744" s="627" t="s">
        <v>2036</v>
      </c>
      <c r="J744" s="627" t="s">
        <v>2037</v>
      </c>
      <c r="K744" s="627" t="s">
        <v>2038</v>
      </c>
      <c r="L744" s="629">
        <v>232.24000000000004</v>
      </c>
      <c r="M744" s="629">
        <v>11</v>
      </c>
      <c r="N744" s="630">
        <v>2554.6400000000003</v>
      </c>
    </row>
    <row r="745" spans="1:14" ht="14.4" customHeight="1" x14ac:dyDescent="0.3">
      <c r="A745" s="625" t="s">
        <v>526</v>
      </c>
      <c r="B745" s="626" t="s">
        <v>528</v>
      </c>
      <c r="C745" s="627" t="s">
        <v>554</v>
      </c>
      <c r="D745" s="628" t="s">
        <v>555</v>
      </c>
      <c r="E745" s="627" t="s">
        <v>529</v>
      </c>
      <c r="F745" s="628" t="s">
        <v>530</v>
      </c>
      <c r="G745" s="627" t="s">
        <v>645</v>
      </c>
      <c r="H745" s="627" t="s">
        <v>2039</v>
      </c>
      <c r="I745" s="627" t="s">
        <v>2040</v>
      </c>
      <c r="J745" s="627" t="s">
        <v>2037</v>
      </c>
      <c r="K745" s="627" t="s">
        <v>2041</v>
      </c>
      <c r="L745" s="629">
        <v>902.42271289933717</v>
      </c>
      <c r="M745" s="629">
        <v>22</v>
      </c>
      <c r="N745" s="630">
        <v>19853.299683785419</v>
      </c>
    </row>
    <row r="746" spans="1:14" ht="14.4" customHeight="1" x14ac:dyDescent="0.3">
      <c r="A746" s="625" t="s">
        <v>526</v>
      </c>
      <c r="B746" s="626" t="s">
        <v>528</v>
      </c>
      <c r="C746" s="627" t="s">
        <v>554</v>
      </c>
      <c r="D746" s="628" t="s">
        <v>555</v>
      </c>
      <c r="E746" s="627" t="s">
        <v>529</v>
      </c>
      <c r="F746" s="628" t="s">
        <v>530</v>
      </c>
      <c r="G746" s="627" t="s">
        <v>645</v>
      </c>
      <c r="H746" s="627" t="s">
        <v>2042</v>
      </c>
      <c r="I746" s="627" t="s">
        <v>2043</v>
      </c>
      <c r="J746" s="627" t="s">
        <v>2044</v>
      </c>
      <c r="K746" s="627" t="s">
        <v>2045</v>
      </c>
      <c r="L746" s="629">
        <v>337.42936599562307</v>
      </c>
      <c r="M746" s="629">
        <v>6</v>
      </c>
      <c r="N746" s="630">
        <v>2024.5761959737383</v>
      </c>
    </row>
    <row r="747" spans="1:14" ht="14.4" customHeight="1" x14ac:dyDescent="0.3">
      <c r="A747" s="625" t="s">
        <v>526</v>
      </c>
      <c r="B747" s="626" t="s">
        <v>528</v>
      </c>
      <c r="C747" s="627" t="s">
        <v>554</v>
      </c>
      <c r="D747" s="628" t="s">
        <v>555</v>
      </c>
      <c r="E747" s="627" t="s">
        <v>529</v>
      </c>
      <c r="F747" s="628" t="s">
        <v>530</v>
      </c>
      <c r="G747" s="627" t="s">
        <v>645</v>
      </c>
      <c r="H747" s="627" t="s">
        <v>2479</v>
      </c>
      <c r="I747" s="627" t="s">
        <v>2479</v>
      </c>
      <c r="J747" s="627" t="s">
        <v>2480</v>
      </c>
      <c r="K747" s="627" t="s">
        <v>2481</v>
      </c>
      <c r="L747" s="629">
        <v>3800.2272806153919</v>
      </c>
      <c r="M747" s="629">
        <v>143</v>
      </c>
      <c r="N747" s="630">
        <v>543432.50112800102</v>
      </c>
    </row>
    <row r="748" spans="1:14" ht="14.4" customHeight="1" x14ac:dyDescent="0.3">
      <c r="A748" s="625" t="s">
        <v>526</v>
      </c>
      <c r="B748" s="626" t="s">
        <v>528</v>
      </c>
      <c r="C748" s="627" t="s">
        <v>554</v>
      </c>
      <c r="D748" s="628" t="s">
        <v>555</v>
      </c>
      <c r="E748" s="627" t="s">
        <v>531</v>
      </c>
      <c r="F748" s="628" t="s">
        <v>532</v>
      </c>
      <c r="G748" s="627" t="s">
        <v>560</v>
      </c>
      <c r="H748" s="627" t="s">
        <v>2507</v>
      </c>
      <c r="I748" s="627" t="s">
        <v>2508</v>
      </c>
      <c r="J748" s="627" t="s">
        <v>2117</v>
      </c>
      <c r="K748" s="627" t="s">
        <v>2509</v>
      </c>
      <c r="L748" s="629">
        <v>1747.86</v>
      </c>
      <c r="M748" s="629">
        <v>2</v>
      </c>
      <c r="N748" s="630">
        <v>3495.72</v>
      </c>
    </row>
    <row r="749" spans="1:14" ht="14.4" customHeight="1" x14ac:dyDescent="0.3">
      <c r="A749" s="625" t="s">
        <v>526</v>
      </c>
      <c r="B749" s="626" t="s">
        <v>528</v>
      </c>
      <c r="C749" s="627" t="s">
        <v>556</v>
      </c>
      <c r="D749" s="628" t="s">
        <v>557</v>
      </c>
      <c r="E749" s="627" t="s">
        <v>529</v>
      </c>
      <c r="F749" s="628" t="s">
        <v>530</v>
      </c>
      <c r="G749" s="627" t="s">
        <v>560</v>
      </c>
      <c r="H749" s="627" t="s">
        <v>565</v>
      </c>
      <c r="I749" s="627" t="s">
        <v>565</v>
      </c>
      <c r="J749" s="627" t="s">
        <v>566</v>
      </c>
      <c r="K749" s="627" t="s">
        <v>567</v>
      </c>
      <c r="L749" s="629">
        <v>257.39326669842683</v>
      </c>
      <c r="M749" s="629">
        <v>26</v>
      </c>
      <c r="N749" s="630">
        <v>6692.2249341590968</v>
      </c>
    </row>
    <row r="750" spans="1:14" ht="14.4" customHeight="1" x14ac:dyDescent="0.3">
      <c r="A750" s="625" t="s">
        <v>526</v>
      </c>
      <c r="B750" s="626" t="s">
        <v>528</v>
      </c>
      <c r="C750" s="627" t="s">
        <v>556</v>
      </c>
      <c r="D750" s="628" t="s">
        <v>557</v>
      </c>
      <c r="E750" s="627" t="s">
        <v>529</v>
      </c>
      <c r="F750" s="628" t="s">
        <v>530</v>
      </c>
      <c r="G750" s="627" t="s">
        <v>560</v>
      </c>
      <c r="H750" s="627" t="s">
        <v>568</v>
      </c>
      <c r="I750" s="627" t="s">
        <v>568</v>
      </c>
      <c r="J750" s="627" t="s">
        <v>566</v>
      </c>
      <c r="K750" s="627" t="s">
        <v>569</v>
      </c>
      <c r="L750" s="629">
        <v>145.24050719823225</v>
      </c>
      <c r="M750" s="629">
        <v>46</v>
      </c>
      <c r="N750" s="630">
        <v>6681.0633311186839</v>
      </c>
    </row>
    <row r="751" spans="1:14" ht="14.4" customHeight="1" x14ac:dyDescent="0.3">
      <c r="A751" s="625" t="s">
        <v>526</v>
      </c>
      <c r="B751" s="626" t="s">
        <v>528</v>
      </c>
      <c r="C751" s="627" t="s">
        <v>556</v>
      </c>
      <c r="D751" s="628" t="s">
        <v>557</v>
      </c>
      <c r="E751" s="627" t="s">
        <v>529</v>
      </c>
      <c r="F751" s="628" t="s">
        <v>530</v>
      </c>
      <c r="G751" s="627" t="s">
        <v>560</v>
      </c>
      <c r="H751" s="627" t="s">
        <v>747</v>
      </c>
      <c r="I751" s="627" t="s">
        <v>747</v>
      </c>
      <c r="J751" s="627" t="s">
        <v>566</v>
      </c>
      <c r="K751" s="627" t="s">
        <v>748</v>
      </c>
      <c r="L751" s="629">
        <v>151.45254717616368</v>
      </c>
      <c r="M751" s="629">
        <v>98</v>
      </c>
      <c r="N751" s="630">
        <v>14842.349623264039</v>
      </c>
    </row>
    <row r="752" spans="1:14" ht="14.4" customHeight="1" x14ac:dyDescent="0.3">
      <c r="A752" s="625" t="s">
        <v>526</v>
      </c>
      <c r="B752" s="626" t="s">
        <v>528</v>
      </c>
      <c r="C752" s="627" t="s">
        <v>556</v>
      </c>
      <c r="D752" s="628" t="s">
        <v>557</v>
      </c>
      <c r="E752" s="627" t="s">
        <v>529</v>
      </c>
      <c r="F752" s="628" t="s">
        <v>530</v>
      </c>
      <c r="G752" s="627" t="s">
        <v>560</v>
      </c>
      <c r="H752" s="627" t="s">
        <v>570</v>
      </c>
      <c r="I752" s="627" t="s">
        <v>571</v>
      </c>
      <c r="J752" s="627" t="s">
        <v>572</v>
      </c>
      <c r="K752" s="627" t="s">
        <v>573</v>
      </c>
      <c r="L752" s="629">
        <v>84.177924325222364</v>
      </c>
      <c r="M752" s="629">
        <v>5</v>
      </c>
      <c r="N752" s="630">
        <v>420.88962162611182</v>
      </c>
    </row>
    <row r="753" spans="1:14" ht="14.4" customHeight="1" x14ac:dyDescent="0.3">
      <c r="A753" s="625" t="s">
        <v>526</v>
      </c>
      <c r="B753" s="626" t="s">
        <v>528</v>
      </c>
      <c r="C753" s="627" t="s">
        <v>556</v>
      </c>
      <c r="D753" s="628" t="s">
        <v>557</v>
      </c>
      <c r="E753" s="627" t="s">
        <v>529</v>
      </c>
      <c r="F753" s="628" t="s">
        <v>530</v>
      </c>
      <c r="G753" s="627" t="s">
        <v>560</v>
      </c>
      <c r="H753" s="627" t="s">
        <v>578</v>
      </c>
      <c r="I753" s="627" t="s">
        <v>579</v>
      </c>
      <c r="J753" s="627" t="s">
        <v>580</v>
      </c>
      <c r="K753" s="627" t="s">
        <v>581</v>
      </c>
      <c r="L753" s="629">
        <v>163.05765752738802</v>
      </c>
      <c r="M753" s="629">
        <v>4</v>
      </c>
      <c r="N753" s="630">
        <v>652.23063010955207</v>
      </c>
    </row>
    <row r="754" spans="1:14" ht="14.4" customHeight="1" x14ac:dyDescent="0.3">
      <c r="A754" s="625" t="s">
        <v>526</v>
      </c>
      <c r="B754" s="626" t="s">
        <v>528</v>
      </c>
      <c r="C754" s="627" t="s">
        <v>556</v>
      </c>
      <c r="D754" s="628" t="s">
        <v>557</v>
      </c>
      <c r="E754" s="627" t="s">
        <v>529</v>
      </c>
      <c r="F754" s="628" t="s">
        <v>530</v>
      </c>
      <c r="G754" s="627" t="s">
        <v>560</v>
      </c>
      <c r="H754" s="627" t="s">
        <v>759</v>
      </c>
      <c r="I754" s="627" t="s">
        <v>760</v>
      </c>
      <c r="J754" s="627" t="s">
        <v>761</v>
      </c>
      <c r="K754" s="627" t="s">
        <v>762</v>
      </c>
      <c r="L754" s="629">
        <v>59.465756857822697</v>
      </c>
      <c r="M754" s="629">
        <v>4</v>
      </c>
      <c r="N754" s="630">
        <v>237.86302743129079</v>
      </c>
    </row>
    <row r="755" spans="1:14" ht="14.4" customHeight="1" x14ac:dyDescent="0.3">
      <c r="A755" s="625" t="s">
        <v>526</v>
      </c>
      <c r="B755" s="626" t="s">
        <v>528</v>
      </c>
      <c r="C755" s="627" t="s">
        <v>556</v>
      </c>
      <c r="D755" s="628" t="s">
        <v>557</v>
      </c>
      <c r="E755" s="627" t="s">
        <v>529</v>
      </c>
      <c r="F755" s="628" t="s">
        <v>530</v>
      </c>
      <c r="G755" s="627" t="s">
        <v>560</v>
      </c>
      <c r="H755" s="627" t="s">
        <v>777</v>
      </c>
      <c r="I755" s="627" t="s">
        <v>778</v>
      </c>
      <c r="J755" s="627" t="s">
        <v>779</v>
      </c>
      <c r="K755" s="627" t="s">
        <v>780</v>
      </c>
      <c r="L755" s="629">
        <v>27.46</v>
      </c>
      <c r="M755" s="629">
        <v>1</v>
      </c>
      <c r="N755" s="630">
        <v>27.46</v>
      </c>
    </row>
    <row r="756" spans="1:14" ht="14.4" customHeight="1" x14ac:dyDescent="0.3">
      <c r="A756" s="625" t="s">
        <v>526</v>
      </c>
      <c r="B756" s="626" t="s">
        <v>528</v>
      </c>
      <c r="C756" s="627" t="s">
        <v>556</v>
      </c>
      <c r="D756" s="628" t="s">
        <v>557</v>
      </c>
      <c r="E756" s="627" t="s">
        <v>529</v>
      </c>
      <c r="F756" s="628" t="s">
        <v>530</v>
      </c>
      <c r="G756" s="627" t="s">
        <v>560</v>
      </c>
      <c r="H756" s="627" t="s">
        <v>590</v>
      </c>
      <c r="I756" s="627" t="s">
        <v>591</v>
      </c>
      <c r="J756" s="627" t="s">
        <v>592</v>
      </c>
      <c r="K756" s="627" t="s">
        <v>593</v>
      </c>
      <c r="L756" s="629">
        <v>60.349982940122743</v>
      </c>
      <c r="M756" s="629">
        <v>27</v>
      </c>
      <c r="N756" s="630">
        <v>1629.449539383314</v>
      </c>
    </row>
    <row r="757" spans="1:14" ht="14.4" customHeight="1" x14ac:dyDescent="0.3">
      <c r="A757" s="625" t="s">
        <v>526</v>
      </c>
      <c r="B757" s="626" t="s">
        <v>528</v>
      </c>
      <c r="C757" s="627" t="s">
        <v>556</v>
      </c>
      <c r="D757" s="628" t="s">
        <v>557</v>
      </c>
      <c r="E757" s="627" t="s">
        <v>529</v>
      </c>
      <c r="F757" s="628" t="s">
        <v>530</v>
      </c>
      <c r="G757" s="627" t="s">
        <v>560</v>
      </c>
      <c r="H757" s="627" t="s">
        <v>824</v>
      </c>
      <c r="I757" s="627" t="s">
        <v>825</v>
      </c>
      <c r="J757" s="627" t="s">
        <v>826</v>
      </c>
      <c r="K757" s="627" t="s">
        <v>827</v>
      </c>
      <c r="L757" s="629">
        <v>274.71999999999997</v>
      </c>
      <c r="M757" s="629">
        <v>5</v>
      </c>
      <c r="N757" s="630">
        <v>1373.6</v>
      </c>
    </row>
    <row r="758" spans="1:14" ht="14.4" customHeight="1" x14ac:dyDescent="0.3">
      <c r="A758" s="625" t="s">
        <v>526</v>
      </c>
      <c r="B758" s="626" t="s">
        <v>528</v>
      </c>
      <c r="C758" s="627" t="s">
        <v>556</v>
      </c>
      <c r="D758" s="628" t="s">
        <v>557</v>
      </c>
      <c r="E758" s="627" t="s">
        <v>529</v>
      </c>
      <c r="F758" s="628" t="s">
        <v>530</v>
      </c>
      <c r="G758" s="627" t="s">
        <v>560</v>
      </c>
      <c r="H758" s="627" t="s">
        <v>884</v>
      </c>
      <c r="I758" s="627" t="s">
        <v>885</v>
      </c>
      <c r="J758" s="627" t="s">
        <v>886</v>
      </c>
      <c r="K758" s="627" t="s">
        <v>887</v>
      </c>
      <c r="L758" s="629">
        <v>45.999840563908599</v>
      </c>
      <c r="M758" s="629">
        <v>1</v>
      </c>
      <c r="N758" s="630">
        <v>45.999840563908599</v>
      </c>
    </row>
    <row r="759" spans="1:14" ht="14.4" customHeight="1" x14ac:dyDescent="0.3">
      <c r="A759" s="625" t="s">
        <v>526</v>
      </c>
      <c r="B759" s="626" t="s">
        <v>528</v>
      </c>
      <c r="C759" s="627" t="s">
        <v>556</v>
      </c>
      <c r="D759" s="628" t="s">
        <v>557</v>
      </c>
      <c r="E759" s="627" t="s">
        <v>529</v>
      </c>
      <c r="F759" s="628" t="s">
        <v>530</v>
      </c>
      <c r="G759" s="627" t="s">
        <v>560</v>
      </c>
      <c r="H759" s="627" t="s">
        <v>903</v>
      </c>
      <c r="I759" s="627" t="s">
        <v>904</v>
      </c>
      <c r="J759" s="627" t="s">
        <v>905</v>
      </c>
      <c r="K759" s="627" t="s">
        <v>906</v>
      </c>
      <c r="L759" s="629">
        <v>67.494999999999948</v>
      </c>
      <c r="M759" s="629">
        <v>6</v>
      </c>
      <c r="N759" s="630">
        <v>404.96999999999969</v>
      </c>
    </row>
    <row r="760" spans="1:14" ht="14.4" customHeight="1" x14ac:dyDescent="0.3">
      <c r="A760" s="625" t="s">
        <v>526</v>
      </c>
      <c r="B760" s="626" t="s">
        <v>528</v>
      </c>
      <c r="C760" s="627" t="s">
        <v>556</v>
      </c>
      <c r="D760" s="628" t="s">
        <v>557</v>
      </c>
      <c r="E760" s="627" t="s">
        <v>529</v>
      </c>
      <c r="F760" s="628" t="s">
        <v>530</v>
      </c>
      <c r="G760" s="627" t="s">
        <v>560</v>
      </c>
      <c r="H760" s="627" t="s">
        <v>966</v>
      </c>
      <c r="I760" s="627" t="s">
        <v>967</v>
      </c>
      <c r="J760" s="627" t="s">
        <v>818</v>
      </c>
      <c r="K760" s="627" t="s">
        <v>968</v>
      </c>
      <c r="L760" s="629">
        <v>46.959282756850513</v>
      </c>
      <c r="M760" s="629">
        <v>15</v>
      </c>
      <c r="N760" s="630">
        <v>704.38924135275772</v>
      </c>
    </row>
    <row r="761" spans="1:14" ht="14.4" customHeight="1" x14ac:dyDescent="0.3">
      <c r="A761" s="625" t="s">
        <v>526</v>
      </c>
      <c r="B761" s="626" t="s">
        <v>528</v>
      </c>
      <c r="C761" s="627" t="s">
        <v>556</v>
      </c>
      <c r="D761" s="628" t="s">
        <v>557</v>
      </c>
      <c r="E761" s="627" t="s">
        <v>529</v>
      </c>
      <c r="F761" s="628" t="s">
        <v>530</v>
      </c>
      <c r="G761" s="627" t="s">
        <v>560</v>
      </c>
      <c r="H761" s="627" t="s">
        <v>1009</v>
      </c>
      <c r="I761" s="627" t="s">
        <v>1010</v>
      </c>
      <c r="J761" s="627" t="s">
        <v>1011</v>
      </c>
      <c r="K761" s="627" t="s">
        <v>1012</v>
      </c>
      <c r="L761" s="629">
        <v>14.469244887772899</v>
      </c>
      <c r="M761" s="629">
        <v>20</v>
      </c>
      <c r="N761" s="630">
        <v>289.38489775545798</v>
      </c>
    </row>
    <row r="762" spans="1:14" ht="14.4" customHeight="1" x14ac:dyDescent="0.3">
      <c r="A762" s="625" t="s">
        <v>526</v>
      </c>
      <c r="B762" s="626" t="s">
        <v>528</v>
      </c>
      <c r="C762" s="627" t="s">
        <v>556</v>
      </c>
      <c r="D762" s="628" t="s">
        <v>557</v>
      </c>
      <c r="E762" s="627" t="s">
        <v>529</v>
      </c>
      <c r="F762" s="628" t="s">
        <v>530</v>
      </c>
      <c r="G762" s="627" t="s">
        <v>560</v>
      </c>
      <c r="H762" s="627" t="s">
        <v>601</v>
      </c>
      <c r="I762" s="627" t="s">
        <v>562</v>
      </c>
      <c r="J762" s="627" t="s">
        <v>602</v>
      </c>
      <c r="K762" s="627"/>
      <c r="L762" s="629">
        <v>98.062335840885396</v>
      </c>
      <c r="M762" s="629">
        <v>6</v>
      </c>
      <c r="N762" s="630">
        <v>588.37401504531238</v>
      </c>
    </row>
    <row r="763" spans="1:14" ht="14.4" customHeight="1" x14ac:dyDescent="0.3">
      <c r="A763" s="625" t="s">
        <v>526</v>
      </c>
      <c r="B763" s="626" t="s">
        <v>528</v>
      </c>
      <c r="C763" s="627" t="s">
        <v>556</v>
      </c>
      <c r="D763" s="628" t="s">
        <v>557</v>
      </c>
      <c r="E763" s="627" t="s">
        <v>529</v>
      </c>
      <c r="F763" s="628" t="s">
        <v>530</v>
      </c>
      <c r="G763" s="627" t="s">
        <v>560</v>
      </c>
      <c r="H763" s="627" t="s">
        <v>2510</v>
      </c>
      <c r="I763" s="627" t="s">
        <v>562</v>
      </c>
      <c r="J763" s="627" t="s">
        <v>2511</v>
      </c>
      <c r="K763" s="627"/>
      <c r="L763" s="629">
        <v>0</v>
      </c>
      <c r="M763" s="629">
        <v>0</v>
      </c>
      <c r="N763" s="630">
        <v>0</v>
      </c>
    </row>
    <row r="764" spans="1:14" ht="14.4" customHeight="1" x14ac:dyDescent="0.3">
      <c r="A764" s="625" t="s">
        <v>526</v>
      </c>
      <c r="B764" s="626" t="s">
        <v>528</v>
      </c>
      <c r="C764" s="627" t="s">
        <v>556</v>
      </c>
      <c r="D764" s="628" t="s">
        <v>557</v>
      </c>
      <c r="E764" s="627" t="s">
        <v>529</v>
      </c>
      <c r="F764" s="628" t="s">
        <v>530</v>
      </c>
      <c r="G764" s="627" t="s">
        <v>560</v>
      </c>
      <c r="H764" s="627" t="s">
        <v>2512</v>
      </c>
      <c r="I764" s="627" t="s">
        <v>2513</v>
      </c>
      <c r="J764" s="627" t="s">
        <v>2514</v>
      </c>
      <c r="K764" s="627" t="s">
        <v>2515</v>
      </c>
      <c r="L764" s="629">
        <v>110.93</v>
      </c>
      <c r="M764" s="629">
        <v>1</v>
      </c>
      <c r="N764" s="630">
        <v>110.93</v>
      </c>
    </row>
    <row r="765" spans="1:14" ht="14.4" customHeight="1" x14ac:dyDescent="0.3">
      <c r="A765" s="625" t="s">
        <v>526</v>
      </c>
      <c r="B765" s="626" t="s">
        <v>528</v>
      </c>
      <c r="C765" s="627" t="s">
        <v>556</v>
      </c>
      <c r="D765" s="628" t="s">
        <v>557</v>
      </c>
      <c r="E765" s="627" t="s">
        <v>529</v>
      </c>
      <c r="F765" s="628" t="s">
        <v>530</v>
      </c>
      <c r="G765" s="627" t="s">
        <v>560</v>
      </c>
      <c r="H765" s="627" t="s">
        <v>1103</v>
      </c>
      <c r="I765" s="627" t="s">
        <v>1103</v>
      </c>
      <c r="J765" s="627" t="s">
        <v>566</v>
      </c>
      <c r="K765" s="627" t="s">
        <v>1104</v>
      </c>
      <c r="L765" s="629">
        <v>273.88875000000007</v>
      </c>
      <c r="M765" s="629">
        <v>8</v>
      </c>
      <c r="N765" s="630">
        <v>2191.1100000000006</v>
      </c>
    </row>
    <row r="766" spans="1:14" ht="14.4" customHeight="1" x14ac:dyDescent="0.3">
      <c r="A766" s="625" t="s">
        <v>526</v>
      </c>
      <c r="B766" s="626" t="s">
        <v>528</v>
      </c>
      <c r="C766" s="627" t="s">
        <v>556</v>
      </c>
      <c r="D766" s="628" t="s">
        <v>557</v>
      </c>
      <c r="E766" s="627" t="s">
        <v>529</v>
      </c>
      <c r="F766" s="628" t="s">
        <v>530</v>
      </c>
      <c r="G766" s="627" t="s">
        <v>560</v>
      </c>
      <c r="H766" s="627" t="s">
        <v>1123</v>
      </c>
      <c r="I766" s="627" t="s">
        <v>1124</v>
      </c>
      <c r="J766" s="627" t="s">
        <v>1125</v>
      </c>
      <c r="K766" s="627" t="s">
        <v>1126</v>
      </c>
      <c r="L766" s="629">
        <v>49.37</v>
      </c>
      <c r="M766" s="629">
        <v>2</v>
      </c>
      <c r="N766" s="630">
        <v>98.74</v>
      </c>
    </row>
    <row r="767" spans="1:14" ht="14.4" customHeight="1" x14ac:dyDescent="0.3">
      <c r="A767" s="625" t="s">
        <v>526</v>
      </c>
      <c r="B767" s="626" t="s">
        <v>528</v>
      </c>
      <c r="C767" s="627" t="s">
        <v>556</v>
      </c>
      <c r="D767" s="628" t="s">
        <v>557</v>
      </c>
      <c r="E767" s="627" t="s">
        <v>529</v>
      </c>
      <c r="F767" s="628" t="s">
        <v>530</v>
      </c>
      <c r="G767" s="627" t="s">
        <v>560</v>
      </c>
      <c r="H767" s="627" t="s">
        <v>603</v>
      </c>
      <c r="I767" s="627" t="s">
        <v>604</v>
      </c>
      <c r="J767" s="627" t="s">
        <v>605</v>
      </c>
      <c r="K767" s="627" t="s">
        <v>606</v>
      </c>
      <c r="L767" s="629">
        <v>1665.2</v>
      </c>
      <c r="M767" s="629">
        <v>5</v>
      </c>
      <c r="N767" s="630">
        <v>8326</v>
      </c>
    </row>
    <row r="768" spans="1:14" ht="14.4" customHeight="1" x14ac:dyDescent="0.3">
      <c r="A768" s="625" t="s">
        <v>526</v>
      </c>
      <c r="B768" s="626" t="s">
        <v>528</v>
      </c>
      <c r="C768" s="627" t="s">
        <v>556</v>
      </c>
      <c r="D768" s="628" t="s">
        <v>557</v>
      </c>
      <c r="E768" s="627" t="s">
        <v>529</v>
      </c>
      <c r="F768" s="628" t="s">
        <v>530</v>
      </c>
      <c r="G768" s="627" t="s">
        <v>560</v>
      </c>
      <c r="H768" s="627" t="s">
        <v>1150</v>
      </c>
      <c r="I768" s="627" t="s">
        <v>1151</v>
      </c>
      <c r="J768" s="627" t="s">
        <v>850</v>
      </c>
      <c r="K768" s="627" t="s">
        <v>1152</v>
      </c>
      <c r="L768" s="629">
        <v>288.94</v>
      </c>
      <c r="M768" s="629">
        <v>1</v>
      </c>
      <c r="N768" s="630">
        <v>288.94</v>
      </c>
    </row>
    <row r="769" spans="1:14" ht="14.4" customHeight="1" x14ac:dyDescent="0.3">
      <c r="A769" s="625" t="s">
        <v>526</v>
      </c>
      <c r="B769" s="626" t="s">
        <v>528</v>
      </c>
      <c r="C769" s="627" t="s">
        <v>556</v>
      </c>
      <c r="D769" s="628" t="s">
        <v>557</v>
      </c>
      <c r="E769" s="627" t="s">
        <v>529</v>
      </c>
      <c r="F769" s="628" t="s">
        <v>530</v>
      </c>
      <c r="G769" s="627" t="s">
        <v>560</v>
      </c>
      <c r="H769" s="627" t="s">
        <v>1165</v>
      </c>
      <c r="I769" s="627" t="s">
        <v>1166</v>
      </c>
      <c r="J769" s="627" t="s">
        <v>1167</v>
      </c>
      <c r="K769" s="627" t="s">
        <v>1168</v>
      </c>
      <c r="L769" s="629">
        <v>197.36398640559887</v>
      </c>
      <c r="M769" s="629">
        <v>65</v>
      </c>
      <c r="N769" s="630">
        <v>12828.659116363926</v>
      </c>
    </row>
    <row r="770" spans="1:14" ht="14.4" customHeight="1" x14ac:dyDescent="0.3">
      <c r="A770" s="625" t="s">
        <v>526</v>
      </c>
      <c r="B770" s="626" t="s">
        <v>528</v>
      </c>
      <c r="C770" s="627" t="s">
        <v>556</v>
      </c>
      <c r="D770" s="628" t="s">
        <v>557</v>
      </c>
      <c r="E770" s="627" t="s">
        <v>529</v>
      </c>
      <c r="F770" s="628" t="s">
        <v>530</v>
      </c>
      <c r="G770" s="627" t="s">
        <v>560</v>
      </c>
      <c r="H770" s="627" t="s">
        <v>1255</v>
      </c>
      <c r="I770" s="627" t="s">
        <v>1256</v>
      </c>
      <c r="J770" s="627" t="s">
        <v>1257</v>
      </c>
      <c r="K770" s="627" t="s">
        <v>1258</v>
      </c>
      <c r="L770" s="629">
        <v>147.91999999999999</v>
      </c>
      <c r="M770" s="629">
        <v>2</v>
      </c>
      <c r="N770" s="630">
        <v>295.83999999999997</v>
      </c>
    </row>
    <row r="771" spans="1:14" ht="14.4" customHeight="1" x14ac:dyDescent="0.3">
      <c r="A771" s="625" t="s">
        <v>526</v>
      </c>
      <c r="B771" s="626" t="s">
        <v>528</v>
      </c>
      <c r="C771" s="627" t="s">
        <v>556</v>
      </c>
      <c r="D771" s="628" t="s">
        <v>557</v>
      </c>
      <c r="E771" s="627" t="s">
        <v>529</v>
      </c>
      <c r="F771" s="628" t="s">
        <v>530</v>
      </c>
      <c r="G771" s="627" t="s">
        <v>560</v>
      </c>
      <c r="H771" s="627" t="s">
        <v>1263</v>
      </c>
      <c r="I771" s="627" t="s">
        <v>1264</v>
      </c>
      <c r="J771" s="627" t="s">
        <v>1265</v>
      </c>
      <c r="K771" s="627" t="s">
        <v>1266</v>
      </c>
      <c r="L771" s="629">
        <v>178.16</v>
      </c>
      <c r="M771" s="629">
        <v>1</v>
      </c>
      <c r="N771" s="630">
        <v>178.16</v>
      </c>
    </row>
    <row r="772" spans="1:14" ht="14.4" customHeight="1" x14ac:dyDescent="0.3">
      <c r="A772" s="625" t="s">
        <v>526</v>
      </c>
      <c r="B772" s="626" t="s">
        <v>528</v>
      </c>
      <c r="C772" s="627" t="s">
        <v>556</v>
      </c>
      <c r="D772" s="628" t="s">
        <v>557</v>
      </c>
      <c r="E772" s="627" t="s">
        <v>529</v>
      </c>
      <c r="F772" s="628" t="s">
        <v>530</v>
      </c>
      <c r="G772" s="627" t="s">
        <v>560</v>
      </c>
      <c r="H772" s="627" t="s">
        <v>607</v>
      </c>
      <c r="I772" s="627" t="s">
        <v>608</v>
      </c>
      <c r="J772" s="627" t="s">
        <v>609</v>
      </c>
      <c r="K772" s="627" t="s">
        <v>610</v>
      </c>
      <c r="L772" s="629">
        <v>63.36106024435432</v>
      </c>
      <c r="M772" s="629">
        <v>27</v>
      </c>
      <c r="N772" s="630">
        <v>1710.7486265975667</v>
      </c>
    </row>
    <row r="773" spans="1:14" ht="14.4" customHeight="1" x14ac:dyDescent="0.3">
      <c r="A773" s="625" t="s">
        <v>526</v>
      </c>
      <c r="B773" s="626" t="s">
        <v>528</v>
      </c>
      <c r="C773" s="627" t="s">
        <v>556</v>
      </c>
      <c r="D773" s="628" t="s">
        <v>557</v>
      </c>
      <c r="E773" s="627" t="s">
        <v>529</v>
      </c>
      <c r="F773" s="628" t="s">
        <v>530</v>
      </c>
      <c r="G773" s="627" t="s">
        <v>560</v>
      </c>
      <c r="H773" s="627" t="s">
        <v>1320</v>
      </c>
      <c r="I773" s="627" t="s">
        <v>1321</v>
      </c>
      <c r="J773" s="627" t="s">
        <v>1322</v>
      </c>
      <c r="K773" s="627" t="s">
        <v>1323</v>
      </c>
      <c r="L773" s="629">
        <v>825.21</v>
      </c>
      <c r="M773" s="629">
        <v>2</v>
      </c>
      <c r="N773" s="630">
        <v>1650.42</v>
      </c>
    </row>
    <row r="774" spans="1:14" ht="14.4" customHeight="1" x14ac:dyDescent="0.3">
      <c r="A774" s="625" t="s">
        <v>526</v>
      </c>
      <c r="B774" s="626" t="s">
        <v>528</v>
      </c>
      <c r="C774" s="627" t="s">
        <v>556</v>
      </c>
      <c r="D774" s="628" t="s">
        <v>557</v>
      </c>
      <c r="E774" s="627" t="s">
        <v>529</v>
      </c>
      <c r="F774" s="628" t="s">
        <v>530</v>
      </c>
      <c r="G774" s="627" t="s">
        <v>560</v>
      </c>
      <c r="H774" s="627" t="s">
        <v>1344</v>
      </c>
      <c r="I774" s="627" t="s">
        <v>1345</v>
      </c>
      <c r="J774" s="627" t="s">
        <v>1346</v>
      </c>
      <c r="K774" s="627" t="s">
        <v>1122</v>
      </c>
      <c r="L774" s="629">
        <v>52.306666666666665</v>
      </c>
      <c r="M774" s="629">
        <v>3</v>
      </c>
      <c r="N774" s="630">
        <v>156.91999999999999</v>
      </c>
    </row>
    <row r="775" spans="1:14" ht="14.4" customHeight="1" x14ac:dyDescent="0.3">
      <c r="A775" s="625" t="s">
        <v>526</v>
      </c>
      <c r="B775" s="626" t="s">
        <v>528</v>
      </c>
      <c r="C775" s="627" t="s">
        <v>556</v>
      </c>
      <c r="D775" s="628" t="s">
        <v>557</v>
      </c>
      <c r="E775" s="627" t="s">
        <v>529</v>
      </c>
      <c r="F775" s="628" t="s">
        <v>530</v>
      </c>
      <c r="G775" s="627" t="s">
        <v>560</v>
      </c>
      <c r="H775" s="627" t="s">
        <v>1351</v>
      </c>
      <c r="I775" s="627" t="s">
        <v>1352</v>
      </c>
      <c r="J775" s="627" t="s">
        <v>1353</v>
      </c>
      <c r="K775" s="627" t="s">
        <v>1354</v>
      </c>
      <c r="L775" s="629">
        <v>434.7</v>
      </c>
      <c r="M775" s="629">
        <v>2</v>
      </c>
      <c r="N775" s="630">
        <v>869.4</v>
      </c>
    </row>
    <row r="776" spans="1:14" ht="14.4" customHeight="1" x14ac:dyDescent="0.3">
      <c r="A776" s="625" t="s">
        <v>526</v>
      </c>
      <c r="B776" s="626" t="s">
        <v>528</v>
      </c>
      <c r="C776" s="627" t="s">
        <v>556</v>
      </c>
      <c r="D776" s="628" t="s">
        <v>557</v>
      </c>
      <c r="E776" s="627" t="s">
        <v>529</v>
      </c>
      <c r="F776" s="628" t="s">
        <v>530</v>
      </c>
      <c r="G776" s="627" t="s">
        <v>560</v>
      </c>
      <c r="H776" s="627" t="s">
        <v>1392</v>
      </c>
      <c r="I776" s="627" t="s">
        <v>1393</v>
      </c>
      <c r="J776" s="627" t="s">
        <v>1394</v>
      </c>
      <c r="K776" s="627" t="s">
        <v>1395</v>
      </c>
      <c r="L776" s="629">
        <v>571.05999999999995</v>
      </c>
      <c r="M776" s="629">
        <v>1</v>
      </c>
      <c r="N776" s="630">
        <v>571.05999999999995</v>
      </c>
    </row>
    <row r="777" spans="1:14" ht="14.4" customHeight="1" x14ac:dyDescent="0.3">
      <c r="A777" s="625" t="s">
        <v>526</v>
      </c>
      <c r="B777" s="626" t="s">
        <v>528</v>
      </c>
      <c r="C777" s="627" t="s">
        <v>556</v>
      </c>
      <c r="D777" s="628" t="s">
        <v>557</v>
      </c>
      <c r="E777" s="627" t="s">
        <v>529</v>
      </c>
      <c r="F777" s="628" t="s">
        <v>530</v>
      </c>
      <c r="G777" s="627" t="s">
        <v>560</v>
      </c>
      <c r="H777" s="627" t="s">
        <v>617</v>
      </c>
      <c r="I777" s="627" t="s">
        <v>618</v>
      </c>
      <c r="J777" s="627" t="s">
        <v>619</v>
      </c>
      <c r="K777" s="627" t="s">
        <v>620</v>
      </c>
      <c r="L777" s="629">
        <v>49.700003861903447</v>
      </c>
      <c r="M777" s="629">
        <v>18</v>
      </c>
      <c r="N777" s="630">
        <v>894.60006951426203</v>
      </c>
    </row>
    <row r="778" spans="1:14" ht="14.4" customHeight="1" x14ac:dyDescent="0.3">
      <c r="A778" s="625" t="s">
        <v>526</v>
      </c>
      <c r="B778" s="626" t="s">
        <v>528</v>
      </c>
      <c r="C778" s="627" t="s">
        <v>556</v>
      </c>
      <c r="D778" s="628" t="s">
        <v>557</v>
      </c>
      <c r="E778" s="627" t="s">
        <v>529</v>
      </c>
      <c r="F778" s="628" t="s">
        <v>530</v>
      </c>
      <c r="G778" s="627" t="s">
        <v>560</v>
      </c>
      <c r="H778" s="627" t="s">
        <v>2516</v>
      </c>
      <c r="I778" s="627" t="s">
        <v>2517</v>
      </c>
      <c r="J778" s="627" t="s">
        <v>2518</v>
      </c>
      <c r="K778" s="627" t="s">
        <v>2519</v>
      </c>
      <c r="L778" s="629">
        <v>31.95</v>
      </c>
      <c r="M778" s="629">
        <v>1</v>
      </c>
      <c r="N778" s="630">
        <v>31.95</v>
      </c>
    </row>
    <row r="779" spans="1:14" ht="14.4" customHeight="1" x14ac:dyDescent="0.3">
      <c r="A779" s="625" t="s">
        <v>526</v>
      </c>
      <c r="B779" s="626" t="s">
        <v>528</v>
      </c>
      <c r="C779" s="627" t="s">
        <v>556</v>
      </c>
      <c r="D779" s="628" t="s">
        <v>557</v>
      </c>
      <c r="E779" s="627" t="s">
        <v>529</v>
      </c>
      <c r="F779" s="628" t="s">
        <v>530</v>
      </c>
      <c r="G779" s="627" t="s">
        <v>560</v>
      </c>
      <c r="H779" s="627" t="s">
        <v>1436</v>
      </c>
      <c r="I779" s="627" t="s">
        <v>1437</v>
      </c>
      <c r="J779" s="627" t="s">
        <v>1438</v>
      </c>
      <c r="K779" s="627" t="s">
        <v>1439</v>
      </c>
      <c r="L779" s="629">
        <v>117.73912949981221</v>
      </c>
      <c r="M779" s="629">
        <v>274</v>
      </c>
      <c r="N779" s="630">
        <v>32260.521482948545</v>
      </c>
    </row>
    <row r="780" spans="1:14" ht="14.4" customHeight="1" x14ac:dyDescent="0.3">
      <c r="A780" s="625" t="s">
        <v>526</v>
      </c>
      <c r="B780" s="626" t="s">
        <v>528</v>
      </c>
      <c r="C780" s="627" t="s">
        <v>556</v>
      </c>
      <c r="D780" s="628" t="s">
        <v>557</v>
      </c>
      <c r="E780" s="627" t="s">
        <v>529</v>
      </c>
      <c r="F780" s="628" t="s">
        <v>530</v>
      </c>
      <c r="G780" s="627" t="s">
        <v>560</v>
      </c>
      <c r="H780" s="627" t="s">
        <v>1536</v>
      </c>
      <c r="I780" s="627" t="s">
        <v>1537</v>
      </c>
      <c r="J780" s="627" t="s">
        <v>1538</v>
      </c>
      <c r="K780" s="627" t="s">
        <v>1539</v>
      </c>
      <c r="L780" s="629">
        <v>54.65</v>
      </c>
      <c r="M780" s="629">
        <v>1</v>
      </c>
      <c r="N780" s="630">
        <v>54.65</v>
      </c>
    </row>
    <row r="781" spans="1:14" ht="14.4" customHeight="1" x14ac:dyDescent="0.3">
      <c r="A781" s="625" t="s">
        <v>526</v>
      </c>
      <c r="B781" s="626" t="s">
        <v>528</v>
      </c>
      <c r="C781" s="627" t="s">
        <v>556</v>
      </c>
      <c r="D781" s="628" t="s">
        <v>557</v>
      </c>
      <c r="E781" s="627" t="s">
        <v>529</v>
      </c>
      <c r="F781" s="628" t="s">
        <v>530</v>
      </c>
      <c r="G781" s="627" t="s">
        <v>560</v>
      </c>
      <c r="H781" s="627" t="s">
        <v>2520</v>
      </c>
      <c r="I781" s="627" t="s">
        <v>2521</v>
      </c>
      <c r="J781" s="627" t="s">
        <v>613</v>
      </c>
      <c r="K781" s="627" t="s">
        <v>827</v>
      </c>
      <c r="L781" s="629">
        <v>210.44999999999996</v>
      </c>
      <c r="M781" s="629">
        <v>6</v>
      </c>
      <c r="N781" s="630">
        <v>1262.6999999999998</v>
      </c>
    </row>
    <row r="782" spans="1:14" ht="14.4" customHeight="1" x14ac:dyDescent="0.3">
      <c r="A782" s="625" t="s">
        <v>526</v>
      </c>
      <c r="B782" s="626" t="s">
        <v>528</v>
      </c>
      <c r="C782" s="627" t="s">
        <v>556</v>
      </c>
      <c r="D782" s="628" t="s">
        <v>557</v>
      </c>
      <c r="E782" s="627" t="s">
        <v>529</v>
      </c>
      <c r="F782" s="628" t="s">
        <v>530</v>
      </c>
      <c r="G782" s="627" t="s">
        <v>560</v>
      </c>
      <c r="H782" s="627" t="s">
        <v>1589</v>
      </c>
      <c r="I782" s="627" t="s">
        <v>1590</v>
      </c>
      <c r="J782" s="627" t="s">
        <v>1591</v>
      </c>
      <c r="K782" s="627" t="s">
        <v>1592</v>
      </c>
      <c r="L782" s="629">
        <v>365.04001286279987</v>
      </c>
      <c r="M782" s="629">
        <v>8</v>
      </c>
      <c r="N782" s="630">
        <v>2920.320102902399</v>
      </c>
    </row>
    <row r="783" spans="1:14" ht="14.4" customHeight="1" x14ac:dyDescent="0.3">
      <c r="A783" s="625" t="s">
        <v>526</v>
      </c>
      <c r="B783" s="626" t="s">
        <v>528</v>
      </c>
      <c r="C783" s="627" t="s">
        <v>556</v>
      </c>
      <c r="D783" s="628" t="s">
        <v>557</v>
      </c>
      <c r="E783" s="627" t="s">
        <v>529</v>
      </c>
      <c r="F783" s="628" t="s">
        <v>530</v>
      </c>
      <c r="G783" s="627" t="s">
        <v>560</v>
      </c>
      <c r="H783" s="627" t="s">
        <v>621</v>
      </c>
      <c r="I783" s="627" t="s">
        <v>622</v>
      </c>
      <c r="J783" s="627" t="s">
        <v>623</v>
      </c>
      <c r="K783" s="627" t="s">
        <v>624</v>
      </c>
      <c r="L783" s="629">
        <v>291.53145859234678</v>
      </c>
      <c r="M783" s="629">
        <v>26</v>
      </c>
      <c r="N783" s="630">
        <v>7579.8179234010158</v>
      </c>
    </row>
    <row r="784" spans="1:14" ht="14.4" customHeight="1" x14ac:dyDescent="0.3">
      <c r="A784" s="625" t="s">
        <v>526</v>
      </c>
      <c r="B784" s="626" t="s">
        <v>528</v>
      </c>
      <c r="C784" s="627" t="s">
        <v>556</v>
      </c>
      <c r="D784" s="628" t="s">
        <v>557</v>
      </c>
      <c r="E784" s="627" t="s">
        <v>529</v>
      </c>
      <c r="F784" s="628" t="s">
        <v>530</v>
      </c>
      <c r="G784" s="627" t="s">
        <v>560</v>
      </c>
      <c r="H784" s="627" t="s">
        <v>1602</v>
      </c>
      <c r="I784" s="627" t="s">
        <v>1602</v>
      </c>
      <c r="J784" s="627" t="s">
        <v>1603</v>
      </c>
      <c r="K784" s="627" t="s">
        <v>1604</v>
      </c>
      <c r="L784" s="629">
        <v>350.00276691198013</v>
      </c>
      <c r="M784" s="629">
        <v>16</v>
      </c>
      <c r="N784" s="630">
        <v>5600.0442705916821</v>
      </c>
    </row>
    <row r="785" spans="1:14" ht="14.4" customHeight="1" x14ac:dyDescent="0.3">
      <c r="A785" s="625" t="s">
        <v>526</v>
      </c>
      <c r="B785" s="626" t="s">
        <v>528</v>
      </c>
      <c r="C785" s="627" t="s">
        <v>556</v>
      </c>
      <c r="D785" s="628" t="s">
        <v>557</v>
      </c>
      <c r="E785" s="627" t="s">
        <v>529</v>
      </c>
      <c r="F785" s="628" t="s">
        <v>530</v>
      </c>
      <c r="G785" s="627" t="s">
        <v>560</v>
      </c>
      <c r="H785" s="627" t="s">
        <v>2419</v>
      </c>
      <c r="I785" s="627" t="s">
        <v>562</v>
      </c>
      <c r="J785" s="627" t="s">
        <v>2420</v>
      </c>
      <c r="K785" s="627"/>
      <c r="L785" s="629">
        <v>30.108056942490201</v>
      </c>
      <c r="M785" s="629">
        <v>2</v>
      </c>
      <c r="N785" s="630">
        <v>60.216113884980402</v>
      </c>
    </row>
    <row r="786" spans="1:14" ht="14.4" customHeight="1" x14ac:dyDescent="0.3">
      <c r="A786" s="625" t="s">
        <v>526</v>
      </c>
      <c r="B786" s="626" t="s">
        <v>528</v>
      </c>
      <c r="C786" s="627" t="s">
        <v>556</v>
      </c>
      <c r="D786" s="628" t="s">
        <v>557</v>
      </c>
      <c r="E786" s="627" t="s">
        <v>529</v>
      </c>
      <c r="F786" s="628" t="s">
        <v>530</v>
      </c>
      <c r="G786" s="627" t="s">
        <v>560</v>
      </c>
      <c r="H786" s="627" t="s">
        <v>2424</v>
      </c>
      <c r="I786" s="627" t="s">
        <v>2424</v>
      </c>
      <c r="J786" s="627" t="s">
        <v>2425</v>
      </c>
      <c r="K786" s="627" t="s">
        <v>2426</v>
      </c>
      <c r="L786" s="629">
        <v>645.62</v>
      </c>
      <c r="M786" s="629">
        <v>1</v>
      </c>
      <c r="N786" s="630">
        <v>645.62</v>
      </c>
    </row>
    <row r="787" spans="1:14" ht="14.4" customHeight="1" x14ac:dyDescent="0.3">
      <c r="A787" s="625" t="s">
        <v>526</v>
      </c>
      <c r="B787" s="626" t="s">
        <v>528</v>
      </c>
      <c r="C787" s="627" t="s">
        <v>556</v>
      </c>
      <c r="D787" s="628" t="s">
        <v>557</v>
      </c>
      <c r="E787" s="627" t="s">
        <v>529</v>
      </c>
      <c r="F787" s="628" t="s">
        <v>530</v>
      </c>
      <c r="G787" s="627" t="s">
        <v>560</v>
      </c>
      <c r="H787" s="627" t="s">
        <v>625</v>
      </c>
      <c r="I787" s="627" t="s">
        <v>626</v>
      </c>
      <c r="J787" s="627" t="s">
        <v>627</v>
      </c>
      <c r="K787" s="627" t="s">
        <v>628</v>
      </c>
      <c r="L787" s="629">
        <v>649.85013377010046</v>
      </c>
      <c r="M787" s="629">
        <v>9</v>
      </c>
      <c r="N787" s="630">
        <v>5848.6512039309036</v>
      </c>
    </row>
    <row r="788" spans="1:14" ht="14.4" customHeight="1" x14ac:dyDescent="0.3">
      <c r="A788" s="625" t="s">
        <v>526</v>
      </c>
      <c r="B788" s="626" t="s">
        <v>528</v>
      </c>
      <c r="C788" s="627" t="s">
        <v>556</v>
      </c>
      <c r="D788" s="628" t="s">
        <v>557</v>
      </c>
      <c r="E788" s="627" t="s">
        <v>529</v>
      </c>
      <c r="F788" s="628" t="s">
        <v>530</v>
      </c>
      <c r="G788" s="627" t="s">
        <v>560</v>
      </c>
      <c r="H788" s="627" t="s">
        <v>1808</v>
      </c>
      <c r="I788" s="627" t="s">
        <v>1809</v>
      </c>
      <c r="J788" s="627" t="s">
        <v>1810</v>
      </c>
      <c r="K788" s="627"/>
      <c r="L788" s="629">
        <v>662.68</v>
      </c>
      <c r="M788" s="629">
        <v>4</v>
      </c>
      <c r="N788" s="630">
        <v>2650.72</v>
      </c>
    </row>
    <row r="789" spans="1:14" ht="14.4" customHeight="1" x14ac:dyDescent="0.3">
      <c r="A789" s="625" t="s">
        <v>526</v>
      </c>
      <c r="B789" s="626" t="s">
        <v>528</v>
      </c>
      <c r="C789" s="627" t="s">
        <v>556</v>
      </c>
      <c r="D789" s="628" t="s">
        <v>557</v>
      </c>
      <c r="E789" s="627" t="s">
        <v>529</v>
      </c>
      <c r="F789" s="628" t="s">
        <v>530</v>
      </c>
      <c r="G789" s="627" t="s">
        <v>645</v>
      </c>
      <c r="H789" s="627" t="s">
        <v>2522</v>
      </c>
      <c r="I789" s="627" t="s">
        <v>2523</v>
      </c>
      <c r="J789" s="627" t="s">
        <v>2524</v>
      </c>
      <c r="K789" s="627" t="s">
        <v>2525</v>
      </c>
      <c r="L789" s="629">
        <v>58.726666666666667</v>
      </c>
      <c r="M789" s="629">
        <v>3</v>
      </c>
      <c r="N789" s="630">
        <v>176.18</v>
      </c>
    </row>
    <row r="790" spans="1:14" ht="14.4" customHeight="1" x14ac:dyDescent="0.3">
      <c r="A790" s="625" t="s">
        <v>526</v>
      </c>
      <c r="B790" s="626" t="s">
        <v>528</v>
      </c>
      <c r="C790" s="627" t="s">
        <v>556</v>
      </c>
      <c r="D790" s="628" t="s">
        <v>557</v>
      </c>
      <c r="E790" s="627" t="s">
        <v>529</v>
      </c>
      <c r="F790" s="628" t="s">
        <v>530</v>
      </c>
      <c r="G790" s="627" t="s">
        <v>645</v>
      </c>
      <c r="H790" s="627" t="s">
        <v>2468</v>
      </c>
      <c r="I790" s="627" t="s">
        <v>2469</v>
      </c>
      <c r="J790" s="627" t="s">
        <v>2470</v>
      </c>
      <c r="K790" s="627" t="s">
        <v>2471</v>
      </c>
      <c r="L790" s="629">
        <v>87.439423930826393</v>
      </c>
      <c r="M790" s="629">
        <v>1</v>
      </c>
      <c r="N790" s="630">
        <v>87.439423930826393</v>
      </c>
    </row>
    <row r="791" spans="1:14" ht="14.4" customHeight="1" x14ac:dyDescent="0.3">
      <c r="A791" s="625" t="s">
        <v>526</v>
      </c>
      <c r="B791" s="626" t="s">
        <v>528</v>
      </c>
      <c r="C791" s="627" t="s">
        <v>556</v>
      </c>
      <c r="D791" s="628" t="s">
        <v>557</v>
      </c>
      <c r="E791" s="627" t="s">
        <v>529</v>
      </c>
      <c r="F791" s="628" t="s">
        <v>530</v>
      </c>
      <c r="G791" s="627" t="s">
        <v>645</v>
      </c>
      <c r="H791" s="627" t="s">
        <v>1978</v>
      </c>
      <c r="I791" s="627" t="s">
        <v>1979</v>
      </c>
      <c r="J791" s="627" t="s">
        <v>1980</v>
      </c>
      <c r="K791" s="627" t="s">
        <v>1981</v>
      </c>
      <c r="L791" s="629">
        <v>100.5391468359</v>
      </c>
      <c r="M791" s="629">
        <v>2</v>
      </c>
      <c r="N791" s="630">
        <v>201.0782936718</v>
      </c>
    </row>
    <row r="792" spans="1:14" ht="14.4" customHeight="1" x14ac:dyDescent="0.3">
      <c r="A792" s="625" t="s">
        <v>526</v>
      </c>
      <c r="B792" s="626" t="s">
        <v>528</v>
      </c>
      <c r="C792" s="627" t="s">
        <v>556</v>
      </c>
      <c r="D792" s="628" t="s">
        <v>557</v>
      </c>
      <c r="E792" s="627" t="s">
        <v>529</v>
      </c>
      <c r="F792" s="628" t="s">
        <v>530</v>
      </c>
      <c r="G792" s="627" t="s">
        <v>645</v>
      </c>
      <c r="H792" s="627" t="s">
        <v>650</v>
      </c>
      <c r="I792" s="627" t="s">
        <v>651</v>
      </c>
      <c r="J792" s="627" t="s">
        <v>652</v>
      </c>
      <c r="K792" s="627" t="s">
        <v>653</v>
      </c>
      <c r="L792" s="629">
        <v>139.66999999999999</v>
      </c>
      <c r="M792" s="629">
        <v>1</v>
      </c>
      <c r="N792" s="630">
        <v>139.66999999999999</v>
      </c>
    </row>
    <row r="793" spans="1:14" ht="14.4" customHeight="1" x14ac:dyDescent="0.3">
      <c r="A793" s="625" t="s">
        <v>526</v>
      </c>
      <c r="B793" s="626" t="s">
        <v>528</v>
      </c>
      <c r="C793" s="627" t="s">
        <v>556</v>
      </c>
      <c r="D793" s="628" t="s">
        <v>557</v>
      </c>
      <c r="E793" s="627" t="s">
        <v>529</v>
      </c>
      <c r="F793" s="628" t="s">
        <v>530</v>
      </c>
      <c r="G793" s="627" t="s">
        <v>645</v>
      </c>
      <c r="H793" s="627" t="s">
        <v>2503</v>
      </c>
      <c r="I793" s="627" t="s">
        <v>2504</v>
      </c>
      <c r="J793" s="627" t="s">
        <v>2505</v>
      </c>
      <c r="K793" s="627" t="s">
        <v>2506</v>
      </c>
      <c r="L793" s="629">
        <v>380.12818604784911</v>
      </c>
      <c r="M793" s="629">
        <v>17</v>
      </c>
      <c r="N793" s="630">
        <v>6462.1791628134351</v>
      </c>
    </row>
    <row r="794" spans="1:14" ht="14.4" customHeight="1" x14ac:dyDescent="0.3">
      <c r="A794" s="625" t="s">
        <v>526</v>
      </c>
      <c r="B794" s="626" t="s">
        <v>528</v>
      </c>
      <c r="C794" s="627" t="s">
        <v>556</v>
      </c>
      <c r="D794" s="628" t="s">
        <v>557</v>
      </c>
      <c r="E794" s="627" t="s">
        <v>529</v>
      </c>
      <c r="F794" s="628" t="s">
        <v>530</v>
      </c>
      <c r="G794" s="627" t="s">
        <v>645</v>
      </c>
      <c r="H794" s="627" t="s">
        <v>2526</v>
      </c>
      <c r="I794" s="627" t="s">
        <v>2527</v>
      </c>
      <c r="J794" s="627" t="s">
        <v>1953</v>
      </c>
      <c r="K794" s="627" t="s">
        <v>2528</v>
      </c>
      <c r="L794" s="629">
        <v>182.11</v>
      </c>
      <c r="M794" s="629">
        <v>2</v>
      </c>
      <c r="N794" s="630">
        <v>364.22</v>
      </c>
    </row>
    <row r="795" spans="1:14" ht="14.4" customHeight="1" x14ac:dyDescent="0.3">
      <c r="A795" s="625" t="s">
        <v>526</v>
      </c>
      <c r="B795" s="626" t="s">
        <v>528</v>
      </c>
      <c r="C795" s="627" t="s">
        <v>558</v>
      </c>
      <c r="D795" s="628" t="s">
        <v>559</v>
      </c>
      <c r="E795" s="627" t="s">
        <v>529</v>
      </c>
      <c r="F795" s="628" t="s">
        <v>530</v>
      </c>
      <c r="G795" s="627"/>
      <c r="H795" s="627" t="s">
        <v>2384</v>
      </c>
      <c r="I795" s="627" t="s">
        <v>2385</v>
      </c>
      <c r="J795" s="627" t="s">
        <v>2386</v>
      </c>
      <c r="K795" s="627" t="s">
        <v>2387</v>
      </c>
      <c r="L795" s="629">
        <v>4344.6794707416157</v>
      </c>
      <c r="M795" s="629">
        <v>40</v>
      </c>
      <c r="N795" s="630">
        <v>173787.17882966463</v>
      </c>
    </row>
    <row r="796" spans="1:14" ht="14.4" customHeight="1" x14ac:dyDescent="0.3">
      <c r="A796" s="625" t="s">
        <v>526</v>
      </c>
      <c r="B796" s="626" t="s">
        <v>528</v>
      </c>
      <c r="C796" s="627" t="s">
        <v>558</v>
      </c>
      <c r="D796" s="628" t="s">
        <v>559</v>
      </c>
      <c r="E796" s="627" t="s">
        <v>529</v>
      </c>
      <c r="F796" s="628" t="s">
        <v>530</v>
      </c>
      <c r="G796" s="627"/>
      <c r="H796" s="627" t="s">
        <v>2388</v>
      </c>
      <c r="I796" s="627" t="s">
        <v>2388</v>
      </c>
      <c r="J796" s="627" t="s">
        <v>2389</v>
      </c>
      <c r="K796" s="627" t="s">
        <v>2390</v>
      </c>
      <c r="L796" s="629">
        <v>1204.8016939020292</v>
      </c>
      <c r="M796" s="629">
        <v>1</v>
      </c>
      <c r="N796" s="630">
        <v>1204.8016939020292</v>
      </c>
    </row>
    <row r="797" spans="1:14" ht="14.4" customHeight="1" x14ac:dyDescent="0.3">
      <c r="A797" s="625" t="s">
        <v>526</v>
      </c>
      <c r="B797" s="626" t="s">
        <v>528</v>
      </c>
      <c r="C797" s="627" t="s">
        <v>558</v>
      </c>
      <c r="D797" s="628" t="s">
        <v>559</v>
      </c>
      <c r="E797" s="627" t="s">
        <v>529</v>
      </c>
      <c r="F797" s="628" t="s">
        <v>530</v>
      </c>
      <c r="G797" s="627"/>
      <c r="H797" s="627" t="s">
        <v>2391</v>
      </c>
      <c r="I797" s="627" t="s">
        <v>2392</v>
      </c>
      <c r="J797" s="627" t="s">
        <v>2393</v>
      </c>
      <c r="K797" s="627" t="s">
        <v>2394</v>
      </c>
      <c r="L797" s="629">
        <v>227.87338635949988</v>
      </c>
      <c r="M797" s="629">
        <v>16</v>
      </c>
      <c r="N797" s="630">
        <v>3645.974181751998</v>
      </c>
    </row>
    <row r="798" spans="1:14" ht="14.4" customHeight="1" x14ac:dyDescent="0.3">
      <c r="A798" s="625" t="s">
        <v>526</v>
      </c>
      <c r="B798" s="626" t="s">
        <v>528</v>
      </c>
      <c r="C798" s="627" t="s">
        <v>558</v>
      </c>
      <c r="D798" s="628" t="s">
        <v>559</v>
      </c>
      <c r="E798" s="627" t="s">
        <v>529</v>
      </c>
      <c r="F798" s="628" t="s">
        <v>530</v>
      </c>
      <c r="G798" s="627" t="s">
        <v>560</v>
      </c>
      <c r="H798" s="627" t="s">
        <v>565</v>
      </c>
      <c r="I798" s="627" t="s">
        <v>565</v>
      </c>
      <c r="J798" s="627" t="s">
        <v>566</v>
      </c>
      <c r="K798" s="627" t="s">
        <v>567</v>
      </c>
      <c r="L798" s="629">
        <v>254.44949169137675</v>
      </c>
      <c r="M798" s="629">
        <v>8</v>
      </c>
      <c r="N798" s="630">
        <v>2035.595933531014</v>
      </c>
    </row>
    <row r="799" spans="1:14" ht="14.4" customHeight="1" x14ac:dyDescent="0.3">
      <c r="A799" s="625" t="s">
        <v>526</v>
      </c>
      <c r="B799" s="626" t="s">
        <v>528</v>
      </c>
      <c r="C799" s="627" t="s">
        <v>558</v>
      </c>
      <c r="D799" s="628" t="s">
        <v>559</v>
      </c>
      <c r="E799" s="627" t="s">
        <v>529</v>
      </c>
      <c r="F799" s="628" t="s">
        <v>530</v>
      </c>
      <c r="G799" s="627" t="s">
        <v>560</v>
      </c>
      <c r="H799" s="627" t="s">
        <v>568</v>
      </c>
      <c r="I799" s="627" t="s">
        <v>568</v>
      </c>
      <c r="J799" s="627" t="s">
        <v>566</v>
      </c>
      <c r="K799" s="627" t="s">
        <v>569</v>
      </c>
      <c r="L799" s="629">
        <v>145.02200000000002</v>
      </c>
      <c r="M799" s="629">
        <v>5</v>
      </c>
      <c r="N799" s="630">
        <v>725.11000000000013</v>
      </c>
    </row>
    <row r="800" spans="1:14" ht="14.4" customHeight="1" x14ac:dyDescent="0.3">
      <c r="A800" s="625" t="s">
        <v>526</v>
      </c>
      <c r="B800" s="626" t="s">
        <v>528</v>
      </c>
      <c r="C800" s="627" t="s">
        <v>558</v>
      </c>
      <c r="D800" s="628" t="s">
        <v>559</v>
      </c>
      <c r="E800" s="627" t="s">
        <v>529</v>
      </c>
      <c r="F800" s="628" t="s">
        <v>530</v>
      </c>
      <c r="G800" s="627" t="s">
        <v>560</v>
      </c>
      <c r="H800" s="627" t="s">
        <v>570</v>
      </c>
      <c r="I800" s="627" t="s">
        <v>571</v>
      </c>
      <c r="J800" s="627" t="s">
        <v>572</v>
      </c>
      <c r="K800" s="627" t="s">
        <v>573</v>
      </c>
      <c r="L800" s="629">
        <v>84.694999227836149</v>
      </c>
      <c r="M800" s="629">
        <v>6</v>
      </c>
      <c r="N800" s="630">
        <v>508.1699953670169</v>
      </c>
    </row>
    <row r="801" spans="1:14" ht="14.4" customHeight="1" x14ac:dyDescent="0.3">
      <c r="A801" s="625" t="s">
        <v>526</v>
      </c>
      <c r="B801" s="626" t="s">
        <v>528</v>
      </c>
      <c r="C801" s="627" t="s">
        <v>558</v>
      </c>
      <c r="D801" s="628" t="s">
        <v>559</v>
      </c>
      <c r="E801" s="627" t="s">
        <v>529</v>
      </c>
      <c r="F801" s="628" t="s">
        <v>530</v>
      </c>
      <c r="G801" s="627" t="s">
        <v>560</v>
      </c>
      <c r="H801" s="627" t="s">
        <v>578</v>
      </c>
      <c r="I801" s="627" t="s">
        <v>579</v>
      </c>
      <c r="J801" s="627" t="s">
        <v>580</v>
      </c>
      <c r="K801" s="627" t="s">
        <v>581</v>
      </c>
      <c r="L801" s="629">
        <v>166.59973207542001</v>
      </c>
      <c r="M801" s="629">
        <v>5</v>
      </c>
      <c r="N801" s="630">
        <v>832.99866037710001</v>
      </c>
    </row>
    <row r="802" spans="1:14" ht="14.4" customHeight="1" x14ac:dyDescent="0.3">
      <c r="A802" s="625" t="s">
        <v>526</v>
      </c>
      <c r="B802" s="626" t="s">
        <v>528</v>
      </c>
      <c r="C802" s="627" t="s">
        <v>558</v>
      </c>
      <c r="D802" s="628" t="s">
        <v>559</v>
      </c>
      <c r="E802" s="627" t="s">
        <v>529</v>
      </c>
      <c r="F802" s="628" t="s">
        <v>530</v>
      </c>
      <c r="G802" s="627" t="s">
        <v>560</v>
      </c>
      <c r="H802" s="627" t="s">
        <v>755</v>
      </c>
      <c r="I802" s="627" t="s">
        <v>756</v>
      </c>
      <c r="J802" s="627" t="s">
        <v>757</v>
      </c>
      <c r="K802" s="627" t="s">
        <v>758</v>
      </c>
      <c r="L802" s="629">
        <v>63.364003543464413</v>
      </c>
      <c r="M802" s="629">
        <v>15</v>
      </c>
      <c r="N802" s="630">
        <v>950.46005315196624</v>
      </c>
    </row>
    <row r="803" spans="1:14" ht="14.4" customHeight="1" x14ac:dyDescent="0.3">
      <c r="A803" s="625" t="s">
        <v>526</v>
      </c>
      <c r="B803" s="626" t="s">
        <v>528</v>
      </c>
      <c r="C803" s="627" t="s">
        <v>558</v>
      </c>
      <c r="D803" s="628" t="s">
        <v>559</v>
      </c>
      <c r="E803" s="627" t="s">
        <v>529</v>
      </c>
      <c r="F803" s="628" t="s">
        <v>530</v>
      </c>
      <c r="G803" s="627" t="s">
        <v>560</v>
      </c>
      <c r="H803" s="627" t="s">
        <v>590</v>
      </c>
      <c r="I803" s="627" t="s">
        <v>591</v>
      </c>
      <c r="J803" s="627" t="s">
        <v>592</v>
      </c>
      <c r="K803" s="627" t="s">
        <v>593</v>
      </c>
      <c r="L803" s="629">
        <v>60.350018044963221</v>
      </c>
      <c r="M803" s="629">
        <v>7</v>
      </c>
      <c r="N803" s="630">
        <v>422.45012631474253</v>
      </c>
    </row>
    <row r="804" spans="1:14" ht="14.4" customHeight="1" x14ac:dyDescent="0.3">
      <c r="A804" s="625" t="s">
        <v>526</v>
      </c>
      <c r="B804" s="626" t="s">
        <v>528</v>
      </c>
      <c r="C804" s="627" t="s">
        <v>558</v>
      </c>
      <c r="D804" s="628" t="s">
        <v>559</v>
      </c>
      <c r="E804" s="627" t="s">
        <v>529</v>
      </c>
      <c r="F804" s="628" t="s">
        <v>530</v>
      </c>
      <c r="G804" s="627" t="s">
        <v>560</v>
      </c>
      <c r="H804" s="627" t="s">
        <v>848</v>
      </c>
      <c r="I804" s="627" t="s">
        <v>849</v>
      </c>
      <c r="J804" s="627" t="s">
        <v>850</v>
      </c>
      <c r="K804" s="627" t="s">
        <v>851</v>
      </c>
      <c r="L804" s="629">
        <v>192.36</v>
      </c>
      <c r="M804" s="629">
        <v>1</v>
      </c>
      <c r="N804" s="630">
        <v>192.36</v>
      </c>
    </row>
    <row r="805" spans="1:14" ht="14.4" customHeight="1" x14ac:dyDescent="0.3">
      <c r="A805" s="625" t="s">
        <v>526</v>
      </c>
      <c r="B805" s="626" t="s">
        <v>528</v>
      </c>
      <c r="C805" s="627" t="s">
        <v>558</v>
      </c>
      <c r="D805" s="628" t="s">
        <v>559</v>
      </c>
      <c r="E805" s="627" t="s">
        <v>529</v>
      </c>
      <c r="F805" s="628" t="s">
        <v>530</v>
      </c>
      <c r="G805" s="627" t="s">
        <v>560</v>
      </c>
      <c r="H805" s="627" t="s">
        <v>2399</v>
      </c>
      <c r="I805" s="627" t="s">
        <v>2400</v>
      </c>
      <c r="J805" s="627" t="s">
        <v>1394</v>
      </c>
      <c r="K805" s="627" t="s">
        <v>2401</v>
      </c>
      <c r="L805" s="629">
        <v>411.93954075614801</v>
      </c>
      <c r="M805" s="629">
        <v>1</v>
      </c>
      <c r="N805" s="630">
        <v>411.93954075614801</v>
      </c>
    </row>
    <row r="806" spans="1:14" ht="14.4" customHeight="1" x14ac:dyDescent="0.3">
      <c r="A806" s="625" t="s">
        <v>526</v>
      </c>
      <c r="B806" s="626" t="s">
        <v>528</v>
      </c>
      <c r="C806" s="627" t="s">
        <v>558</v>
      </c>
      <c r="D806" s="628" t="s">
        <v>559</v>
      </c>
      <c r="E806" s="627" t="s">
        <v>529</v>
      </c>
      <c r="F806" s="628" t="s">
        <v>530</v>
      </c>
      <c r="G806" s="627" t="s">
        <v>560</v>
      </c>
      <c r="H806" s="627" t="s">
        <v>852</v>
      </c>
      <c r="I806" s="627" t="s">
        <v>852</v>
      </c>
      <c r="J806" s="627" t="s">
        <v>853</v>
      </c>
      <c r="K806" s="627" t="s">
        <v>854</v>
      </c>
      <c r="L806" s="629">
        <v>38.00473684210526</v>
      </c>
      <c r="M806" s="629">
        <v>19</v>
      </c>
      <c r="N806" s="630">
        <v>722.08999999999992</v>
      </c>
    </row>
    <row r="807" spans="1:14" ht="14.4" customHeight="1" x14ac:dyDescent="0.3">
      <c r="A807" s="625" t="s">
        <v>526</v>
      </c>
      <c r="B807" s="626" t="s">
        <v>528</v>
      </c>
      <c r="C807" s="627" t="s">
        <v>558</v>
      </c>
      <c r="D807" s="628" t="s">
        <v>559</v>
      </c>
      <c r="E807" s="627" t="s">
        <v>529</v>
      </c>
      <c r="F807" s="628" t="s">
        <v>530</v>
      </c>
      <c r="G807" s="627" t="s">
        <v>560</v>
      </c>
      <c r="H807" s="627" t="s">
        <v>870</v>
      </c>
      <c r="I807" s="627" t="s">
        <v>871</v>
      </c>
      <c r="J807" s="627" t="s">
        <v>872</v>
      </c>
      <c r="K807" s="627" t="s">
        <v>854</v>
      </c>
      <c r="L807" s="629">
        <v>37.19</v>
      </c>
      <c r="M807" s="629">
        <v>1</v>
      </c>
      <c r="N807" s="630">
        <v>37.19</v>
      </c>
    </row>
    <row r="808" spans="1:14" ht="14.4" customHeight="1" x14ac:dyDescent="0.3">
      <c r="A808" s="625" t="s">
        <v>526</v>
      </c>
      <c r="B808" s="626" t="s">
        <v>528</v>
      </c>
      <c r="C808" s="627" t="s">
        <v>558</v>
      </c>
      <c r="D808" s="628" t="s">
        <v>559</v>
      </c>
      <c r="E808" s="627" t="s">
        <v>529</v>
      </c>
      <c r="F808" s="628" t="s">
        <v>530</v>
      </c>
      <c r="G808" s="627" t="s">
        <v>560</v>
      </c>
      <c r="H808" s="627" t="s">
        <v>880</v>
      </c>
      <c r="I808" s="627" t="s">
        <v>881</v>
      </c>
      <c r="J808" s="627" t="s">
        <v>882</v>
      </c>
      <c r="K808" s="627" t="s">
        <v>883</v>
      </c>
      <c r="L808" s="629">
        <v>331.02946623652701</v>
      </c>
      <c r="M808" s="629">
        <v>1</v>
      </c>
      <c r="N808" s="630">
        <v>331.02946623652701</v>
      </c>
    </row>
    <row r="809" spans="1:14" ht="14.4" customHeight="1" x14ac:dyDescent="0.3">
      <c r="A809" s="625" t="s">
        <v>526</v>
      </c>
      <c r="B809" s="626" t="s">
        <v>528</v>
      </c>
      <c r="C809" s="627" t="s">
        <v>558</v>
      </c>
      <c r="D809" s="628" t="s">
        <v>559</v>
      </c>
      <c r="E809" s="627" t="s">
        <v>529</v>
      </c>
      <c r="F809" s="628" t="s">
        <v>530</v>
      </c>
      <c r="G809" s="627" t="s">
        <v>560</v>
      </c>
      <c r="H809" s="627" t="s">
        <v>597</v>
      </c>
      <c r="I809" s="627" t="s">
        <v>598</v>
      </c>
      <c r="J809" s="627" t="s">
        <v>599</v>
      </c>
      <c r="K809" s="627" t="s">
        <v>600</v>
      </c>
      <c r="L809" s="629">
        <v>63.15</v>
      </c>
      <c r="M809" s="629">
        <v>3</v>
      </c>
      <c r="N809" s="630">
        <v>189.45</v>
      </c>
    </row>
    <row r="810" spans="1:14" ht="14.4" customHeight="1" x14ac:dyDescent="0.3">
      <c r="A810" s="625" t="s">
        <v>526</v>
      </c>
      <c r="B810" s="626" t="s">
        <v>528</v>
      </c>
      <c r="C810" s="627" t="s">
        <v>558</v>
      </c>
      <c r="D810" s="628" t="s">
        <v>559</v>
      </c>
      <c r="E810" s="627" t="s">
        <v>529</v>
      </c>
      <c r="F810" s="628" t="s">
        <v>530</v>
      </c>
      <c r="G810" s="627" t="s">
        <v>560</v>
      </c>
      <c r="H810" s="627" t="s">
        <v>601</v>
      </c>
      <c r="I810" s="627" t="s">
        <v>562</v>
      </c>
      <c r="J810" s="627" t="s">
        <v>602</v>
      </c>
      <c r="K810" s="627"/>
      <c r="L810" s="629">
        <v>97.806737900133982</v>
      </c>
      <c r="M810" s="629">
        <v>10</v>
      </c>
      <c r="N810" s="630">
        <v>978.06737900133976</v>
      </c>
    </row>
    <row r="811" spans="1:14" ht="14.4" customHeight="1" x14ac:dyDescent="0.3">
      <c r="A811" s="625" t="s">
        <v>526</v>
      </c>
      <c r="B811" s="626" t="s">
        <v>528</v>
      </c>
      <c r="C811" s="627" t="s">
        <v>558</v>
      </c>
      <c r="D811" s="628" t="s">
        <v>559</v>
      </c>
      <c r="E811" s="627" t="s">
        <v>529</v>
      </c>
      <c r="F811" s="628" t="s">
        <v>530</v>
      </c>
      <c r="G811" s="627" t="s">
        <v>560</v>
      </c>
      <c r="H811" s="627" t="s">
        <v>1105</v>
      </c>
      <c r="I811" s="627" t="s">
        <v>1106</v>
      </c>
      <c r="J811" s="627" t="s">
        <v>1107</v>
      </c>
      <c r="K811" s="627" t="s">
        <v>1108</v>
      </c>
      <c r="L811" s="629">
        <v>64.083999999999989</v>
      </c>
      <c r="M811" s="629">
        <v>5</v>
      </c>
      <c r="N811" s="630">
        <v>320.41999999999996</v>
      </c>
    </row>
    <row r="812" spans="1:14" ht="14.4" customHeight="1" x14ac:dyDescent="0.3">
      <c r="A812" s="625" t="s">
        <v>526</v>
      </c>
      <c r="B812" s="626" t="s">
        <v>528</v>
      </c>
      <c r="C812" s="627" t="s">
        <v>558</v>
      </c>
      <c r="D812" s="628" t="s">
        <v>559</v>
      </c>
      <c r="E812" s="627" t="s">
        <v>529</v>
      </c>
      <c r="F812" s="628" t="s">
        <v>530</v>
      </c>
      <c r="G812" s="627" t="s">
        <v>560</v>
      </c>
      <c r="H812" s="627" t="s">
        <v>1116</v>
      </c>
      <c r="I812" s="627" t="s">
        <v>1117</v>
      </c>
      <c r="J812" s="627" t="s">
        <v>1118</v>
      </c>
      <c r="K812" s="627" t="s">
        <v>573</v>
      </c>
      <c r="L812" s="629">
        <v>118.35</v>
      </c>
      <c r="M812" s="629">
        <v>2</v>
      </c>
      <c r="N812" s="630">
        <v>236.7</v>
      </c>
    </row>
    <row r="813" spans="1:14" ht="14.4" customHeight="1" x14ac:dyDescent="0.3">
      <c r="A813" s="625" t="s">
        <v>526</v>
      </c>
      <c r="B813" s="626" t="s">
        <v>528</v>
      </c>
      <c r="C813" s="627" t="s">
        <v>558</v>
      </c>
      <c r="D813" s="628" t="s">
        <v>559</v>
      </c>
      <c r="E813" s="627" t="s">
        <v>529</v>
      </c>
      <c r="F813" s="628" t="s">
        <v>530</v>
      </c>
      <c r="G813" s="627" t="s">
        <v>560</v>
      </c>
      <c r="H813" s="627" t="s">
        <v>1119</v>
      </c>
      <c r="I813" s="627" t="s">
        <v>1120</v>
      </c>
      <c r="J813" s="627" t="s">
        <v>1121</v>
      </c>
      <c r="K813" s="627" t="s">
        <v>1122</v>
      </c>
      <c r="L813" s="629">
        <v>59.321428571428569</v>
      </c>
      <c r="M813" s="629">
        <v>7</v>
      </c>
      <c r="N813" s="630">
        <v>415.25</v>
      </c>
    </row>
    <row r="814" spans="1:14" ht="14.4" customHeight="1" x14ac:dyDescent="0.3">
      <c r="A814" s="625" t="s">
        <v>526</v>
      </c>
      <c r="B814" s="626" t="s">
        <v>528</v>
      </c>
      <c r="C814" s="627" t="s">
        <v>558</v>
      </c>
      <c r="D814" s="628" t="s">
        <v>559</v>
      </c>
      <c r="E814" s="627" t="s">
        <v>529</v>
      </c>
      <c r="F814" s="628" t="s">
        <v>530</v>
      </c>
      <c r="G814" s="627" t="s">
        <v>560</v>
      </c>
      <c r="H814" s="627" t="s">
        <v>1150</v>
      </c>
      <c r="I814" s="627" t="s">
        <v>1151</v>
      </c>
      <c r="J814" s="627" t="s">
        <v>850</v>
      </c>
      <c r="K814" s="627" t="s">
        <v>1152</v>
      </c>
      <c r="L814" s="629">
        <v>275.48221900902684</v>
      </c>
      <c r="M814" s="629">
        <v>5</v>
      </c>
      <c r="N814" s="630">
        <v>1377.4110950451341</v>
      </c>
    </row>
    <row r="815" spans="1:14" ht="14.4" customHeight="1" x14ac:dyDescent="0.3">
      <c r="A815" s="625" t="s">
        <v>526</v>
      </c>
      <c r="B815" s="626" t="s">
        <v>528</v>
      </c>
      <c r="C815" s="627" t="s">
        <v>558</v>
      </c>
      <c r="D815" s="628" t="s">
        <v>559</v>
      </c>
      <c r="E815" s="627" t="s">
        <v>529</v>
      </c>
      <c r="F815" s="628" t="s">
        <v>530</v>
      </c>
      <c r="G815" s="627" t="s">
        <v>560</v>
      </c>
      <c r="H815" s="627" t="s">
        <v>1165</v>
      </c>
      <c r="I815" s="627" t="s">
        <v>1166</v>
      </c>
      <c r="J815" s="627" t="s">
        <v>1167</v>
      </c>
      <c r="K815" s="627" t="s">
        <v>1168</v>
      </c>
      <c r="L815" s="629">
        <v>197.47003622500367</v>
      </c>
      <c r="M815" s="629">
        <v>29</v>
      </c>
      <c r="N815" s="630">
        <v>5726.6310505251067</v>
      </c>
    </row>
    <row r="816" spans="1:14" ht="14.4" customHeight="1" x14ac:dyDescent="0.3">
      <c r="A816" s="625" t="s">
        <v>526</v>
      </c>
      <c r="B816" s="626" t="s">
        <v>528</v>
      </c>
      <c r="C816" s="627" t="s">
        <v>558</v>
      </c>
      <c r="D816" s="628" t="s">
        <v>559</v>
      </c>
      <c r="E816" s="627" t="s">
        <v>529</v>
      </c>
      <c r="F816" s="628" t="s">
        <v>530</v>
      </c>
      <c r="G816" s="627" t="s">
        <v>560</v>
      </c>
      <c r="H816" s="627" t="s">
        <v>1255</v>
      </c>
      <c r="I816" s="627" t="s">
        <v>1256</v>
      </c>
      <c r="J816" s="627" t="s">
        <v>1257</v>
      </c>
      <c r="K816" s="627" t="s">
        <v>1258</v>
      </c>
      <c r="L816" s="629">
        <v>147.06</v>
      </c>
      <c r="M816" s="629">
        <v>1</v>
      </c>
      <c r="N816" s="630">
        <v>147.06</v>
      </c>
    </row>
    <row r="817" spans="1:14" ht="14.4" customHeight="1" x14ac:dyDescent="0.3">
      <c r="A817" s="625" t="s">
        <v>526</v>
      </c>
      <c r="B817" s="626" t="s">
        <v>528</v>
      </c>
      <c r="C817" s="627" t="s">
        <v>558</v>
      </c>
      <c r="D817" s="628" t="s">
        <v>559</v>
      </c>
      <c r="E817" s="627" t="s">
        <v>529</v>
      </c>
      <c r="F817" s="628" t="s">
        <v>530</v>
      </c>
      <c r="G817" s="627" t="s">
        <v>560</v>
      </c>
      <c r="H817" s="627" t="s">
        <v>607</v>
      </c>
      <c r="I817" s="627" t="s">
        <v>608</v>
      </c>
      <c r="J817" s="627" t="s">
        <v>609</v>
      </c>
      <c r="K817" s="627" t="s">
        <v>610</v>
      </c>
      <c r="L817" s="629">
        <v>63.267112991256738</v>
      </c>
      <c r="M817" s="629">
        <v>3</v>
      </c>
      <c r="N817" s="630">
        <v>189.80133897377021</v>
      </c>
    </row>
    <row r="818" spans="1:14" ht="14.4" customHeight="1" x14ac:dyDescent="0.3">
      <c r="A818" s="625" t="s">
        <v>526</v>
      </c>
      <c r="B818" s="626" t="s">
        <v>528</v>
      </c>
      <c r="C818" s="627" t="s">
        <v>558</v>
      </c>
      <c r="D818" s="628" t="s">
        <v>559</v>
      </c>
      <c r="E818" s="627" t="s">
        <v>529</v>
      </c>
      <c r="F818" s="628" t="s">
        <v>530</v>
      </c>
      <c r="G818" s="627" t="s">
        <v>560</v>
      </c>
      <c r="H818" s="627" t="s">
        <v>1287</v>
      </c>
      <c r="I818" s="627" t="s">
        <v>1288</v>
      </c>
      <c r="J818" s="627" t="s">
        <v>1289</v>
      </c>
      <c r="K818" s="627" t="s">
        <v>769</v>
      </c>
      <c r="L818" s="629">
        <v>41.56677339707506</v>
      </c>
      <c r="M818" s="629">
        <v>3</v>
      </c>
      <c r="N818" s="630">
        <v>124.70032019122519</v>
      </c>
    </row>
    <row r="819" spans="1:14" ht="14.4" customHeight="1" x14ac:dyDescent="0.3">
      <c r="A819" s="625" t="s">
        <v>526</v>
      </c>
      <c r="B819" s="626" t="s">
        <v>528</v>
      </c>
      <c r="C819" s="627" t="s">
        <v>558</v>
      </c>
      <c r="D819" s="628" t="s">
        <v>559</v>
      </c>
      <c r="E819" s="627" t="s">
        <v>529</v>
      </c>
      <c r="F819" s="628" t="s">
        <v>530</v>
      </c>
      <c r="G819" s="627" t="s">
        <v>560</v>
      </c>
      <c r="H819" s="627" t="s">
        <v>2409</v>
      </c>
      <c r="I819" s="627" t="s">
        <v>2409</v>
      </c>
      <c r="J819" s="627" t="s">
        <v>2410</v>
      </c>
      <c r="K819" s="627" t="s">
        <v>854</v>
      </c>
      <c r="L819" s="629">
        <v>56.515572619116789</v>
      </c>
      <c r="M819" s="629">
        <v>14</v>
      </c>
      <c r="N819" s="630">
        <v>791.21801666763508</v>
      </c>
    </row>
    <row r="820" spans="1:14" ht="14.4" customHeight="1" x14ac:dyDescent="0.3">
      <c r="A820" s="625" t="s">
        <v>526</v>
      </c>
      <c r="B820" s="626" t="s">
        <v>528</v>
      </c>
      <c r="C820" s="627" t="s">
        <v>558</v>
      </c>
      <c r="D820" s="628" t="s">
        <v>559</v>
      </c>
      <c r="E820" s="627" t="s">
        <v>529</v>
      </c>
      <c r="F820" s="628" t="s">
        <v>530</v>
      </c>
      <c r="G820" s="627" t="s">
        <v>560</v>
      </c>
      <c r="H820" s="627" t="s">
        <v>1337</v>
      </c>
      <c r="I820" s="627" t="s">
        <v>562</v>
      </c>
      <c r="J820" s="627" t="s">
        <v>1338</v>
      </c>
      <c r="K820" s="627"/>
      <c r="L820" s="629">
        <v>59.640049262276534</v>
      </c>
      <c r="M820" s="629">
        <v>6</v>
      </c>
      <c r="N820" s="630">
        <v>357.8402955736592</v>
      </c>
    </row>
    <row r="821" spans="1:14" ht="14.4" customHeight="1" x14ac:dyDescent="0.3">
      <c r="A821" s="625" t="s">
        <v>526</v>
      </c>
      <c r="B821" s="626" t="s">
        <v>528</v>
      </c>
      <c r="C821" s="627" t="s">
        <v>558</v>
      </c>
      <c r="D821" s="628" t="s">
        <v>559</v>
      </c>
      <c r="E821" s="627" t="s">
        <v>529</v>
      </c>
      <c r="F821" s="628" t="s">
        <v>530</v>
      </c>
      <c r="G821" s="627" t="s">
        <v>560</v>
      </c>
      <c r="H821" s="627" t="s">
        <v>1344</v>
      </c>
      <c r="I821" s="627" t="s">
        <v>1345</v>
      </c>
      <c r="J821" s="627" t="s">
        <v>1346</v>
      </c>
      <c r="K821" s="627" t="s">
        <v>1122</v>
      </c>
      <c r="L821" s="629">
        <v>52.580008219885691</v>
      </c>
      <c r="M821" s="629">
        <v>23</v>
      </c>
      <c r="N821" s="630">
        <v>1209.3401890573709</v>
      </c>
    </row>
    <row r="822" spans="1:14" ht="14.4" customHeight="1" x14ac:dyDescent="0.3">
      <c r="A822" s="625" t="s">
        <v>526</v>
      </c>
      <c r="B822" s="626" t="s">
        <v>528</v>
      </c>
      <c r="C822" s="627" t="s">
        <v>558</v>
      </c>
      <c r="D822" s="628" t="s">
        <v>559</v>
      </c>
      <c r="E822" s="627" t="s">
        <v>529</v>
      </c>
      <c r="F822" s="628" t="s">
        <v>530</v>
      </c>
      <c r="G822" s="627" t="s">
        <v>560</v>
      </c>
      <c r="H822" s="627" t="s">
        <v>1351</v>
      </c>
      <c r="I822" s="627" t="s">
        <v>1352</v>
      </c>
      <c r="J822" s="627" t="s">
        <v>1353</v>
      </c>
      <c r="K822" s="627" t="s">
        <v>1354</v>
      </c>
      <c r="L822" s="629">
        <v>434.7</v>
      </c>
      <c r="M822" s="629">
        <v>2</v>
      </c>
      <c r="N822" s="630">
        <v>869.4</v>
      </c>
    </row>
    <row r="823" spans="1:14" ht="14.4" customHeight="1" x14ac:dyDescent="0.3">
      <c r="A823" s="625" t="s">
        <v>526</v>
      </c>
      <c r="B823" s="626" t="s">
        <v>528</v>
      </c>
      <c r="C823" s="627" t="s">
        <v>558</v>
      </c>
      <c r="D823" s="628" t="s">
        <v>559</v>
      </c>
      <c r="E823" s="627" t="s">
        <v>529</v>
      </c>
      <c r="F823" s="628" t="s">
        <v>530</v>
      </c>
      <c r="G823" s="627" t="s">
        <v>560</v>
      </c>
      <c r="H823" s="627" t="s">
        <v>1357</v>
      </c>
      <c r="I823" s="627" t="s">
        <v>1358</v>
      </c>
      <c r="J823" s="627" t="s">
        <v>1359</v>
      </c>
      <c r="K823" s="627" t="s">
        <v>1360</v>
      </c>
      <c r="L823" s="629">
        <v>61.385629339513734</v>
      </c>
      <c r="M823" s="629">
        <v>16</v>
      </c>
      <c r="N823" s="630">
        <v>982.17006943221975</v>
      </c>
    </row>
    <row r="824" spans="1:14" ht="14.4" customHeight="1" x14ac:dyDescent="0.3">
      <c r="A824" s="625" t="s">
        <v>526</v>
      </c>
      <c r="B824" s="626" t="s">
        <v>528</v>
      </c>
      <c r="C824" s="627" t="s">
        <v>558</v>
      </c>
      <c r="D824" s="628" t="s">
        <v>559</v>
      </c>
      <c r="E824" s="627" t="s">
        <v>529</v>
      </c>
      <c r="F824" s="628" t="s">
        <v>530</v>
      </c>
      <c r="G824" s="627" t="s">
        <v>560</v>
      </c>
      <c r="H824" s="627" t="s">
        <v>611</v>
      </c>
      <c r="I824" s="627" t="s">
        <v>612</v>
      </c>
      <c r="J824" s="627" t="s">
        <v>613</v>
      </c>
      <c r="K824" s="627" t="s">
        <v>614</v>
      </c>
      <c r="L824" s="629">
        <v>327.06</v>
      </c>
      <c r="M824" s="629">
        <v>1</v>
      </c>
      <c r="N824" s="630">
        <v>327.06</v>
      </c>
    </row>
    <row r="825" spans="1:14" ht="14.4" customHeight="1" x14ac:dyDescent="0.3">
      <c r="A825" s="625" t="s">
        <v>526</v>
      </c>
      <c r="B825" s="626" t="s">
        <v>528</v>
      </c>
      <c r="C825" s="627" t="s">
        <v>558</v>
      </c>
      <c r="D825" s="628" t="s">
        <v>559</v>
      </c>
      <c r="E825" s="627" t="s">
        <v>529</v>
      </c>
      <c r="F825" s="628" t="s">
        <v>530</v>
      </c>
      <c r="G825" s="627" t="s">
        <v>560</v>
      </c>
      <c r="H825" s="627" t="s">
        <v>1463</v>
      </c>
      <c r="I825" s="627" t="s">
        <v>1464</v>
      </c>
      <c r="J825" s="627" t="s">
        <v>1465</v>
      </c>
      <c r="K825" s="627" t="s">
        <v>1466</v>
      </c>
      <c r="L825" s="629">
        <v>38.94</v>
      </c>
      <c r="M825" s="629">
        <v>2</v>
      </c>
      <c r="N825" s="630">
        <v>77.88</v>
      </c>
    </row>
    <row r="826" spans="1:14" ht="14.4" customHeight="1" x14ac:dyDescent="0.3">
      <c r="A826" s="625" t="s">
        <v>526</v>
      </c>
      <c r="B826" s="626" t="s">
        <v>528</v>
      </c>
      <c r="C826" s="627" t="s">
        <v>558</v>
      </c>
      <c r="D826" s="628" t="s">
        <v>559</v>
      </c>
      <c r="E826" s="627" t="s">
        <v>529</v>
      </c>
      <c r="F826" s="628" t="s">
        <v>530</v>
      </c>
      <c r="G826" s="627" t="s">
        <v>560</v>
      </c>
      <c r="H826" s="627" t="s">
        <v>1589</v>
      </c>
      <c r="I826" s="627" t="s">
        <v>1590</v>
      </c>
      <c r="J826" s="627" t="s">
        <v>1591</v>
      </c>
      <c r="K826" s="627" t="s">
        <v>1592</v>
      </c>
      <c r="L826" s="629">
        <v>339.93978964545897</v>
      </c>
      <c r="M826" s="629">
        <v>1</v>
      </c>
      <c r="N826" s="630">
        <v>339.93978964545897</v>
      </c>
    </row>
    <row r="827" spans="1:14" ht="14.4" customHeight="1" x14ac:dyDescent="0.3">
      <c r="A827" s="625" t="s">
        <v>526</v>
      </c>
      <c r="B827" s="626" t="s">
        <v>528</v>
      </c>
      <c r="C827" s="627" t="s">
        <v>558</v>
      </c>
      <c r="D827" s="628" t="s">
        <v>559</v>
      </c>
      <c r="E827" s="627" t="s">
        <v>529</v>
      </c>
      <c r="F827" s="628" t="s">
        <v>530</v>
      </c>
      <c r="G827" s="627" t="s">
        <v>560</v>
      </c>
      <c r="H827" s="627" t="s">
        <v>621</v>
      </c>
      <c r="I827" s="627" t="s">
        <v>622</v>
      </c>
      <c r="J827" s="627" t="s">
        <v>623</v>
      </c>
      <c r="K827" s="627" t="s">
        <v>624</v>
      </c>
      <c r="L827" s="629">
        <v>289.8</v>
      </c>
      <c r="M827" s="629">
        <v>2</v>
      </c>
      <c r="N827" s="630">
        <v>579.6</v>
      </c>
    </row>
    <row r="828" spans="1:14" ht="14.4" customHeight="1" x14ac:dyDescent="0.3">
      <c r="A828" s="625" t="s">
        <v>526</v>
      </c>
      <c r="B828" s="626" t="s">
        <v>528</v>
      </c>
      <c r="C828" s="627" t="s">
        <v>558</v>
      </c>
      <c r="D828" s="628" t="s">
        <v>559</v>
      </c>
      <c r="E828" s="627" t="s">
        <v>529</v>
      </c>
      <c r="F828" s="628" t="s">
        <v>530</v>
      </c>
      <c r="G828" s="627" t="s">
        <v>560</v>
      </c>
      <c r="H828" s="627" t="s">
        <v>2424</v>
      </c>
      <c r="I828" s="627" t="s">
        <v>2424</v>
      </c>
      <c r="J828" s="627" t="s">
        <v>2425</v>
      </c>
      <c r="K828" s="627" t="s">
        <v>2426</v>
      </c>
      <c r="L828" s="629">
        <v>650.15498092481653</v>
      </c>
      <c r="M828" s="629">
        <v>12</v>
      </c>
      <c r="N828" s="630">
        <v>7801.8597710977983</v>
      </c>
    </row>
    <row r="829" spans="1:14" ht="14.4" customHeight="1" x14ac:dyDescent="0.3">
      <c r="A829" s="625" t="s">
        <v>526</v>
      </c>
      <c r="B829" s="626" t="s">
        <v>528</v>
      </c>
      <c r="C829" s="627" t="s">
        <v>558</v>
      </c>
      <c r="D829" s="628" t="s">
        <v>559</v>
      </c>
      <c r="E829" s="627" t="s">
        <v>529</v>
      </c>
      <c r="F829" s="628" t="s">
        <v>530</v>
      </c>
      <c r="G829" s="627" t="s">
        <v>560</v>
      </c>
      <c r="H829" s="627" t="s">
        <v>625</v>
      </c>
      <c r="I829" s="627" t="s">
        <v>626</v>
      </c>
      <c r="J829" s="627" t="s">
        <v>627</v>
      </c>
      <c r="K829" s="627" t="s">
        <v>628</v>
      </c>
      <c r="L829" s="629">
        <v>649.84997255831445</v>
      </c>
      <c r="M829" s="629">
        <v>26</v>
      </c>
      <c r="N829" s="630">
        <v>16896.099286516175</v>
      </c>
    </row>
    <row r="830" spans="1:14" ht="14.4" customHeight="1" x14ac:dyDescent="0.3">
      <c r="A830" s="625" t="s">
        <v>526</v>
      </c>
      <c r="B830" s="626" t="s">
        <v>528</v>
      </c>
      <c r="C830" s="627" t="s">
        <v>558</v>
      </c>
      <c r="D830" s="628" t="s">
        <v>559</v>
      </c>
      <c r="E830" s="627" t="s">
        <v>529</v>
      </c>
      <c r="F830" s="628" t="s">
        <v>530</v>
      </c>
      <c r="G830" s="627" t="s">
        <v>560</v>
      </c>
      <c r="H830" s="627" t="s">
        <v>632</v>
      </c>
      <c r="I830" s="627" t="s">
        <v>633</v>
      </c>
      <c r="J830" s="627" t="s">
        <v>634</v>
      </c>
      <c r="K830" s="627" t="s">
        <v>635</v>
      </c>
      <c r="L830" s="629">
        <v>566.52187857222975</v>
      </c>
      <c r="M830" s="629">
        <v>5</v>
      </c>
      <c r="N830" s="630">
        <v>2832.609392861149</v>
      </c>
    </row>
    <row r="831" spans="1:14" ht="14.4" customHeight="1" x14ac:dyDescent="0.3">
      <c r="A831" s="625" t="s">
        <v>526</v>
      </c>
      <c r="B831" s="626" t="s">
        <v>528</v>
      </c>
      <c r="C831" s="627" t="s">
        <v>558</v>
      </c>
      <c r="D831" s="628" t="s">
        <v>559</v>
      </c>
      <c r="E831" s="627" t="s">
        <v>529</v>
      </c>
      <c r="F831" s="628" t="s">
        <v>530</v>
      </c>
      <c r="G831" s="627" t="s">
        <v>560</v>
      </c>
      <c r="H831" s="627" t="s">
        <v>1746</v>
      </c>
      <c r="I831" s="627" t="s">
        <v>1747</v>
      </c>
      <c r="J831" s="627" t="s">
        <v>1748</v>
      </c>
      <c r="K831" s="627" t="s">
        <v>1474</v>
      </c>
      <c r="L831" s="629">
        <v>84.77</v>
      </c>
      <c r="M831" s="629">
        <v>3</v>
      </c>
      <c r="N831" s="630">
        <v>254.31</v>
      </c>
    </row>
    <row r="832" spans="1:14" ht="14.4" customHeight="1" x14ac:dyDescent="0.3">
      <c r="A832" s="625" t="s">
        <v>526</v>
      </c>
      <c r="B832" s="626" t="s">
        <v>528</v>
      </c>
      <c r="C832" s="627" t="s">
        <v>558</v>
      </c>
      <c r="D832" s="628" t="s">
        <v>559</v>
      </c>
      <c r="E832" s="627" t="s">
        <v>529</v>
      </c>
      <c r="F832" s="628" t="s">
        <v>530</v>
      </c>
      <c r="G832" s="627" t="s">
        <v>560</v>
      </c>
      <c r="H832" s="627" t="s">
        <v>1778</v>
      </c>
      <c r="I832" s="627" t="s">
        <v>562</v>
      </c>
      <c r="J832" s="627" t="s">
        <v>1779</v>
      </c>
      <c r="K832" s="627" t="s">
        <v>1780</v>
      </c>
      <c r="L832" s="629">
        <v>56.924999999999997</v>
      </c>
      <c r="M832" s="629">
        <v>8</v>
      </c>
      <c r="N832" s="630">
        <v>455.4</v>
      </c>
    </row>
    <row r="833" spans="1:14" ht="14.4" customHeight="1" x14ac:dyDescent="0.3">
      <c r="A833" s="625" t="s">
        <v>526</v>
      </c>
      <c r="B833" s="626" t="s">
        <v>528</v>
      </c>
      <c r="C833" s="627" t="s">
        <v>558</v>
      </c>
      <c r="D833" s="628" t="s">
        <v>559</v>
      </c>
      <c r="E833" s="627" t="s">
        <v>529</v>
      </c>
      <c r="F833" s="628" t="s">
        <v>530</v>
      </c>
      <c r="G833" s="627" t="s">
        <v>560</v>
      </c>
      <c r="H833" s="627" t="s">
        <v>2455</v>
      </c>
      <c r="I833" s="627" t="s">
        <v>2456</v>
      </c>
      <c r="J833" s="627" t="s">
        <v>2457</v>
      </c>
      <c r="K833" s="627" t="s">
        <v>2458</v>
      </c>
      <c r="L833" s="629">
        <v>83.228813508581894</v>
      </c>
      <c r="M833" s="629">
        <v>1</v>
      </c>
      <c r="N833" s="630">
        <v>83.228813508581894</v>
      </c>
    </row>
    <row r="834" spans="1:14" ht="14.4" customHeight="1" x14ac:dyDescent="0.3">
      <c r="A834" s="625" t="s">
        <v>526</v>
      </c>
      <c r="B834" s="626" t="s">
        <v>528</v>
      </c>
      <c r="C834" s="627" t="s">
        <v>558</v>
      </c>
      <c r="D834" s="628" t="s">
        <v>559</v>
      </c>
      <c r="E834" s="627" t="s">
        <v>529</v>
      </c>
      <c r="F834" s="628" t="s">
        <v>530</v>
      </c>
      <c r="G834" s="627" t="s">
        <v>560</v>
      </c>
      <c r="H834" s="627" t="s">
        <v>2459</v>
      </c>
      <c r="I834" s="627" t="s">
        <v>2460</v>
      </c>
      <c r="J834" s="627" t="s">
        <v>2461</v>
      </c>
      <c r="K834" s="627" t="s">
        <v>2462</v>
      </c>
      <c r="L834" s="629">
        <v>64.850000633302955</v>
      </c>
      <c r="M834" s="629">
        <v>2</v>
      </c>
      <c r="N834" s="630">
        <v>129.70000126660591</v>
      </c>
    </row>
    <row r="835" spans="1:14" ht="14.4" customHeight="1" x14ac:dyDescent="0.3">
      <c r="A835" s="625" t="s">
        <v>526</v>
      </c>
      <c r="B835" s="626" t="s">
        <v>528</v>
      </c>
      <c r="C835" s="627" t="s">
        <v>558</v>
      </c>
      <c r="D835" s="628" t="s">
        <v>559</v>
      </c>
      <c r="E835" s="627" t="s">
        <v>529</v>
      </c>
      <c r="F835" s="628" t="s">
        <v>530</v>
      </c>
      <c r="G835" s="627" t="s">
        <v>560</v>
      </c>
      <c r="H835" s="627" t="s">
        <v>2463</v>
      </c>
      <c r="I835" s="627" t="s">
        <v>562</v>
      </c>
      <c r="J835" s="627" t="s">
        <v>2464</v>
      </c>
      <c r="K835" s="627"/>
      <c r="L835" s="629">
        <v>399.3</v>
      </c>
      <c r="M835" s="629">
        <v>6</v>
      </c>
      <c r="N835" s="630">
        <v>2395.8000000000002</v>
      </c>
    </row>
    <row r="836" spans="1:14" ht="14.4" customHeight="1" x14ac:dyDescent="0.3">
      <c r="A836" s="625" t="s">
        <v>526</v>
      </c>
      <c r="B836" s="626" t="s">
        <v>528</v>
      </c>
      <c r="C836" s="627" t="s">
        <v>558</v>
      </c>
      <c r="D836" s="628" t="s">
        <v>559</v>
      </c>
      <c r="E836" s="627" t="s">
        <v>529</v>
      </c>
      <c r="F836" s="628" t="s">
        <v>530</v>
      </c>
      <c r="G836" s="627" t="s">
        <v>645</v>
      </c>
      <c r="H836" s="627" t="s">
        <v>1863</v>
      </c>
      <c r="I836" s="627" t="s">
        <v>1864</v>
      </c>
      <c r="J836" s="627" t="s">
        <v>1865</v>
      </c>
      <c r="K836" s="627" t="s">
        <v>1866</v>
      </c>
      <c r="L836" s="629">
        <v>192.36706391265</v>
      </c>
      <c r="M836" s="629">
        <v>4</v>
      </c>
      <c r="N836" s="630">
        <v>769.46825565059999</v>
      </c>
    </row>
    <row r="837" spans="1:14" ht="14.4" customHeight="1" x14ac:dyDescent="0.3">
      <c r="A837" s="625" t="s">
        <v>526</v>
      </c>
      <c r="B837" s="626" t="s">
        <v>528</v>
      </c>
      <c r="C837" s="627" t="s">
        <v>558</v>
      </c>
      <c r="D837" s="628" t="s">
        <v>559</v>
      </c>
      <c r="E837" s="627" t="s">
        <v>529</v>
      </c>
      <c r="F837" s="628" t="s">
        <v>530</v>
      </c>
      <c r="G837" s="627" t="s">
        <v>645</v>
      </c>
      <c r="H837" s="627" t="s">
        <v>2468</v>
      </c>
      <c r="I837" s="627" t="s">
        <v>2469</v>
      </c>
      <c r="J837" s="627" t="s">
        <v>2470</v>
      </c>
      <c r="K837" s="627" t="s">
        <v>2471</v>
      </c>
      <c r="L837" s="629">
        <v>70.215000000000003</v>
      </c>
      <c r="M837" s="629">
        <v>2</v>
      </c>
      <c r="N837" s="630">
        <v>140.43</v>
      </c>
    </row>
    <row r="838" spans="1:14" ht="14.4" customHeight="1" x14ac:dyDescent="0.3">
      <c r="A838" s="625" t="s">
        <v>526</v>
      </c>
      <c r="B838" s="626" t="s">
        <v>528</v>
      </c>
      <c r="C838" s="627" t="s">
        <v>558</v>
      </c>
      <c r="D838" s="628" t="s">
        <v>559</v>
      </c>
      <c r="E838" s="627" t="s">
        <v>529</v>
      </c>
      <c r="F838" s="628" t="s">
        <v>530</v>
      </c>
      <c r="G838" s="627" t="s">
        <v>645</v>
      </c>
      <c r="H838" s="627" t="s">
        <v>2472</v>
      </c>
      <c r="I838" s="627" t="s">
        <v>2473</v>
      </c>
      <c r="J838" s="627" t="s">
        <v>1976</v>
      </c>
      <c r="K838" s="627" t="s">
        <v>2474</v>
      </c>
      <c r="L838" s="629">
        <v>230.64347826086964</v>
      </c>
      <c r="M838" s="629">
        <v>23</v>
      </c>
      <c r="N838" s="630">
        <v>5304.800000000002</v>
      </c>
    </row>
    <row r="839" spans="1:14" ht="14.4" customHeight="1" x14ac:dyDescent="0.3">
      <c r="A839" s="625" t="s">
        <v>526</v>
      </c>
      <c r="B839" s="626" t="s">
        <v>528</v>
      </c>
      <c r="C839" s="627" t="s">
        <v>558</v>
      </c>
      <c r="D839" s="628" t="s">
        <v>559</v>
      </c>
      <c r="E839" s="627" t="s">
        <v>529</v>
      </c>
      <c r="F839" s="628" t="s">
        <v>530</v>
      </c>
      <c r="G839" s="627" t="s">
        <v>645</v>
      </c>
      <c r="H839" s="627" t="s">
        <v>1974</v>
      </c>
      <c r="I839" s="627" t="s">
        <v>1975</v>
      </c>
      <c r="J839" s="627" t="s">
        <v>1976</v>
      </c>
      <c r="K839" s="627" t="s">
        <v>1977</v>
      </c>
      <c r="L839" s="629">
        <v>1062.5999240939034</v>
      </c>
      <c r="M839" s="629">
        <v>6</v>
      </c>
      <c r="N839" s="630">
        <v>6375.5995445634207</v>
      </c>
    </row>
    <row r="840" spans="1:14" ht="14.4" customHeight="1" thickBot="1" x14ac:dyDescent="0.35">
      <c r="A840" s="631" t="s">
        <v>526</v>
      </c>
      <c r="B840" s="632" t="s">
        <v>528</v>
      </c>
      <c r="C840" s="633" t="s">
        <v>558</v>
      </c>
      <c r="D840" s="634" t="s">
        <v>559</v>
      </c>
      <c r="E840" s="633" t="s">
        <v>529</v>
      </c>
      <c r="F840" s="634" t="s">
        <v>530</v>
      </c>
      <c r="G840" s="633" t="s">
        <v>645</v>
      </c>
      <c r="H840" s="633" t="s">
        <v>650</v>
      </c>
      <c r="I840" s="633" t="s">
        <v>651</v>
      </c>
      <c r="J840" s="633" t="s">
        <v>652</v>
      </c>
      <c r="K840" s="633" t="s">
        <v>653</v>
      </c>
      <c r="L840" s="635">
        <v>139.66999999999999</v>
      </c>
      <c r="M840" s="635">
        <v>2</v>
      </c>
      <c r="N840" s="636">
        <v>279.33999999999997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16384" width="8.88671875" style="69"/>
  </cols>
  <sheetData>
    <row r="1" spans="1:6" ht="18.600000000000001" customHeight="1" thickBot="1" x14ac:dyDescent="0.4">
      <c r="A1" s="474" t="s">
        <v>2535</v>
      </c>
      <c r="B1" s="474"/>
      <c r="C1" s="474"/>
      <c r="D1" s="474"/>
      <c r="E1" s="474"/>
      <c r="F1" s="474"/>
    </row>
    <row r="2" spans="1:6" ht="14.4" customHeight="1" thickBot="1" x14ac:dyDescent="0.35">
      <c r="A2" s="580" t="s">
        <v>297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75" t="s">
        <v>257</v>
      </c>
      <c r="C3" s="476"/>
      <c r="D3" s="477" t="s">
        <v>256</v>
      </c>
      <c r="E3" s="476"/>
      <c r="F3" s="180" t="s">
        <v>6</v>
      </c>
    </row>
    <row r="4" spans="1:6" ht="14.4" customHeight="1" thickBot="1" x14ac:dyDescent="0.35">
      <c r="A4" s="637" t="s">
        <v>280</v>
      </c>
      <c r="B4" s="638" t="s">
        <v>17</v>
      </c>
      <c r="C4" s="639" t="s">
        <v>5</v>
      </c>
      <c r="D4" s="638" t="s">
        <v>17</v>
      </c>
      <c r="E4" s="639" t="s">
        <v>5</v>
      </c>
      <c r="F4" s="640" t="s">
        <v>17</v>
      </c>
    </row>
    <row r="5" spans="1:6" ht="14.4" customHeight="1" x14ac:dyDescent="0.3">
      <c r="A5" s="652" t="s">
        <v>2529</v>
      </c>
      <c r="B5" s="623">
        <v>497681.57146888552</v>
      </c>
      <c r="C5" s="641">
        <v>0.38451134373557244</v>
      </c>
      <c r="D5" s="623">
        <v>796640.63664557785</v>
      </c>
      <c r="E5" s="641">
        <v>0.61548865626442761</v>
      </c>
      <c r="F5" s="624">
        <v>1294322.2081144634</v>
      </c>
    </row>
    <row r="6" spans="1:6" ht="14.4" customHeight="1" x14ac:dyDescent="0.3">
      <c r="A6" s="653" t="s">
        <v>2530</v>
      </c>
      <c r="B6" s="629">
        <v>327502.15125032677</v>
      </c>
      <c r="C6" s="642">
        <v>9.1165324252898736E-2</v>
      </c>
      <c r="D6" s="629">
        <v>3264896.0981302583</v>
      </c>
      <c r="E6" s="642">
        <v>0.90883467574710131</v>
      </c>
      <c r="F6" s="630">
        <v>3592398.2493805848</v>
      </c>
    </row>
    <row r="7" spans="1:6" ht="14.4" customHeight="1" x14ac:dyDescent="0.3">
      <c r="A7" s="653" t="s">
        <v>2531</v>
      </c>
      <c r="B7" s="629">
        <v>178637.95470531867</v>
      </c>
      <c r="C7" s="642">
        <v>0.9327982894472332</v>
      </c>
      <c r="D7" s="629">
        <v>12869.637800214023</v>
      </c>
      <c r="E7" s="642">
        <v>6.7201710552766816E-2</v>
      </c>
      <c r="F7" s="630">
        <v>191507.5925055327</v>
      </c>
    </row>
    <row r="8" spans="1:6" ht="14.4" customHeight="1" x14ac:dyDescent="0.3">
      <c r="A8" s="653" t="s">
        <v>2532</v>
      </c>
      <c r="B8" s="629">
        <v>24508.618232436853</v>
      </c>
      <c r="C8" s="642">
        <v>1.5337970391056036E-2</v>
      </c>
      <c r="D8" s="629">
        <v>1573396.2940582046</v>
      </c>
      <c r="E8" s="642">
        <v>0.98466202960894389</v>
      </c>
      <c r="F8" s="630">
        <v>1597904.9122906416</v>
      </c>
    </row>
    <row r="9" spans="1:6" ht="14.4" customHeight="1" x14ac:dyDescent="0.3">
      <c r="A9" s="653" t="s">
        <v>2533</v>
      </c>
      <c r="B9" s="629"/>
      <c r="C9" s="642">
        <v>0</v>
      </c>
      <c r="D9" s="629">
        <v>4045.0834807914816</v>
      </c>
      <c r="E9" s="642">
        <v>1</v>
      </c>
      <c r="F9" s="630">
        <v>4045.0834807914816</v>
      </c>
    </row>
    <row r="10" spans="1:6" ht="14.4" customHeight="1" thickBot="1" x14ac:dyDescent="0.35">
      <c r="A10" s="654" t="s">
        <v>2534</v>
      </c>
      <c r="B10" s="644"/>
      <c r="C10" s="645">
        <v>0</v>
      </c>
      <c r="D10" s="644">
        <v>7430.7668804160612</v>
      </c>
      <c r="E10" s="645">
        <v>1</v>
      </c>
      <c r="F10" s="646">
        <v>7430.7668804160612</v>
      </c>
    </row>
    <row r="11" spans="1:6" ht="14.4" customHeight="1" thickBot="1" x14ac:dyDescent="0.35">
      <c r="A11" s="648" t="s">
        <v>6</v>
      </c>
      <c r="B11" s="649">
        <v>1028330.2956569678</v>
      </c>
      <c r="C11" s="650">
        <v>0.15376651423023543</v>
      </c>
      <c r="D11" s="649">
        <v>5659278.5169954626</v>
      </c>
      <c r="E11" s="650">
        <v>0.84623348576976465</v>
      </c>
      <c r="F11" s="651">
        <v>6687608.8126524296</v>
      </c>
    </row>
    <row r="12" spans="1:6" ht="14.4" customHeight="1" thickBot="1" x14ac:dyDescent="0.35"/>
    <row r="13" spans="1:6" ht="14.4" customHeight="1" x14ac:dyDescent="0.3">
      <c r="A13" s="652" t="s">
        <v>2536</v>
      </c>
      <c r="B13" s="623">
        <v>680675.71245560225</v>
      </c>
      <c r="C13" s="641">
        <v>0.31964338939661896</v>
      </c>
      <c r="D13" s="623">
        <v>1448809.0040608037</v>
      </c>
      <c r="E13" s="641">
        <v>0.68035661060338104</v>
      </c>
      <c r="F13" s="624">
        <v>2129484.7165164058</v>
      </c>
    </row>
    <row r="14" spans="1:6" ht="14.4" customHeight="1" x14ac:dyDescent="0.3">
      <c r="A14" s="653" t="s">
        <v>2537</v>
      </c>
      <c r="B14" s="629">
        <v>211457.59843250518</v>
      </c>
      <c r="C14" s="642">
        <v>0.51944860035653451</v>
      </c>
      <c r="D14" s="629">
        <v>195623.29135594892</v>
      </c>
      <c r="E14" s="642">
        <v>0.48055139964346544</v>
      </c>
      <c r="F14" s="630">
        <v>407080.88978845411</v>
      </c>
    </row>
    <row r="15" spans="1:6" ht="14.4" customHeight="1" x14ac:dyDescent="0.3">
      <c r="A15" s="653" t="s">
        <v>2538</v>
      </c>
      <c r="B15" s="629">
        <v>102156.35665063269</v>
      </c>
      <c r="C15" s="642">
        <v>0.40006556681677491</v>
      </c>
      <c r="D15" s="629">
        <v>153192.6789173772</v>
      </c>
      <c r="E15" s="642">
        <v>0.59993443318322515</v>
      </c>
      <c r="F15" s="630">
        <v>255349.03556800989</v>
      </c>
    </row>
    <row r="16" spans="1:6" ht="14.4" customHeight="1" x14ac:dyDescent="0.3">
      <c r="A16" s="653" t="s">
        <v>2539</v>
      </c>
      <c r="B16" s="629">
        <v>17506.091933463646</v>
      </c>
      <c r="C16" s="642">
        <v>2.8915137187349844E-2</v>
      </c>
      <c r="D16" s="629">
        <v>587923.92280367645</v>
      </c>
      <c r="E16" s="642">
        <v>0.97108486281265005</v>
      </c>
      <c r="F16" s="630">
        <v>605430.01473714015</v>
      </c>
    </row>
    <row r="17" spans="1:6" ht="14.4" customHeight="1" x14ac:dyDescent="0.3">
      <c r="A17" s="653" t="s">
        <v>2540</v>
      </c>
      <c r="B17" s="629">
        <v>4734.1002113947816</v>
      </c>
      <c r="C17" s="642">
        <v>1</v>
      </c>
      <c r="D17" s="629"/>
      <c r="E17" s="642">
        <v>0</v>
      </c>
      <c r="F17" s="630">
        <v>4734.1002113947816</v>
      </c>
    </row>
    <row r="18" spans="1:6" ht="14.4" customHeight="1" x14ac:dyDescent="0.3">
      <c r="A18" s="653" t="s">
        <v>2541</v>
      </c>
      <c r="B18" s="629">
        <v>3653.7600175752177</v>
      </c>
      <c r="C18" s="642">
        <v>1.7413411659268525E-2</v>
      </c>
      <c r="D18" s="629">
        <v>206170.71832526886</v>
      </c>
      <c r="E18" s="642">
        <v>0.98258658834073143</v>
      </c>
      <c r="F18" s="630">
        <v>209824.47834284409</v>
      </c>
    </row>
    <row r="19" spans="1:6" ht="14.4" customHeight="1" x14ac:dyDescent="0.3">
      <c r="A19" s="653" t="s">
        <v>2542</v>
      </c>
      <c r="B19" s="629">
        <v>3184.6793909766666</v>
      </c>
      <c r="C19" s="642">
        <v>0.90763686993373693</v>
      </c>
      <c r="D19" s="629">
        <v>324.08</v>
      </c>
      <c r="E19" s="642">
        <v>9.2363130066263108E-2</v>
      </c>
      <c r="F19" s="630">
        <v>3508.7593909766665</v>
      </c>
    </row>
    <row r="20" spans="1:6" ht="14.4" customHeight="1" x14ac:dyDescent="0.3">
      <c r="A20" s="653" t="s">
        <v>2543</v>
      </c>
      <c r="B20" s="629">
        <v>829.0294671185643</v>
      </c>
      <c r="C20" s="642">
        <v>0.31143701251011163</v>
      </c>
      <c r="D20" s="629">
        <v>1832.9196070674968</v>
      </c>
      <c r="E20" s="642">
        <v>0.68856298748988842</v>
      </c>
      <c r="F20" s="630">
        <v>2661.9490741860609</v>
      </c>
    </row>
    <row r="21" spans="1:6" ht="14.4" customHeight="1" x14ac:dyDescent="0.3">
      <c r="A21" s="653" t="s">
        <v>2544</v>
      </c>
      <c r="B21" s="629">
        <v>724.53779374714804</v>
      </c>
      <c r="C21" s="642">
        <v>1</v>
      </c>
      <c r="D21" s="629"/>
      <c r="E21" s="642">
        <v>0</v>
      </c>
      <c r="F21" s="630">
        <v>724.53779374714804</v>
      </c>
    </row>
    <row r="22" spans="1:6" ht="14.4" customHeight="1" x14ac:dyDescent="0.3">
      <c r="A22" s="653" t="s">
        <v>2545</v>
      </c>
      <c r="B22" s="629">
        <v>411.02</v>
      </c>
      <c r="C22" s="642">
        <v>1</v>
      </c>
      <c r="D22" s="629"/>
      <c r="E22" s="642">
        <v>0</v>
      </c>
      <c r="F22" s="630">
        <v>411.02</v>
      </c>
    </row>
    <row r="23" spans="1:6" ht="14.4" customHeight="1" x14ac:dyDescent="0.3">
      <c r="A23" s="653" t="s">
        <v>2546</v>
      </c>
      <c r="B23" s="629">
        <v>343.84</v>
      </c>
      <c r="C23" s="642">
        <v>1</v>
      </c>
      <c r="D23" s="629"/>
      <c r="E23" s="642">
        <v>0</v>
      </c>
      <c r="F23" s="630">
        <v>343.84</v>
      </c>
    </row>
    <row r="24" spans="1:6" ht="14.4" customHeight="1" x14ac:dyDescent="0.3">
      <c r="A24" s="653" t="s">
        <v>2547</v>
      </c>
      <c r="B24" s="629">
        <v>329.01</v>
      </c>
      <c r="C24" s="642">
        <v>0.45825670452467665</v>
      </c>
      <c r="D24" s="629">
        <v>388.95003583027363</v>
      </c>
      <c r="E24" s="642">
        <v>0.54174329547532329</v>
      </c>
      <c r="F24" s="630">
        <v>717.96003583027368</v>
      </c>
    </row>
    <row r="25" spans="1:6" ht="14.4" customHeight="1" x14ac:dyDescent="0.3">
      <c r="A25" s="653" t="s">
        <v>2548</v>
      </c>
      <c r="B25" s="629">
        <v>320.17999999999995</v>
      </c>
      <c r="C25" s="642">
        <v>5.396135168878817E-3</v>
      </c>
      <c r="D25" s="629">
        <v>59014.879256220491</v>
      </c>
      <c r="E25" s="642">
        <v>0.99460386483112118</v>
      </c>
      <c r="F25" s="630">
        <v>59335.059256220491</v>
      </c>
    </row>
    <row r="26" spans="1:6" ht="14.4" customHeight="1" x14ac:dyDescent="0.3">
      <c r="A26" s="653" t="s">
        <v>2549</v>
      </c>
      <c r="B26" s="629">
        <v>314.19021972521102</v>
      </c>
      <c r="C26" s="642">
        <v>1</v>
      </c>
      <c r="D26" s="629"/>
      <c r="E26" s="642">
        <v>0</v>
      </c>
      <c r="F26" s="630">
        <v>314.19021972521102</v>
      </c>
    </row>
    <row r="27" spans="1:6" ht="14.4" customHeight="1" x14ac:dyDescent="0.3">
      <c r="A27" s="653" t="s">
        <v>2550</v>
      </c>
      <c r="B27" s="629">
        <v>300.48</v>
      </c>
      <c r="C27" s="642">
        <v>4.8632092166456236E-3</v>
      </c>
      <c r="D27" s="629">
        <v>61485.88094279627</v>
      </c>
      <c r="E27" s="642">
        <v>0.99513679078335437</v>
      </c>
      <c r="F27" s="630">
        <v>61786.360942796273</v>
      </c>
    </row>
    <row r="28" spans="1:6" ht="14.4" customHeight="1" x14ac:dyDescent="0.3">
      <c r="A28" s="653" t="s">
        <v>2551</v>
      </c>
      <c r="B28" s="629">
        <v>238.940469661462</v>
      </c>
      <c r="C28" s="642">
        <v>1</v>
      </c>
      <c r="D28" s="629"/>
      <c r="E28" s="642">
        <v>0</v>
      </c>
      <c r="F28" s="630">
        <v>238.940469661462</v>
      </c>
    </row>
    <row r="29" spans="1:6" ht="14.4" customHeight="1" x14ac:dyDescent="0.3">
      <c r="A29" s="653" t="s">
        <v>2552</v>
      </c>
      <c r="B29" s="629">
        <v>209.75913006368199</v>
      </c>
      <c r="C29" s="642">
        <v>1</v>
      </c>
      <c r="D29" s="629"/>
      <c r="E29" s="642">
        <v>0</v>
      </c>
      <c r="F29" s="630">
        <v>209.75913006368199</v>
      </c>
    </row>
    <row r="30" spans="1:6" ht="14.4" customHeight="1" x14ac:dyDescent="0.3">
      <c r="A30" s="653" t="s">
        <v>2553</v>
      </c>
      <c r="B30" s="629">
        <v>154.07</v>
      </c>
      <c r="C30" s="642">
        <v>1</v>
      </c>
      <c r="D30" s="629"/>
      <c r="E30" s="642">
        <v>0</v>
      </c>
      <c r="F30" s="630">
        <v>154.07</v>
      </c>
    </row>
    <row r="31" spans="1:6" ht="14.4" customHeight="1" x14ac:dyDescent="0.3">
      <c r="A31" s="653" t="s">
        <v>2554</v>
      </c>
      <c r="B31" s="629">
        <v>148.72948450152501</v>
      </c>
      <c r="C31" s="642">
        <v>1</v>
      </c>
      <c r="D31" s="629"/>
      <c r="E31" s="642">
        <v>0</v>
      </c>
      <c r="F31" s="630">
        <v>148.72948450152501</v>
      </c>
    </row>
    <row r="32" spans="1:6" ht="14.4" customHeight="1" x14ac:dyDescent="0.3">
      <c r="A32" s="653" t="s">
        <v>2555</v>
      </c>
      <c r="B32" s="629">
        <v>146.91</v>
      </c>
      <c r="C32" s="642">
        <v>4.6224776956474971E-2</v>
      </c>
      <c r="D32" s="629">
        <v>3031.2556867339731</v>
      </c>
      <c r="E32" s="642">
        <v>0.95377522304352502</v>
      </c>
      <c r="F32" s="630">
        <v>3178.165686733973</v>
      </c>
    </row>
    <row r="33" spans="1:6" ht="14.4" customHeight="1" x14ac:dyDescent="0.3">
      <c r="A33" s="653" t="s">
        <v>2556</v>
      </c>
      <c r="B33" s="629">
        <v>142.93</v>
      </c>
      <c r="C33" s="642">
        <v>1</v>
      </c>
      <c r="D33" s="629"/>
      <c r="E33" s="642">
        <v>0</v>
      </c>
      <c r="F33" s="630">
        <v>142.93</v>
      </c>
    </row>
    <row r="34" spans="1:6" ht="14.4" customHeight="1" x14ac:dyDescent="0.3">
      <c r="A34" s="653" t="s">
        <v>2557</v>
      </c>
      <c r="B34" s="629">
        <v>123.62</v>
      </c>
      <c r="C34" s="642">
        <v>1</v>
      </c>
      <c r="D34" s="629"/>
      <c r="E34" s="642">
        <v>0</v>
      </c>
      <c r="F34" s="630">
        <v>123.62</v>
      </c>
    </row>
    <row r="35" spans="1:6" ht="14.4" customHeight="1" x14ac:dyDescent="0.3">
      <c r="A35" s="653" t="s">
        <v>2558</v>
      </c>
      <c r="B35" s="629">
        <v>81.3</v>
      </c>
      <c r="C35" s="642">
        <v>1</v>
      </c>
      <c r="D35" s="629"/>
      <c r="E35" s="642">
        <v>0</v>
      </c>
      <c r="F35" s="630">
        <v>81.3</v>
      </c>
    </row>
    <row r="36" spans="1:6" ht="14.4" customHeight="1" x14ac:dyDescent="0.3">
      <c r="A36" s="653" t="s">
        <v>2559</v>
      </c>
      <c r="B36" s="629">
        <v>81.05</v>
      </c>
      <c r="C36" s="642">
        <v>1</v>
      </c>
      <c r="D36" s="629"/>
      <c r="E36" s="642">
        <v>0</v>
      </c>
      <c r="F36" s="630">
        <v>81.05</v>
      </c>
    </row>
    <row r="37" spans="1:6" ht="14.4" customHeight="1" x14ac:dyDescent="0.3">
      <c r="A37" s="653" t="s">
        <v>2560</v>
      </c>
      <c r="B37" s="629">
        <v>62.4</v>
      </c>
      <c r="C37" s="642">
        <v>1</v>
      </c>
      <c r="D37" s="629"/>
      <c r="E37" s="642">
        <v>0</v>
      </c>
      <c r="F37" s="630">
        <v>62.4</v>
      </c>
    </row>
    <row r="38" spans="1:6" ht="14.4" customHeight="1" x14ac:dyDescent="0.3">
      <c r="A38" s="653" t="s">
        <v>2561</v>
      </c>
      <c r="B38" s="629"/>
      <c r="C38" s="642">
        <v>0</v>
      </c>
      <c r="D38" s="629">
        <v>308.25</v>
      </c>
      <c r="E38" s="642">
        <v>1</v>
      </c>
      <c r="F38" s="630">
        <v>308.25</v>
      </c>
    </row>
    <row r="39" spans="1:6" ht="14.4" customHeight="1" x14ac:dyDescent="0.3">
      <c r="A39" s="653" t="s">
        <v>2562</v>
      </c>
      <c r="B39" s="629"/>
      <c r="C39" s="642">
        <v>0</v>
      </c>
      <c r="D39" s="629">
        <v>8872.7000000000007</v>
      </c>
      <c r="E39" s="642">
        <v>1</v>
      </c>
      <c r="F39" s="630">
        <v>8872.7000000000007</v>
      </c>
    </row>
    <row r="40" spans="1:6" ht="14.4" customHeight="1" x14ac:dyDescent="0.3">
      <c r="A40" s="653" t="s">
        <v>2563</v>
      </c>
      <c r="B40" s="629"/>
      <c r="C40" s="642">
        <v>0</v>
      </c>
      <c r="D40" s="629">
        <v>7876.9993142062267</v>
      </c>
      <c r="E40" s="642">
        <v>1</v>
      </c>
      <c r="F40" s="630">
        <v>7876.9993142062267</v>
      </c>
    </row>
    <row r="41" spans="1:6" ht="14.4" customHeight="1" x14ac:dyDescent="0.3">
      <c r="A41" s="653" t="s">
        <v>2564</v>
      </c>
      <c r="B41" s="629"/>
      <c r="C41" s="642">
        <v>0</v>
      </c>
      <c r="D41" s="629">
        <v>429.12</v>
      </c>
      <c r="E41" s="642">
        <v>1</v>
      </c>
      <c r="F41" s="630">
        <v>429.12</v>
      </c>
    </row>
    <row r="42" spans="1:6" ht="14.4" customHeight="1" x14ac:dyDescent="0.3">
      <c r="A42" s="653" t="s">
        <v>2565</v>
      </c>
      <c r="B42" s="629"/>
      <c r="C42" s="642">
        <v>0</v>
      </c>
      <c r="D42" s="629">
        <v>7061.99</v>
      </c>
      <c r="E42" s="642">
        <v>1</v>
      </c>
      <c r="F42" s="630">
        <v>7061.99</v>
      </c>
    </row>
    <row r="43" spans="1:6" ht="14.4" customHeight="1" x14ac:dyDescent="0.3">
      <c r="A43" s="653" t="s">
        <v>2566</v>
      </c>
      <c r="B43" s="629"/>
      <c r="C43" s="642">
        <v>0</v>
      </c>
      <c r="D43" s="629">
        <v>1025.5995524673681</v>
      </c>
      <c r="E43" s="642">
        <v>1</v>
      </c>
      <c r="F43" s="630">
        <v>1025.5995524673681</v>
      </c>
    </row>
    <row r="44" spans="1:6" ht="14.4" customHeight="1" x14ac:dyDescent="0.3">
      <c r="A44" s="653" t="s">
        <v>2567</v>
      </c>
      <c r="B44" s="629"/>
      <c r="C44" s="642">
        <v>0</v>
      </c>
      <c r="D44" s="629">
        <v>181521.94119872767</v>
      </c>
      <c r="E44" s="642">
        <v>1</v>
      </c>
      <c r="F44" s="630">
        <v>181521.94119872767</v>
      </c>
    </row>
    <row r="45" spans="1:6" ht="14.4" customHeight="1" x14ac:dyDescent="0.3">
      <c r="A45" s="653" t="s">
        <v>2568</v>
      </c>
      <c r="B45" s="629"/>
      <c r="C45" s="642">
        <v>0</v>
      </c>
      <c r="D45" s="629">
        <v>1351.4402566700969</v>
      </c>
      <c r="E45" s="642">
        <v>1</v>
      </c>
      <c r="F45" s="630">
        <v>1351.4402566700969</v>
      </c>
    </row>
    <row r="46" spans="1:6" ht="14.4" customHeight="1" x14ac:dyDescent="0.3">
      <c r="A46" s="653" t="s">
        <v>2569</v>
      </c>
      <c r="B46" s="629"/>
      <c r="C46" s="642">
        <v>0</v>
      </c>
      <c r="D46" s="629">
        <v>2890.8019010065677</v>
      </c>
      <c r="E46" s="642">
        <v>1</v>
      </c>
      <c r="F46" s="630">
        <v>2890.8019010065677</v>
      </c>
    </row>
    <row r="47" spans="1:6" ht="14.4" customHeight="1" x14ac:dyDescent="0.3">
      <c r="A47" s="653" t="s">
        <v>2570</v>
      </c>
      <c r="B47" s="629"/>
      <c r="C47" s="642">
        <v>0</v>
      </c>
      <c r="D47" s="629">
        <v>29099.388906549641</v>
      </c>
      <c r="E47" s="642">
        <v>1</v>
      </c>
      <c r="F47" s="630">
        <v>29099.388906549641</v>
      </c>
    </row>
    <row r="48" spans="1:6" ht="14.4" customHeight="1" x14ac:dyDescent="0.3">
      <c r="A48" s="653" t="s">
        <v>2571</v>
      </c>
      <c r="B48" s="629"/>
      <c r="C48" s="642">
        <v>0</v>
      </c>
      <c r="D48" s="629">
        <v>316992.9214969154</v>
      </c>
      <c r="E48" s="642">
        <v>1</v>
      </c>
      <c r="F48" s="630">
        <v>316992.9214969154</v>
      </c>
    </row>
    <row r="49" spans="1:6" ht="14.4" customHeight="1" x14ac:dyDescent="0.3">
      <c r="A49" s="653" t="s">
        <v>2572</v>
      </c>
      <c r="B49" s="629"/>
      <c r="C49" s="642">
        <v>0</v>
      </c>
      <c r="D49" s="629">
        <v>16626.900000000001</v>
      </c>
      <c r="E49" s="642">
        <v>1</v>
      </c>
      <c r="F49" s="630">
        <v>16626.900000000001</v>
      </c>
    </row>
    <row r="50" spans="1:6" ht="14.4" customHeight="1" x14ac:dyDescent="0.3">
      <c r="A50" s="653" t="s">
        <v>2573</v>
      </c>
      <c r="B50" s="629"/>
      <c r="C50" s="642">
        <v>0</v>
      </c>
      <c r="D50" s="629">
        <v>61948.684156789328</v>
      </c>
      <c r="E50" s="642">
        <v>1</v>
      </c>
      <c r="F50" s="630">
        <v>61948.684156789328</v>
      </c>
    </row>
    <row r="51" spans="1:6" ht="14.4" customHeight="1" x14ac:dyDescent="0.3">
      <c r="A51" s="653" t="s">
        <v>2574</v>
      </c>
      <c r="B51" s="629"/>
      <c r="C51" s="642">
        <v>0</v>
      </c>
      <c r="D51" s="629">
        <v>167.74</v>
      </c>
      <c r="E51" s="642">
        <v>1</v>
      </c>
      <c r="F51" s="630">
        <v>167.74</v>
      </c>
    </row>
    <row r="52" spans="1:6" ht="14.4" customHeight="1" x14ac:dyDescent="0.3">
      <c r="A52" s="653" t="s">
        <v>2575</v>
      </c>
      <c r="B52" s="629"/>
      <c r="C52" s="642">
        <v>0</v>
      </c>
      <c r="D52" s="629">
        <v>6615.8674953600876</v>
      </c>
      <c r="E52" s="642">
        <v>1</v>
      </c>
      <c r="F52" s="630">
        <v>6615.8674953600876</v>
      </c>
    </row>
    <row r="53" spans="1:6" ht="14.4" customHeight="1" x14ac:dyDescent="0.3">
      <c r="A53" s="653" t="s">
        <v>2576</v>
      </c>
      <c r="B53" s="629"/>
      <c r="C53" s="642">
        <v>0</v>
      </c>
      <c r="D53" s="629">
        <v>1242.31793325635</v>
      </c>
      <c r="E53" s="642">
        <v>1</v>
      </c>
      <c r="F53" s="630">
        <v>1242.31793325635</v>
      </c>
    </row>
    <row r="54" spans="1:6" ht="14.4" customHeight="1" x14ac:dyDescent="0.3">
      <c r="A54" s="653" t="s">
        <v>2577</v>
      </c>
      <c r="B54" s="629"/>
      <c r="C54" s="642">
        <v>0</v>
      </c>
      <c r="D54" s="629">
        <v>125924.87421999766</v>
      </c>
      <c r="E54" s="642">
        <v>1</v>
      </c>
      <c r="F54" s="630">
        <v>125924.87421999766</v>
      </c>
    </row>
    <row r="55" spans="1:6" ht="14.4" customHeight="1" x14ac:dyDescent="0.3">
      <c r="A55" s="653" t="s">
        <v>2578</v>
      </c>
      <c r="B55" s="629"/>
      <c r="C55" s="642">
        <v>0</v>
      </c>
      <c r="D55" s="629">
        <v>79.830006479309404</v>
      </c>
      <c r="E55" s="642">
        <v>1</v>
      </c>
      <c r="F55" s="630">
        <v>79.830006479309404</v>
      </c>
    </row>
    <row r="56" spans="1:6" ht="14.4" customHeight="1" x14ac:dyDescent="0.3">
      <c r="A56" s="653" t="s">
        <v>2579</v>
      </c>
      <c r="B56" s="629"/>
      <c r="C56" s="642">
        <v>0</v>
      </c>
      <c r="D56" s="629">
        <v>35647.692864005825</v>
      </c>
      <c r="E56" s="642">
        <v>1</v>
      </c>
      <c r="F56" s="630">
        <v>35647.692864005825</v>
      </c>
    </row>
    <row r="57" spans="1:6" ht="14.4" customHeight="1" x14ac:dyDescent="0.3">
      <c r="A57" s="653" t="s">
        <v>2580</v>
      </c>
      <c r="B57" s="629"/>
      <c r="C57" s="642">
        <v>0</v>
      </c>
      <c r="D57" s="629">
        <v>10114.568568489054</v>
      </c>
      <c r="E57" s="642">
        <v>1</v>
      </c>
      <c r="F57" s="630">
        <v>10114.568568489054</v>
      </c>
    </row>
    <row r="58" spans="1:6" ht="14.4" customHeight="1" x14ac:dyDescent="0.3">
      <c r="A58" s="653" t="s">
        <v>2581</v>
      </c>
      <c r="B58" s="629"/>
      <c r="C58" s="642">
        <v>0</v>
      </c>
      <c r="D58" s="629">
        <v>52711.552359779402</v>
      </c>
      <c r="E58" s="642">
        <v>1</v>
      </c>
      <c r="F58" s="630">
        <v>52711.552359779402</v>
      </c>
    </row>
    <row r="59" spans="1:6" ht="14.4" customHeight="1" x14ac:dyDescent="0.3">
      <c r="A59" s="653" t="s">
        <v>2582</v>
      </c>
      <c r="B59" s="629"/>
      <c r="C59" s="642">
        <v>0</v>
      </c>
      <c r="D59" s="629">
        <v>92891.366970017698</v>
      </c>
      <c r="E59" s="642">
        <v>1</v>
      </c>
      <c r="F59" s="630">
        <v>92891.366970017698</v>
      </c>
    </row>
    <row r="60" spans="1:6" ht="14.4" customHeight="1" x14ac:dyDescent="0.3">
      <c r="A60" s="653" t="s">
        <v>2583</v>
      </c>
      <c r="B60" s="629"/>
      <c r="C60" s="642">
        <v>0</v>
      </c>
      <c r="D60" s="629">
        <v>710812.35590270115</v>
      </c>
      <c r="E60" s="642">
        <v>1</v>
      </c>
      <c r="F60" s="630">
        <v>710812.35590270115</v>
      </c>
    </row>
    <row r="61" spans="1:6" ht="14.4" customHeight="1" x14ac:dyDescent="0.3">
      <c r="A61" s="653" t="s">
        <v>2584</v>
      </c>
      <c r="B61" s="629"/>
      <c r="C61" s="642">
        <v>0</v>
      </c>
      <c r="D61" s="629">
        <v>105830.21378456216</v>
      </c>
      <c r="E61" s="642">
        <v>1</v>
      </c>
      <c r="F61" s="630">
        <v>105830.21378456216</v>
      </c>
    </row>
    <row r="62" spans="1:6" ht="14.4" customHeight="1" x14ac:dyDescent="0.3">
      <c r="A62" s="653" t="s">
        <v>2585</v>
      </c>
      <c r="B62" s="629"/>
      <c r="C62" s="642">
        <v>0</v>
      </c>
      <c r="D62" s="629">
        <v>60107.824825253178</v>
      </c>
      <c r="E62" s="642">
        <v>1</v>
      </c>
      <c r="F62" s="630">
        <v>60107.824825253178</v>
      </c>
    </row>
    <row r="63" spans="1:6" ht="14.4" customHeight="1" x14ac:dyDescent="0.3">
      <c r="A63" s="653" t="s">
        <v>2586</v>
      </c>
      <c r="B63" s="629"/>
      <c r="C63" s="642">
        <v>0</v>
      </c>
      <c r="D63" s="629">
        <v>117340.9193505726</v>
      </c>
      <c r="E63" s="642">
        <v>1</v>
      </c>
      <c r="F63" s="630">
        <v>117340.9193505726</v>
      </c>
    </row>
    <row r="64" spans="1:6" ht="14.4" customHeight="1" x14ac:dyDescent="0.3">
      <c r="A64" s="653" t="s">
        <v>2587</v>
      </c>
      <c r="B64" s="629"/>
      <c r="C64" s="642">
        <v>0</v>
      </c>
      <c r="D64" s="629">
        <v>232.24983160947679</v>
      </c>
      <c r="E64" s="642">
        <v>1</v>
      </c>
      <c r="F64" s="630">
        <v>232.24983160947679</v>
      </c>
    </row>
    <row r="65" spans="1:6" ht="14.4" customHeight="1" x14ac:dyDescent="0.3">
      <c r="A65" s="653" t="s">
        <v>2588</v>
      </c>
      <c r="B65" s="629"/>
      <c r="C65" s="642">
        <v>0</v>
      </c>
      <c r="D65" s="629">
        <v>1786.8700000000001</v>
      </c>
      <c r="E65" s="642">
        <v>1</v>
      </c>
      <c r="F65" s="630">
        <v>1786.8700000000001</v>
      </c>
    </row>
    <row r="66" spans="1:6" ht="14.4" customHeight="1" x14ac:dyDescent="0.3">
      <c r="A66" s="653" t="s">
        <v>2589</v>
      </c>
      <c r="B66" s="629"/>
      <c r="C66" s="642">
        <v>0</v>
      </c>
      <c r="D66" s="629">
        <v>54145.696821823709</v>
      </c>
      <c r="E66" s="642">
        <v>1</v>
      </c>
      <c r="F66" s="630">
        <v>54145.696821823709</v>
      </c>
    </row>
    <row r="67" spans="1:6" ht="14.4" customHeight="1" x14ac:dyDescent="0.3">
      <c r="A67" s="653" t="s">
        <v>2590</v>
      </c>
      <c r="B67" s="629"/>
      <c r="C67" s="642">
        <v>0</v>
      </c>
      <c r="D67" s="629">
        <v>4126.7138666226456</v>
      </c>
      <c r="E67" s="642">
        <v>1</v>
      </c>
      <c r="F67" s="630">
        <v>4126.7138666226456</v>
      </c>
    </row>
    <row r="68" spans="1:6" ht="14.4" customHeight="1" x14ac:dyDescent="0.3">
      <c r="A68" s="653" t="s">
        <v>2591</v>
      </c>
      <c r="B68" s="629"/>
      <c r="C68" s="642">
        <v>0</v>
      </c>
      <c r="D68" s="629">
        <v>151.35000000000002</v>
      </c>
      <c r="E68" s="642">
        <v>1</v>
      </c>
      <c r="F68" s="630">
        <v>151.35000000000002</v>
      </c>
    </row>
    <row r="69" spans="1:6" ht="14.4" customHeight="1" x14ac:dyDescent="0.3">
      <c r="A69" s="653" t="s">
        <v>2592</v>
      </c>
      <c r="B69" s="629"/>
      <c r="C69" s="642">
        <v>0</v>
      </c>
      <c r="D69" s="629">
        <v>101.92</v>
      </c>
      <c r="E69" s="642">
        <v>1</v>
      </c>
      <c r="F69" s="630">
        <v>101.92</v>
      </c>
    </row>
    <row r="70" spans="1:6" ht="14.4" customHeight="1" x14ac:dyDescent="0.3">
      <c r="A70" s="653" t="s">
        <v>2593</v>
      </c>
      <c r="B70" s="629"/>
      <c r="C70" s="642">
        <v>0</v>
      </c>
      <c r="D70" s="629">
        <v>1421.51</v>
      </c>
      <c r="E70" s="642">
        <v>1</v>
      </c>
      <c r="F70" s="630">
        <v>1421.51</v>
      </c>
    </row>
    <row r="71" spans="1:6" ht="14.4" customHeight="1" x14ac:dyDescent="0.3">
      <c r="A71" s="653" t="s">
        <v>2594</v>
      </c>
      <c r="B71" s="629"/>
      <c r="C71" s="642">
        <v>0</v>
      </c>
      <c r="D71" s="629">
        <v>421.08</v>
      </c>
      <c r="E71" s="642">
        <v>1</v>
      </c>
      <c r="F71" s="630">
        <v>421.08</v>
      </c>
    </row>
    <row r="72" spans="1:6" ht="14.4" customHeight="1" x14ac:dyDescent="0.3">
      <c r="A72" s="653" t="s">
        <v>2595</v>
      </c>
      <c r="B72" s="629"/>
      <c r="C72" s="642">
        <v>0</v>
      </c>
      <c r="D72" s="629">
        <v>192.31</v>
      </c>
      <c r="E72" s="642">
        <v>1</v>
      </c>
      <c r="F72" s="630">
        <v>192.31</v>
      </c>
    </row>
    <row r="73" spans="1:6" ht="14.4" customHeight="1" x14ac:dyDescent="0.3">
      <c r="A73" s="653" t="s">
        <v>2596</v>
      </c>
      <c r="B73" s="629"/>
      <c r="C73" s="642">
        <v>0</v>
      </c>
      <c r="D73" s="629">
        <v>300510.0281516359</v>
      </c>
      <c r="E73" s="642">
        <v>1</v>
      </c>
      <c r="F73" s="630">
        <v>300510.0281516359</v>
      </c>
    </row>
    <row r="74" spans="1:6" ht="14.4" customHeight="1" x14ac:dyDescent="0.3">
      <c r="A74" s="653" t="s">
        <v>2597</v>
      </c>
      <c r="B74" s="629"/>
      <c r="C74" s="642">
        <v>0</v>
      </c>
      <c r="D74" s="629">
        <v>154575.79262438853</v>
      </c>
      <c r="E74" s="642">
        <v>1</v>
      </c>
      <c r="F74" s="630">
        <v>154575.79262438853</v>
      </c>
    </row>
    <row r="75" spans="1:6" ht="14.4" customHeight="1" x14ac:dyDescent="0.3">
      <c r="A75" s="653" t="s">
        <v>2598</v>
      </c>
      <c r="B75" s="629"/>
      <c r="C75" s="642">
        <v>0</v>
      </c>
      <c r="D75" s="629">
        <v>3376.2997656605139</v>
      </c>
      <c r="E75" s="642">
        <v>1</v>
      </c>
      <c r="F75" s="630">
        <v>3376.2997656605139</v>
      </c>
    </row>
    <row r="76" spans="1:6" ht="14.4" customHeight="1" x14ac:dyDescent="0.3">
      <c r="A76" s="653" t="s">
        <v>2599</v>
      </c>
      <c r="B76" s="629"/>
      <c r="C76" s="642">
        <v>0</v>
      </c>
      <c r="D76" s="629">
        <v>409.28001008230831</v>
      </c>
      <c r="E76" s="642">
        <v>1</v>
      </c>
      <c r="F76" s="630">
        <v>409.28001008230831</v>
      </c>
    </row>
    <row r="77" spans="1:6" ht="14.4" customHeight="1" x14ac:dyDescent="0.3">
      <c r="A77" s="653" t="s">
        <v>2600</v>
      </c>
      <c r="B77" s="629"/>
      <c r="C77" s="642">
        <v>0</v>
      </c>
      <c r="D77" s="629">
        <v>8283.0175909887439</v>
      </c>
      <c r="E77" s="642">
        <v>1</v>
      </c>
      <c r="F77" s="630">
        <v>8283.0175909887439</v>
      </c>
    </row>
    <row r="78" spans="1:6" ht="14.4" customHeight="1" x14ac:dyDescent="0.3">
      <c r="A78" s="653" t="s">
        <v>2601</v>
      </c>
      <c r="B78" s="629"/>
      <c r="C78" s="642">
        <v>0</v>
      </c>
      <c r="D78" s="629">
        <v>89669.944718323328</v>
      </c>
      <c r="E78" s="642">
        <v>1</v>
      </c>
      <c r="F78" s="630">
        <v>89669.944718323328</v>
      </c>
    </row>
    <row r="79" spans="1:6" ht="14.4" customHeight="1" x14ac:dyDescent="0.3">
      <c r="A79" s="653" t="s">
        <v>2602</v>
      </c>
      <c r="B79" s="629"/>
      <c r="C79" s="642">
        <v>0</v>
      </c>
      <c r="D79" s="629">
        <v>26160.429337307258</v>
      </c>
      <c r="E79" s="642">
        <v>1</v>
      </c>
      <c r="F79" s="630">
        <v>26160.429337307258</v>
      </c>
    </row>
    <row r="80" spans="1:6" ht="14.4" customHeight="1" x14ac:dyDescent="0.3">
      <c r="A80" s="653" t="s">
        <v>2603</v>
      </c>
      <c r="B80" s="629"/>
      <c r="C80" s="642">
        <v>0</v>
      </c>
      <c r="D80" s="629">
        <v>174.240003393195</v>
      </c>
      <c r="E80" s="642">
        <v>1</v>
      </c>
      <c r="F80" s="630">
        <v>174.240003393195</v>
      </c>
    </row>
    <row r="81" spans="1:6" ht="14.4" customHeight="1" x14ac:dyDescent="0.3">
      <c r="A81" s="653" t="s">
        <v>2604</v>
      </c>
      <c r="B81" s="629"/>
      <c r="C81" s="642">
        <v>0</v>
      </c>
      <c r="D81" s="629">
        <v>422.86096215722199</v>
      </c>
      <c r="E81" s="642">
        <v>1</v>
      </c>
      <c r="F81" s="630">
        <v>422.86096215722199</v>
      </c>
    </row>
    <row r="82" spans="1:6" ht="14.4" customHeight="1" x14ac:dyDescent="0.3">
      <c r="A82" s="653" t="s">
        <v>2605</v>
      </c>
      <c r="B82" s="629"/>
      <c r="C82" s="642">
        <v>0</v>
      </c>
      <c r="D82" s="629">
        <v>801.76165511164004</v>
      </c>
      <c r="E82" s="642">
        <v>1</v>
      </c>
      <c r="F82" s="630">
        <v>801.76165511164004</v>
      </c>
    </row>
    <row r="83" spans="1:6" ht="14.4" customHeight="1" x14ac:dyDescent="0.3">
      <c r="A83" s="653" t="s">
        <v>2606</v>
      </c>
      <c r="B83" s="629"/>
      <c r="C83" s="642">
        <v>0</v>
      </c>
      <c r="D83" s="629">
        <v>689.82099165233899</v>
      </c>
      <c r="E83" s="642">
        <v>1</v>
      </c>
      <c r="F83" s="630">
        <v>689.82099165233899</v>
      </c>
    </row>
    <row r="84" spans="1:6" ht="14.4" customHeight="1" x14ac:dyDescent="0.3">
      <c r="A84" s="653" t="s">
        <v>2607</v>
      </c>
      <c r="B84" s="629"/>
      <c r="C84" s="642">
        <v>0</v>
      </c>
      <c r="D84" s="629">
        <v>3463.39822473907</v>
      </c>
      <c r="E84" s="642">
        <v>1</v>
      </c>
      <c r="F84" s="630">
        <v>3463.39822473907</v>
      </c>
    </row>
    <row r="85" spans="1:6" ht="14.4" customHeight="1" x14ac:dyDescent="0.3">
      <c r="A85" s="653" t="s">
        <v>2608</v>
      </c>
      <c r="B85" s="629"/>
      <c r="C85" s="642">
        <v>0</v>
      </c>
      <c r="D85" s="629">
        <v>6843.4391628134345</v>
      </c>
      <c r="E85" s="642">
        <v>1</v>
      </c>
      <c r="F85" s="630">
        <v>6843.4391628134345</v>
      </c>
    </row>
    <row r="86" spans="1:6" ht="14.4" customHeight="1" x14ac:dyDescent="0.3">
      <c r="A86" s="653" t="s">
        <v>2609</v>
      </c>
      <c r="B86" s="629"/>
      <c r="C86" s="642">
        <v>0</v>
      </c>
      <c r="D86" s="629">
        <v>212202.10004745587</v>
      </c>
      <c r="E86" s="642">
        <v>1</v>
      </c>
      <c r="F86" s="630">
        <v>212202.10004745587</v>
      </c>
    </row>
    <row r="87" spans="1:6" ht="14.4" customHeight="1" x14ac:dyDescent="0.3">
      <c r="A87" s="653" t="s">
        <v>2610</v>
      </c>
      <c r="B87" s="629"/>
      <c r="C87" s="642">
        <v>0</v>
      </c>
      <c r="D87" s="629">
        <v>10283.087447581987</v>
      </c>
      <c r="E87" s="642">
        <v>1</v>
      </c>
      <c r="F87" s="630">
        <v>10283.087447581987</v>
      </c>
    </row>
    <row r="88" spans="1:6" ht="14.4" customHeight="1" x14ac:dyDescent="0.3">
      <c r="A88" s="653" t="s">
        <v>2611</v>
      </c>
      <c r="B88" s="629"/>
      <c r="C88" s="642">
        <v>0</v>
      </c>
      <c r="D88" s="629">
        <v>386.18887282058824</v>
      </c>
      <c r="E88" s="642">
        <v>1</v>
      </c>
      <c r="F88" s="630">
        <v>386.18887282058824</v>
      </c>
    </row>
    <row r="89" spans="1:6" ht="14.4" customHeight="1" x14ac:dyDescent="0.3">
      <c r="A89" s="653" t="s">
        <v>2612</v>
      </c>
      <c r="B89" s="629"/>
      <c r="C89" s="642">
        <v>0</v>
      </c>
      <c r="D89" s="629">
        <v>969.98909655019895</v>
      </c>
      <c r="E89" s="642">
        <v>1</v>
      </c>
      <c r="F89" s="630">
        <v>969.98909655019895</v>
      </c>
    </row>
    <row r="90" spans="1:6" ht="14.4" customHeight="1" thickBot="1" x14ac:dyDescent="0.35">
      <c r="A90" s="654" t="s">
        <v>2613</v>
      </c>
      <c r="B90" s="644"/>
      <c r="C90" s="645">
        <v>0</v>
      </c>
      <c r="D90" s="644">
        <v>104185.69575721789</v>
      </c>
      <c r="E90" s="645">
        <v>1</v>
      </c>
      <c r="F90" s="646">
        <v>104185.69575721789</v>
      </c>
    </row>
    <row r="91" spans="1:6" ht="14.4" customHeight="1" thickBot="1" x14ac:dyDescent="0.35">
      <c r="A91" s="648" t="s">
        <v>6</v>
      </c>
      <c r="B91" s="649">
        <v>1028330.2956569681</v>
      </c>
      <c r="C91" s="650">
        <v>0.15376651423023538</v>
      </c>
      <c r="D91" s="649">
        <v>5659278.5169954672</v>
      </c>
      <c r="E91" s="650">
        <v>0.84623348576976476</v>
      </c>
      <c r="F91" s="651">
        <v>6687608.8126524342</v>
      </c>
    </row>
  </sheetData>
  <mergeCells count="3">
    <mergeCell ref="A1:F1"/>
    <mergeCell ref="B3:C3"/>
    <mergeCell ref="D3:E3"/>
  </mergeCells>
  <conditionalFormatting sqref="C5:C1048576">
    <cfRule type="cellIs" dxfId="55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8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9" bestFit="1" customWidth="1"/>
    <col min="2" max="2" width="8.88671875" style="69" bestFit="1" customWidth="1"/>
    <col min="3" max="3" width="7" style="69" bestFit="1" customWidth="1"/>
    <col min="4" max="4" width="53.44140625" style="69" bestFit="1" customWidth="1"/>
    <col min="5" max="5" width="28.44140625" style="69" bestFit="1" customWidth="1"/>
    <col min="6" max="6" width="6.6640625" style="98" customWidth="1"/>
    <col min="7" max="7" width="10" style="98" customWidth="1"/>
    <col min="8" max="8" width="6.77734375" style="91" bestFit="1" customWidth="1"/>
    <col min="9" max="9" width="6.6640625" style="98" customWidth="1"/>
    <col min="10" max="10" width="10" style="98" customWidth="1"/>
    <col min="11" max="11" width="6.77734375" style="91" bestFit="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74" t="s">
        <v>263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40"/>
      <c r="M1" s="440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79" t="s">
        <v>255</v>
      </c>
      <c r="F3" s="56">
        <f>SUBTOTAL(9,F6:F1048576)</f>
        <v>1384</v>
      </c>
      <c r="G3" s="56">
        <f>SUBTOTAL(9,G6:G1048576)</f>
        <v>1028330.2956569678</v>
      </c>
      <c r="H3" s="57">
        <f>IF(M3=0,0,G3/M3)</f>
        <v>0.15376651423023538</v>
      </c>
      <c r="I3" s="56">
        <f>SUBTOTAL(9,I6:I1048576)</f>
        <v>13448.976333333332</v>
      </c>
      <c r="J3" s="56">
        <f>SUBTOTAL(9,J6:J1048576)</f>
        <v>5659278.5169954654</v>
      </c>
      <c r="K3" s="57">
        <f>IF(M3=0,0,J3/M3)</f>
        <v>0.84623348576976476</v>
      </c>
      <c r="L3" s="56">
        <f>SUBTOTAL(9,L6:L1048576)</f>
        <v>14832.976333333332</v>
      </c>
      <c r="M3" s="58">
        <f>SUBTOTAL(9,M6:M1048576)</f>
        <v>6687608.8126524324</v>
      </c>
    </row>
    <row r="4" spans="1:13" ht="14.4" customHeight="1" thickBot="1" x14ac:dyDescent="0.35">
      <c r="A4" s="54"/>
      <c r="B4" s="54"/>
      <c r="C4" s="54"/>
      <c r="D4" s="54"/>
      <c r="E4" s="55"/>
      <c r="F4" s="478" t="s">
        <v>257</v>
      </c>
      <c r="G4" s="479"/>
      <c r="H4" s="480"/>
      <c r="I4" s="481" t="s">
        <v>256</v>
      </c>
      <c r="J4" s="479"/>
      <c r="K4" s="480"/>
      <c r="L4" s="482" t="s">
        <v>6</v>
      </c>
      <c r="M4" s="483"/>
    </row>
    <row r="5" spans="1:13" ht="14.4" customHeight="1" thickBot="1" x14ac:dyDescent="0.35">
      <c r="A5" s="637" t="s">
        <v>258</v>
      </c>
      <c r="B5" s="655" t="s">
        <v>259</v>
      </c>
      <c r="C5" s="655" t="s">
        <v>175</v>
      </c>
      <c r="D5" s="655" t="s">
        <v>260</v>
      </c>
      <c r="E5" s="655" t="s">
        <v>261</v>
      </c>
      <c r="F5" s="656" t="s">
        <v>31</v>
      </c>
      <c r="G5" s="656" t="s">
        <v>17</v>
      </c>
      <c r="H5" s="639" t="s">
        <v>262</v>
      </c>
      <c r="I5" s="638" t="s">
        <v>31</v>
      </c>
      <c r="J5" s="656" t="s">
        <v>17</v>
      </c>
      <c r="K5" s="639" t="s">
        <v>262</v>
      </c>
      <c r="L5" s="638" t="s">
        <v>31</v>
      </c>
      <c r="M5" s="657" t="s">
        <v>17</v>
      </c>
    </row>
    <row r="6" spans="1:13" ht="14.4" customHeight="1" x14ac:dyDescent="0.3">
      <c r="A6" s="619" t="s">
        <v>548</v>
      </c>
      <c r="B6" s="620" t="s">
        <v>2614</v>
      </c>
      <c r="C6" s="620" t="s">
        <v>659</v>
      </c>
      <c r="D6" s="620" t="s">
        <v>2615</v>
      </c>
      <c r="E6" s="620" t="s">
        <v>2616</v>
      </c>
      <c r="F6" s="623"/>
      <c r="G6" s="623"/>
      <c r="H6" s="641">
        <v>0</v>
      </c>
      <c r="I6" s="623">
        <v>10</v>
      </c>
      <c r="J6" s="623">
        <v>406.1951228900366</v>
      </c>
      <c r="K6" s="641">
        <v>1</v>
      </c>
      <c r="L6" s="623">
        <v>10</v>
      </c>
      <c r="M6" s="624">
        <v>406.1951228900366</v>
      </c>
    </row>
    <row r="7" spans="1:13" ht="14.4" customHeight="1" x14ac:dyDescent="0.3">
      <c r="A7" s="625" t="s">
        <v>548</v>
      </c>
      <c r="B7" s="626" t="s">
        <v>2614</v>
      </c>
      <c r="C7" s="626" t="s">
        <v>647</v>
      </c>
      <c r="D7" s="626" t="s">
        <v>2617</v>
      </c>
      <c r="E7" s="626" t="s">
        <v>2618</v>
      </c>
      <c r="F7" s="629"/>
      <c r="G7" s="629"/>
      <c r="H7" s="642">
        <v>0</v>
      </c>
      <c r="I7" s="629">
        <v>85</v>
      </c>
      <c r="J7" s="629">
        <v>3080.2083579014447</v>
      </c>
      <c r="K7" s="642">
        <v>1</v>
      </c>
      <c r="L7" s="629">
        <v>85</v>
      </c>
      <c r="M7" s="630">
        <v>3080.2083579014447</v>
      </c>
    </row>
    <row r="8" spans="1:13" ht="14.4" customHeight="1" x14ac:dyDescent="0.3">
      <c r="A8" s="625" t="s">
        <v>548</v>
      </c>
      <c r="B8" s="626" t="s">
        <v>2619</v>
      </c>
      <c r="C8" s="626" t="s">
        <v>655</v>
      </c>
      <c r="D8" s="626" t="s">
        <v>656</v>
      </c>
      <c r="E8" s="626" t="s">
        <v>657</v>
      </c>
      <c r="F8" s="629"/>
      <c r="G8" s="629"/>
      <c r="H8" s="642"/>
      <c r="I8" s="629">
        <v>0</v>
      </c>
      <c r="J8" s="629">
        <v>0</v>
      </c>
      <c r="K8" s="642"/>
      <c r="L8" s="629">
        <v>0</v>
      </c>
      <c r="M8" s="630">
        <v>0</v>
      </c>
    </row>
    <row r="9" spans="1:13" ht="14.4" customHeight="1" x14ac:dyDescent="0.3">
      <c r="A9" s="625" t="s">
        <v>548</v>
      </c>
      <c r="B9" s="626" t="s">
        <v>2620</v>
      </c>
      <c r="C9" s="626" t="s">
        <v>651</v>
      </c>
      <c r="D9" s="626" t="s">
        <v>2621</v>
      </c>
      <c r="E9" s="626" t="s">
        <v>2622</v>
      </c>
      <c r="F9" s="629"/>
      <c r="G9" s="629"/>
      <c r="H9" s="642">
        <v>0</v>
      </c>
      <c r="I9" s="629">
        <v>4</v>
      </c>
      <c r="J9" s="629">
        <v>558.67999999999995</v>
      </c>
      <c r="K9" s="642">
        <v>1</v>
      </c>
      <c r="L9" s="629">
        <v>4</v>
      </c>
      <c r="M9" s="630">
        <v>558.67999999999995</v>
      </c>
    </row>
    <row r="10" spans="1:13" ht="14.4" customHeight="1" x14ac:dyDescent="0.3">
      <c r="A10" s="625" t="s">
        <v>550</v>
      </c>
      <c r="B10" s="626" t="s">
        <v>2623</v>
      </c>
      <c r="C10" s="626" t="s">
        <v>1902</v>
      </c>
      <c r="D10" s="626" t="s">
        <v>1903</v>
      </c>
      <c r="E10" s="626" t="s">
        <v>1904</v>
      </c>
      <c r="F10" s="629"/>
      <c r="G10" s="629"/>
      <c r="H10" s="642">
        <v>0</v>
      </c>
      <c r="I10" s="629">
        <v>156</v>
      </c>
      <c r="J10" s="629">
        <v>26160.429337307258</v>
      </c>
      <c r="K10" s="642">
        <v>1</v>
      </c>
      <c r="L10" s="629">
        <v>156</v>
      </c>
      <c r="M10" s="630">
        <v>26160.429337307258</v>
      </c>
    </row>
    <row r="11" spans="1:13" ht="14.4" customHeight="1" x14ac:dyDescent="0.3">
      <c r="A11" s="625" t="s">
        <v>550</v>
      </c>
      <c r="B11" s="626" t="s">
        <v>2624</v>
      </c>
      <c r="C11" s="626" t="s">
        <v>1587</v>
      </c>
      <c r="D11" s="626" t="s">
        <v>857</v>
      </c>
      <c r="E11" s="626" t="s">
        <v>1588</v>
      </c>
      <c r="F11" s="629"/>
      <c r="G11" s="629"/>
      <c r="H11" s="642">
        <v>0</v>
      </c>
      <c r="I11" s="629">
        <v>2</v>
      </c>
      <c r="J11" s="629">
        <v>131.62</v>
      </c>
      <c r="K11" s="642">
        <v>1</v>
      </c>
      <c r="L11" s="629">
        <v>2</v>
      </c>
      <c r="M11" s="630">
        <v>131.62</v>
      </c>
    </row>
    <row r="12" spans="1:13" ht="14.4" customHeight="1" x14ac:dyDescent="0.3">
      <c r="A12" s="625" t="s">
        <v>550</v>
      </c>
      <c r="B12" s="626" t="s">
        <v>2624</v>
      </c>
      <c r="C12" s="626" t="s">
        <v>856</v>
      </c>
      <c r="D12" s="626" t="s">
        <v>857</v>
      </c>
      <c r="E12" s="626" t="s">
        <v>858</v>
      </c>
      <c r="F12" s="629"/>
      <c r="G12" s="629"/>
      <c r="H12" s="642">
        <v>0</v>
      </c>
      <c r="I12" s="629">
        <v>9</v>
      </c>
      <c r="J12" s="629">
        <v>1025.0796845092741</v>
      </c>
      <c r="K12" s="642">
        <v>1</v>
      </c>
      <c r="L12" s="629">
        <v>9</v>
      </c>
      <c r="M12" s="630">
        <v>1025.0796845092741</v>
      </c>
    </row>
    <row r="13" spans="1:13" ht="14.4" customHeight="1" x14ac:dyDescent="0.3">
      <c r="A13" s="625" t="s">
        <v>550</v>
      </c>
      <c r="B13" s="626" t="s">
        <v>2624</v>
      </c>
      <c r="C13" s="626" t="s">
        <v>671</v>
      </c>
      <c r="D13" s="626" t="s">
        <v>2625</v>
      </c>
      <c r="E13" s="626" t="s">
        <v>2626</v>
      </c>
      <c r="F13" s="629"/>
      <c r="G13" s="629"/>
      <c r="H13" s="642">
        <v>0</v>
      </c>
      <c r="I13" s="629">
        <v>1293</v>
      </c>
      <c r="J13" s="629">
        <v>103028.99607270863</v>
      </c>
      <c r="K13" s="642">
        <v>1</v>
      </c>
      <c r="L13" s="629">
        <v>1293</v>
      </c>
      <c r="M13" s="630">
        <v>103028.99607270863</v>
      </c>
    </row>
    <row r="14" spans="1:13" ht="14.4" customHeight="1" x14ac:dyDescent="0.3">
      <c r="A14" s="625" t="s">
        <v>550</v>
      </c>
      <c r="B14" s="626" t="s">
        <v>2627</v>
      </c>
      <c r="C14" s="626" t="s">
        <v>1876</v>
      </c>
      <c r="D14" s="626" t="s">
        <v>1877</v>
      </c>
      <c r="E14" s="626" t="s">
        <v>2628</v>
      </c>
      <c r="F14" s="629"/>
      <c r="G14" s="629"/>
      <c r="H14" s="642">
        <v>0</v>
      </c>
      <c r="I14" s="629">
        <v>1</v>
      </c>
      <c r="J14" s="629">
        <v>143.12</v>
      </c>
      <c r="K14" s="642">
        <v>1</v>
      </c>
      <c r="L14" s="629">
        <v>1</v>
      </c>
      <c r="M14" s="630">
        <v>143.12</v>
      </c>
    </row>
    <row r="15" spans="1:13" ht="14.4" customHeight="1" x14ac:dyDescent="0.3">
      <c r="A15" s="625" t="s">
        <v>550</v>
      </c>
      <c r="B15" s="626" t="s">
        <v>2627</v>
      </c>
      <c r="C15" s="626" t="s">
        <v>1963</v>
      </c>
      <c r="D15" s="626" t="s">
        <v>1964</v>
      </c>
      <c r="E15" s="626" t="s">
        <v>1965</v>
      </c>
      <c r="F15" s="629"/>
      <c r="G15" s="629"/>
      <c r="H15" s="642">
        <v>0</v>
      </c>
      <c r="I15" s="629">
        <v>740</v>
      </c>
      <c r="J15" s="629">
        <v>52568.432359779399</v>
      </c>
      <c r="K15" s="642">
        <v>1</v>
      </c>
      <c r="L15" s="629">
        <v>740</v>
      </c>
      <c r="M15" s="630">
        <v>52568.432359779399</v>
      </c>
    </row>
    <row r="16" spans="1:13" ht="14.4" customHeight="1" x14ac:dyDescent="0.3">
      <c r="A16" s="625" t="s">
        <v>550</v>
      </c>
      <c r="B16" s="626" t="s">
        <v>2629</v>
      </c>
      <c r="C16" s="626" t="s">
        <v>1860</v>
      </c>
      <c r="D16" s="626" t="s">
        <v>2630</v>
      </c>
      <c r="E16" s="626" t="s">
        <v>2631</v>
      </c>
      <c r="F16" s="629"/>
      <c r="G16" s="629"/>
      <c r="H16" s="642">
        <v>0</v>
      </c>
      <c r="I16" s="629">
        <v>1</v>
      </c>
      <c r="J16" s="629">
        <v>120.92</v>
      </c>
      <c r="K16" s="642">
        <v>1</v>
      </c>
      <c r="L16" s="629">
        <v>1</v>
      </c>
      <c r="M16" s="630">
        <v>120.92</v>
      </c>
    </row>
    <row r="17" spans="1:13" ht="14.4" customHeight="1" x14ac:dyDescent="0.3">
      <c r="A17" s="625" t="s">
        <v>550</v>
      </c>
      <c r="B17" s="626" t="s">
        <v>2629</v>
      </c>
      <c r="C17" s="626" t="s">
        <v>1888</v>
      </c>
      <c r="D17" s="626" t="s">
        <v>2630</v>
      </c>
      <c r="E17" s="626" t="s">
        <v>2632</v>
      </c>
      <c r="F17" s="629"/>
      <c r="G17" s="629"/>
      <c r="H17" s="642">
        <v>0</v>
      </c>
      <c r="I17" s="629">
        <v>1</v>
      </c>
      <c r="J17" s="629">
        <v>71.39</v>
      </c>
      <c r="K17" s="642">
        <v>1</v>
      </c>
      <c r="L17" s="629">
        <v>1</v>
      </c>
      <c r="M17" s="630">
        <v>71.39</v>
      </c>
    </row>
    <row r="18" spans="1:13" ht="14.4" customHeight="1" x14ac:dyDescent="0.3">
      <c r="A18" s="625" t="s">
        <v>550</v>
      </c>
      <c r="B18" s="626" t="s">
        <v>2633</v>
      </c>
      <c r="C18" s="626" t="s">
        <v>1898</v>
      </c>
      <c r="D18" s="626" t="s">
        <v>1899</v>
      </c>
      <c r="E18" s="626" t="s">
        <v>1900</v>
      </c>
      <c r="F18" s="629"/>
      <c r="G18" s="629"/>
      <c r="H18" s="642">
        <v>0</v>
      </c>
      <c r="I18" s="629">
        <v>6</v>
      </c>
      <c r="J18" s="629">
        <v>386.18887282058824</v>
      </c>
      <c r="K18" s="642">
        <v>1</v>
      </c>
      <c r="L18" s="629">
        <v>6</v>
      </c>
      <c r="M18" s="630">
        <v>386.18887282058824</v>
      </c>
    </row>
    <row r="19" spans="1:13" ht="14.4" customHeight="1" x14ac:dyDescent="0.3">
      <c r="A19" s="625" t="s">
        <v>550</v>
      </c>
      <c r="B19" s="626" t="s">
        <v>2634</v>
      </c>
      <c r="C19" s="626" t="s">
        <v>694</v>
      </c>
      <c r="D19" s="626" t="s">
        <v>695</v>
      </c>
      <c r="E19" s="626" t="s">
        <v>2635</v>
      </c>
      <c r="F19" s="629">
        <v>7</v>
      </c>
      <c r="G19" s="629">
        <v>611.94946711856437</v>
      </c>
      <c r="H19" s="642">
        <v>1</v>
      </c>
      <c r="I19" s="629"/>
      <c r="J19" s="629"/>
      <c r="K19" s="642">
        <v>0</v>
      </c>
      <c r="L19" s="629">
        <v>7</v>
      </c>
      <c r="M19" s="630">
        <v>611.94946711856437</v>
      </c>
    </row>
    <row r="20" spans="1:13" ht="14.4" customHeight="1" x14ac:dyDescent="0.3">
      <c r="A20" s="625" t="s">
        <v>550</v>
      </c>
      <c r="B20" s="626" t="s">
        <v>2634</v>
      </c>
      <c r="C20" s="626" t="s">
        <v>706</v>
      </c>
      <c r="D20" s="626" t="s">
        <v>695</v>
      </c>
      <c r="E20" s="626" t="s">
        <v>2636</v>
      </c>
      <c r="F20" s="629">
        <v>2</v>
      </c>
      <c r="G20" s="629">
        <v>217.08</v>
      </c>
      <c r="H20" s="642">
        <v>1</v>
      </c>
      <c r="I20" s="629"/>
      <c r="J20" s="629"/>
      <c r="K20" s="642">
        <v>0</v>
      </c>
      <c r="L20" s="629">
        <v>2</v>
      </c>
      <c r="M20" s="630">
        <v>217.08</v>
      </c>
    </row>
    <row r="21" spans="1:13" ht="14.4" customHeight="1" x14ac:dyDescent="0.3">
      <c r="A21" s="625" t="s">
        <v>550</v>
      </c>
      <c r="B21" s="626" t="s">
        <v>2634</v>
      </c>
      <c r="C21" s="626" t="s">
        <v>1959</v>
      </c>
      <c r="D21" s="626" t="s">
        <v>1960</v>
      </c>
      <c r="E21" s="626" t="s">
        <v>1961</v>
      </c>
      <c r="F21" s="629"/>
      <c r="G21" s="629"/>
      <c r="H21" s="642">
        <v>0</v>
      </c>
      <c r="I21" s="629">
        <v>24</v>
      </c>
      <c r="J21" s="629">
        <v>1832.9196070674968</v>
      </c>
      <c r="K21" s="642">
        <v>1</v>
      </c>
      <c r="L21" s="629">
        <v>24</v>
      </c>
      <c r="M21" s="630">
        <v>1832.9196070674968</v>
      </c>
    </row>
    <row r="22" spans="1:13" ht="14.4" customHeight="1" x14ac:dyDescent="0.3">
      <c r="A22" s="625" t="s">
        <v>550</v>
      </c>
      <c r="B22" s="626" t="s">
        <v>2637</v>
      </c>
      <c r="C22" s="626" t="s">
        <v>1956</v>
      </c>
      <c r="D22" s="626" t="s">
        <v>1957</v>
      </c>
      <c r="E22" s="626" t="s">
        <v>1796</v>
      </c>
      <c r="F22" s="629"/>
      <c r="G22" s="629"/>
      <c r="H22" s="642">
        <v>0</v>
      </c>
      <c r="I22" s="629">
        <v>131</v>
      </c>
      <c r="J22" s="629">
        <v>61948.684156789328</v>
      </c>
      <c r="K22" s="642">
        <v>1</v>
      </c>
      <c r="L22" s="629">
        <v>131</v>
      </c>
      <c r="M22" s="630">
        <v>61948.684156789328</v>
      </c>
    </row>
    <row r="23" spans="1:13" ht="14.4" customHeight="1" x14ac:dyDescent="0.3">
      <c r="A23" s="625" t="s">
        <v>550</v>
      </c>
      <c r="B23" s="626" t="s">
        <v>2637</v>
      </c>
      <c r="C23" s="626" t="s">
        <v>1989</v>
      </c>
      <c r="D23" s="626" t="s">
        <v>1990</v>
      </c>
      <c r="E23" s="626" t="s">
        <v>1991</v>
      </c>
      <c r="F23" s="629"/>
      <c r="G23" s="629"/>
      <c r="H23" s="642"/>
      <c r="I23" s="629">
        <v>0</v>
      </c>
      <c r="J23" s="629">
        <v>0</v>
      </c>
      <c r="K23" s="642"/>
      <c r="L23" s="629">
        <v>0</v>
      </c>
      <c r="M23" s="630">
        <v>0</v>
      </c>
    </row>
    <row r="24" spans="1:13" ht="14.4" customHeight="1" x14ac:dyDescent="0.3">
      <c r="A24" s="625" t="s">
        <v>550</v>
      </c>
      <c r="B24" s="626" t="s">
        <v>2638</v>
      </c>
      <c r="C24" s="626" t="s">
        <v>1971</v>
      </c>
      <c r="D24" s="626" t="s">
        <v>2639</v>
      </c>
      <c r="E24" s="626" t="s">
        <v>2640</v>
      </c>
      <c r="F24" s="629"/>
      <c r="G24" s="629"/>
      <c r="H24" s="642">
        <v>0</v>
      </c>
      <c r="I24" s="629">
        <v>139</v>
      </c>
      <c r="J24" s="629">
        <v>54145.696821823709</v>
      </c>
      <c r="K24" s="642">
        <v>1</v>
      </c>
      <c r="L24" s="629">
        <v>139</v>
      </c>
      <c r="M24" s="630">
        <v>54145.696821823709</v>
      </c>
    </row>
    <row r="25" spans="1:13" ht="14.4" customHeight="1" x14ac:dyDescent="0.3">
      <c r="A25" s="625" t="s">
        <v>550</v>
      </c>
      <c r="B25" s="626" t="s">
        <v>2641</v>
      </c>
      <c r="C25" s="626" t="s">
        <v>1884</v>
      </c>
      <c r="D25" s="626" t="s">
        <v>1885</v>
      </c>
      <c r="E25" s="626" t="s">
        <v>2642</v>
      </c>
      <c r="F25" s="629"/>
      <c r="G25" s="629"/>
      <c r="H25" s="642">
        <v>0</v>
      </c>
      <c r="I25" s="629">
        <v>26</v>
      </c>
      <c r="J25" s="629">
        <v>89669.944718323328</v>
      </c>
      <c r="K25" s="642">
        <v>1</v>
      </c>
      <c r="L25" s="629">
        <v>26</v>
      </c>
      <c r="M25" s="630">
        <v>89669.944718323328</v>
      </c>
    </row>
    <row r="26" spans="1:13" ht="14.4" customHeight="1" x14ac:dyDescent="0.3">
      <c r="A26" s="625" t="s">
        <v>550</v>
      </c>
      <c r="B26" s="626" t="s">
        <v>2643</v>
      </c>
      <c r="C26" s="626" t="s">
        <v>1941</v>
      </c>
      <c r="D26" s="626" t="s">
        <v>1942</v>
      </c>
      <c r="E26" s="626" t="s">
        <v>1943</v>
      </c>
      <c r="F26" s="629"/>
      <c r="G26" s="629"/>
      <c r="H26" s="642">
        <v>0</v>
      </c>
      <c r="I26" s="629">
        <v>11</v>
      </c>
      <c r="J26" s="629">
        <v>3463.39822473907</v>
      </c>
      <c r="K26" s="642">
        <v>1</v>
      </c>
      <c r="L26" s="629">
        <v>11</v>
      </c>
      <c r="M26" s="630">
        <v>3463.39822473907</v>
      </c>
    </row>
    <row r="27" spans="1:13" ht="14.4" customHeight="1" x14ac:dyDescent="0.3">
      <c r="A27" s="625" t="s">
        <v>550</v>
      </c>
      <c r="B27" s="626" t="s">
        <v>2644</v>
      </c>
      <c r="C27" s="626" t="s">
        <v>1868</v>
      </c>
      <c r="D27" s="626" t="s">
        <v>2645</v>
      </c>
      <c r="E27" s="626" t="s">
        <v>1870</v>
      </c>
      <c r="F27" s="629"/>
      <c r="G27" s="629"/>
      <c r="H27" s="642">
        <v>0</v>
      </c>
      <c r="I27" s="629">
        <v>1</v>
      </c>
      <c r="J27" s="629">
        <v>1242.31793325635</v>
      </c>
      <c r="K27" s="642">
        <v>1</v>
      </c>
      <c r="L27" s="629">
        <v>1</v>
      </c>
      <c r="M27" s="630">
        <v>1242.31793325635</v>
      </c>
    </row>
    <row r="28" spans="1:13" ht="14.4" customHeight="1" x14ac:dyDescent="0.3">
      <c r="A28" s="625" t="s">
        <v>550</v>
      </c>
      <c r="B28" s="626" t="s">
        <v>2646</v>
      </c>
      <c r="C28" s="626" t="s">
        <v>2028</v>
      </c>
      <c r="D28" s="626" t="s">
        <v>2029</v>
      </c>
      <c r="E28" s="626" t="s">
        <v>2030</v>
      </c>
      <c r="F28" s="629"/>
      <c r="G28" s="629"/>
      <c r="H28" s="642">
        <v>0</v>
      </c>
      <c r="I28" s="629">
        <v>1</v>
      </c>
      <c r="J28" s="629">
        <v>16626.900000000001</v>
      </c>
      <c r="K28" s="642">
        <v>1</v>
      </c>
      <c r="L28" s="629">
        <v>1</v>
      </c>
      <c r="M28" s="630">
        <v>16626.900000000001</v>
      </c>
    </row>
    <row r="29" spans="1:13" ht="14.4" customHeight="1" x14ac:dyDescent="0.3">
      <c r="A29" s="625" t="s">
        <v>550</v>
      </c>
      <c r="B29" s="626" t="s">
        <v>2647</v>
      </c>
      <c r="C29" s="626" t="s">
        <v>1930</v>
      </c>
      <c r="D29" s="626" t="s">
        <v>1850</v>
      </c>
      <c r="E29" s="626" t="s">
        <v>1931</v>
      </c>
      <c r="F29" s="629"/>
      <c r="G29" s="629"/>
      <c r="H29" s="642">
        <v>0</v>
      </c>
      <c r="I29" s="629">
        <v>416</v>
      </c>
      <c r="J29" s="629">
        <v>56521.60168023657</v>
      </c>
      <c r="K29" s="642">
        <v>1</v>
      </c>
      <c r="L29" s="629">
        <v>416</v>
      </c>
      <c r="M29" s="630">
        <v>56521.60168023657</v>
      </c>
    </row>
    <row r="30" spans="1:13" ht="14.4" customHeight="1" x14ac:dyDescent="0.3">
      <c r="A30" s="625" t="s">
        <v>550</v>
      </c>
      <c r="B30" s="626" t="s">
        <v>2647</v>
      </c>
      <c r="C30" s="626" t="s">
        <v>1849</v>
      </c>
      <c r="D30" s="626" t="s">
        <v>1850</v>
      </c>
      <c r="E30" s="626" t="s">
        <v>2648</v>
      </c>
      <c r="F30" s="629"/>
      <c r="G30" s="629"/>
      <c r="H30" s="642">
        <v>0</v>
      </c>
      <c r="I30" s="629">
        <v>5</v>
      </c>
      <c r="J30" s="629">
        <v>236.56</v>
      </c>
      <c r="K30" s="642">
        <v>1</v>
      </c>
      <c r="L30" s="629">
        <v>5</v>
      </c>
      <c r="M30" s="630">
        <v>236.56</v>
      </c>
    </row>
    <row r="31" spans="1:13" ht="14.4" customHeight="1" x14ac:dyDescent="0.3">
      <c r="A31" s="625" t="s">
        <v>550</v>
      </c>
      <c r="B31" s="626" t="s">
        <v>2647</v>
      </c>
      <c r="C31" s="626" t="s">
        <v>1853</v>
      </c>
      <c r="D31" s="626" t="s">
        <v>1850</v>
      </c>
      <c r="E31" s="626" t="s">
        <v>2649</v>
      </c>
      <c r="F31" s="629"/>
      <c r="G31" s="629"/>
      <c r="H31" s="642">
        <v>0</v>
      </c>
      <c r="I31" s="629">
        <v>1</v>
      </c>
      <c r="J31" s="629">
        <v>94.479960714537995</v>
      </c>
      <c r="K31" s="642">
        <v>1</v>
      </c>
      <c r="L31" s="629">
        <v>1</v>
      </c>
      <c r="M31" s="630">
        <v>94.479960714537995</v>
      </c>
    </row>
    <row r="32" spans="1:13" ht="14.4" customHeight="1" x14ac:dyDescent="0.3">
      <c r="A32" s="625" t="s">
        <v>550</v>
      </c>
      <c r="B32" s="626" t="s">
        <v>2647</v>
      </c>
      <c r="C32" s="626" t="s">
        <v>690</v>
      </c>
      <c r="D32" s="626" t="s">
        <v>2382</v>
      </c>
      <c r="E32" s="626" t="s">
        <v>2650</v>
      </c>
      <c r="F32" s="629">
        <v>1</v>
      </c>
      <c r="G32" s="629">
        <v>162.16999999999999</v>
      </c>
      <c r="H32" s="642">
        <v>1</v>
      </c>
      <c r="I32" s="629"/>
      <c r="J32" s="629"/>
      <c r="K32" s="642">
        <v>0</v>
      </c>
      <c r="L32" s="629">
        <v>1</v>
      </c>
      <c r="M32" s="630">
        <v>162.16999999999999</v>
      </c>
    </row>
    <row r="33" spans="1:13" ht="14.4" customHeight="1" x14ac:dyDescent="0.3">
      <c r="A33" s="625" t="s">
        <v>550</v>
      </c>
      <c r="B33" s="626" t="s">
        <v>2651</v>
      </c>
      <c r="C33" s="626" t="s">
        <v>1856</v>
      </c>
      <c r="D33" s="626" t="s">
        <v>2652</v>
      </c>
      <c r="E33" s="626" t="s">
        <v>2653</v>
      </c>
      <c r="F33" s="629"/>
      <c r="G33" s="629"/>
      <c r="H33" s="642">
        <v>0</v>
      </c>
      <c r="I33" s="629">
        <v>1</v>
      </c>
      <c r="J33" s="629">
        <v>101.92</v>
      </c>
      <c r="K33" s="642">
        <v>1</v>
      </c>
      <c r="L33" s="629">
        <v>1</v>
      </c>
      <c r="M33" s="630">
        <v>101.92</v>
      </c>
    </row>
    <row r="34" spans="1:13" ht="14.4" customHeight="1" x14ac:dyDescent="0.3">
      <c r="A34" s="625" t="s">
        <v>550</v>
      </c>
      <c r="B34" s="626" t="s">
        <v>2654</v>
      </c>
      <c r="C34" s="626" t="s">
        <v>674</v>
      </c>
      <c r="D34" s="626" t="s">
        <v>2655</v>
      </c>
      <c r="E34" s="626" t="s">
        <v>918</v>
      </c>
      <c r="F34" s="629">
        <v>2</v>
      </c>
      <c r="G34" s="629">
        <v>209.75913006368199</v>
      </c>
      <c r="H34" s="642">
        <v>1</v>
      </c>
      <c r="I34" s="629"/>
      <c r="J34" s="629"/>
      <c r="K34" s="642">
        <v>0</v>
      </c>
      <c r="L34" s="629">
        <v>2</v>
      </c>
      <c r="M34" s="630">
        <v>209.75913006368199</v>
      </c>
    </row>
    <row r="35" spans="1:13" ht="14.4" customHeight="1" x14ac:dyDescent="0.3">
      <c r="A35" s="625" t="s">
        <v>550</v>
      </c>
      <c r="B35" s="626" t="s">
        <v>2656</v>
      </c>
      <c r="C35" s="626" t="s">
        <v>1880</v>
      </c>
      <c r="D35" s="626" t="s">
        <v>1881</v>
      </c>
      <c r="E35" s="626" t="s">
        <v>1882</v>
      </c>
      <c r="F35" s="629"/>
      <c r="G35" s="629"/>
      <c r="H35" s="642">
        <v>0</v>
      </c>
      <c r="I35" s="629">
        <v>1</v>
      </c>
      <c r="J35" s="629">
        <v>79.830006479309404</v>
      </c>
      <c r="K35" s="642">
        <v>1</v>
      </c>
      <c r="L35" s="629">
        <v>1</v>
      </c>
      <c r="M35" s="630">
        <v>79.830006479309404</v>
      </c>
    </row>
    <row r="36" spans="1:13" ht="14.4" customHeight="1" x14ac:dyDescent="0.3">
      <c r="A36" s="625" t="s">
        <v>550</v>
      </c>
      <c r="B36" s="626" t="s">
        <v>2657</v>
      </c>
      <c r="C36" s="626" t="s">
        <v>686</v>
      </c>
      <c r="D36" s="626" t="s">
        <v>2658</v>
      </c>
      <c r="E36" s="626" t="s">
        <v>1969</v>
      </c>
      <c r="F36" s="629">
        <v>1</v>
      </c>
      <c r="G36" s="629">
        <v>154.07</v>
      </c>
      <c r="H36" s="642">
        <v>1</v>
      </c>
      <c r="I36" s="629"/>
      <c r="J36" s="629"/>
      <c r="K36" s="642">
        <v>0</v>
      </c>
      <c r="L36" s="629">
        <v>1</v>
      </c>
      <c r="M36" s="630">
        <v>154.07</v>
      </c>
    </row>
    <row r="37" spans="1:13" ht="14.4" customHeight="1" x14ac:dyDescent="0.3">
      <c r="A37" s="625" t="s">
        <v>550</v>
      </c>
      <c r="B37" s="626" t="s">
        <v>2659</v>
      </c>
      <c r="C37" s="626" t="s">
        <v>1937</v>
      </c>
      <c r="D37" s="626" t="s">
        <v>1938</v>
      </c>
      <c r="E37" s="626" t="s">
        <v>1939</v>
      </c>
      <c r="F37" s="629"/>
      <c r="G37" s="629"/>
      <c r="H37" s="642">
        <v>0</v>
      </c>
      <c r="I37" s="629">
        <v>3</v>
      </c>
      <c r="J37" s="629">
        <v>78.179831609476793</v>
      </c>
      <c r="K37" s="642">
        <v>1</v>
      </c>
      <c r="L37" s="629">
        <v>3</v>
      </c>
      <c r="M37" s="630">
        <v>78.179831609476793</v>
      </c>
    </row>
    <row r="38" spans="1:13" ht="14.4" customHeight="1" x14ac:dyDescent="0.3">
      <c r="A38" s="625" t="s">
        <v>550</v>
      </c>
      <c r="B38" s="626" t="s">
        <v>2659</v>
      </c>
      <c r="C38" s="626" t="s">
        <v>1945</v>
      </c>
      <c r="D38" s="626" t="s">
        <v>1946</v>
      </c>
      <c r="E38" s="626" t="s">
        <v>1947</v>
      </c>
      <c r="F38" s="629"/>
      <c r="G38" s="629"/>
      <c r="H38" s="642">
        <v>0</v>
      </c>
      <c r="I38" s="629">
        <v>1</v>
      </c>
      <c r="J38" s="629">
        <v>154.07</v>
      </c>
      <c r="K38" s="642">
        <v>1</v>
      </c>
      <c r="L38" s="629">
        <v>1</v>
      </c>
      <c r="M38" s="630">
        <v>154.07</v>
      </c>
    </row>
    <row r="39" spans="1:13" ht="14.4" customHeight="1" x14ac:dyDescent="0.3">
      <c r="A39" s="625" t="s">
        <v>550</v>
      </c>
      <c r="B39" s="626" t="s">
        <v>2660</v>
      </c>
      <c r="C39" s="626" t="s">
        <v>724</v>
      </c>
      <c r="D39" s="626" t="s">
        <v>725</v>
      </c>
      <c r="E39" s="626" t="s">
        <v>726</v>
      </c>
      <c r="F39" s="629">
        <v>1</v>
      </c>
      <c r="G39" s="629">
        <v>81.05</v>
      </c>
      <c r="H39" s="642">
        <v>1</v>
      </c>
      <c r="I39" s="629"/>
      <c r="J39" s="629"/>
      <c r="K39" s="642">
        <v>0</v>
      </c>
      <c r="L39" s="629">
        <v>1</v>
      </c>
      <c r="M39" s="630">
        <v>81.05</v>
      </c>
    </row>
    <row r="40" spans="1:13" ht="14.4" customHeight="1" x14ac:dyDescent="0.3">
      <c r="A40" s="625" t="s">
        <v>550</v>
      </c>
      <c r="B40" s="626" t="s">
        <v>2661</v>
      </c>
      <c r="C40" s="626" t="s">
        <v>709</v>
      </c>
      <c r="D40" s="626" t="s">
        <v>2662</v>
      </c>
      <c r="E40" s="626" t="s">
        <v>2663</v>
      </c>
      <c r="F40" s="629">
        <v>1</v>
      </c>
      <c r="G40" s="629">
        <v>142.93</v>
      </c>
      <c r="H40" s="642">
        <v>1</v>
      </c>
      <c r="I40" s="629"/>
      <c r="J40" s="629"/>
      <c r="K40" s="642">
        <v>0</v>
      </c>
      <c r="L40" s="629">
        <v>1</v>
      </c>
      <c r="M40" s="630">
        <v>142.93</v>
      </c>
    </row>
    <row r="41" spans="1:13" ht="14.4" customHeight="1" x14ac:dyDescent="0.3">
      <c r="A41" s="625" t="s">
        <v>550</v>
      </c>
      <c r="B41" s="626" t="s">
        <v>2664</v>
      </c>
      <c r="C41" s="626" t="s">
        <v>702</v>
      </c>
      <c r="D41" s="626" t="s">
        <v>2665</v>
      </c>
      <c r="E41" s="626" t="s">
        <v>726</v>
      </c>
      <c r="F41" s="629">
        <v>3</v>
      </c>
      <c r="G41" s="629">
        <v>146.91</v>
      </c>
      <c r="H41" s="642">
        <v>1</v>
      </c>
      <c r="I41" s="629"/>
      <c r="J41" s="629"/>
      <c r="K41" s="642">
        <v>0</v>
      </c>
      <c r="L41" s="629">
        <v>3</v>
      </c>
      <c r="M41" s="630">
        <v>146.91</v>
      </c>
    </row>
    <row r="42" spans="1:13" ht="14.4" customHeight="1" x14ac:dyDescent="0.3">
      <c r="A42" s="625" t="s">
        <v>550</v>
      </c>
      <c r="B42" s="626" t="s">
        <v>2664</v>
      </c>
      <c r="C42" s="626" t="s">
        <v>1979</v>
      </c>
      <c r="D42" s="626" t="s">
        <v>1980</v>
      </c>
      <c r="E42" s="626" t="s">
        <v>2666</v>
      </c>
      <c r="F42" s="629"/>
      <c r="G42" s="629"/>
      <c r="H42" s="642">
        <v>0</v>
      </c>
      <c r="I42" s="629">
        <v>31</v>
      </c>
      <c r="J42" s="629">
        <v>2830.177393062173</v>
      </c>
      <c r="K42" s="642">
        <v>1</v>
      </c>
      <c r="L42" s="629">
        <v>31</v>
      </c>
      <c r="M42" s="630">
        <v>2830.177393062173</v>
      </c>
    </row>
    <row r="43" spans="1:13" ht="14.4" customHeight="1" x14ac:dyDescent="0.3">
      <c r="A43" s="625" t="s">
        <v>550</v>
      </c>
      <c r="B43" s="626" t="s">
        <v>2667</v>
      </c>
      <c r="C43" s="626" t="s">
        <v>682</v>
      </c>
      <c r="D43" s="626" t="s">
        <v>683</v>
      </c>
      <c r="E43" s="626" t="s">
        <v>684</v>
      </c>
      <c r="F43" s="629">
        <v>1</v>
      </c>
      <c r="G43" s="629">
        <v>81.3</v>
      </c>
      <c r="H43" s="642">
        <v>1</v>
      </c>
      <c r="I43" s="629"/>
      <c r="J43" s="629"/>
      <c r="K43" s="642">
        <v>0</v>
      </c>
      <c r="L43" s="629">
        <v>1</v>
      </c>
      <c r="M43" s="630">
        <v>81.3</v>
      </c>
    </row>
    <row r="44" spans="1:13" ht="14.4" customHeight="1" x14ac:dyDescent="0.3">
      <c r="A44" s="625" t="s">
        <v>550</v>
      </c>
      <c r="B44" s="626" t="s">
        <v>2668</v>
      </c>
      <c r="C44" s="626" t="s">
        <v>1845</v>
      </c>
      <c r="D44" s="626" t="s">
        <v>1846</v>
      </c>
      <c r="E44" s="626" t="s">
        <v>1847</v>
      </c>
      <c r="F44" s="629"/>
      <c r="G44" s="629"/>
      <c r="H44" s="642">
        <v>0</v>
      </c>
      <c r="I44" s="629">
        <v>3</v>
      </c>
      <c r="J44" s="629">
        <v>151.35000000000002</v>
      </c>
      <c r="K44" s="642">
        <v>1</v>
      </c>
      <c r="L44" s="629">
        <v>3</v>
      </c>
      <c r="M44" s="630">
        <v>151.35000000000002</v>
      </c>
    </row>
    <row r="45" spans="1:13" ht="14.4" customHeight="1" x14ac:dyDescent="0.3">
      <c r="A45" s="625" t="s">
        <v>550</v>
      </c>
      <c r="B45" s="626" t="s">
        <v>2669</v>
      </c>
      <c r="C45" s="626" t="s">
        <v>1926</v>
      </c>
      <c r="D45" s="626" t="s">
        <v>1927</v>
      </c>
      <c r="E45" s="626" t="s">
        <v>1928</v>
      </c>
      <c r="F45" s="629"/>
      <c r="G45" s="629"/>
      <c r="H45" s="642">
        <v>0</v>
      </c>
      <c r="I45" s="629">
        <v>2</v>
      </c>
      <c r="J45" s="629">
        <v>167.74</v>
      </c>
      <c r="K45" s="642">
        <v>1</v>
      </c>
      <c r="L45" s="629">
        <v>2</v>
      </c>
      <c r="M45" s="630">
        <v>167.74</v>
      </c>
    </row>
    <row r="46" spans="1:13" ht="14.4" customHeight="1" x14ac:dyDescent="0.3">
      <c r="A46" s="625" t="s">
        <v>550</v>
      </c>
      <c r="B46" s="626" t="s">
        <v>2670</v>
      </c>
      <c r="C46" s="626" t="s">
        <v>1922</v>
      </c>
      <c r="D46" s="626" t="s">
        <v>1923</v>
      </c>
      <c r="E46" s="626" t="s">
        <v>1924</v>
      </c>
      <c r="F46" s="629"/>
      <c r="G46" s="629"/>
      <c r="H46" s="642">
        <v>0</v>
      </c>
      <c r="I46" s="629">
        <v>3</v>
      </c>
      <c r="J46" s="629">
        <v>308.25</v>
      </c>
      <c r="K46" s="642">
        <v>1</v>
      </c>
      <c r="L46" s="629">
        <v>3</v>
      </c>
      <c r="M46" s="630">
        <v>308.25</v>
      </c>
    </row>
    <row r="47" spans="1:13" ht="14.4" customHeight="1" x14ac:dyDescent="0.3">
      <c r="A47" s="625" t="s">
        <v>550</v>
      </c>
      <c r="B47" s="626" t="s">
        <v>2671</v>
      </c>
      <c r="C47" s="626" t="s">
        <v>1949</v>
      </c>
      <c r="D47" s="626" t="s">
        <v>1950</v>
      </c>
      <c r="E47" s="626" t="s">
        <v>1051</v>
      </c>
      <c r="F47" s="629"/>
      <c r="G47" s="629"/>
      <c r="H47" s="642">
        <v>0</v>
      </c>
      <c r="I47" s="629">
        <v>3</v>
      </c>
      <c r="J47" s="629">
        <v>429.12</v>
      </c>
      <c r="K47" s="642">
        <v>1</v>
      </c>
      <c r="L47" s="629">
        <v>3</v>
      </c>
      <c r="M47" s="630">
        <v>429.12</v>
      </c>
    </row>
    <row r="48" spans="1:13" ht="14.4" customHeight="1" x14ac:dyDescent="0.3">
      <c r="A48" s="625" t="s">
        <v>550</v>
      </c>
      <c r="B48" s="626" t="s">
        <v>2672</v>
      </c>
      <c r="C48" s="626" t="s">
        <v>1910</v>
      </c>
      <c r="D48" s="626" t="s">
        <v>1915</v>
      </c>
      <c r="E48" s="626" t="s">
        <v>1051</v>
      </c>
      <c r="F48" s="629"/>
      <c r="G48" s="629"/>
      <c r="H48" s="642">
        <v>0</v>
      </c>
      <c r="I48" s="629">
        <v>2</v>
      </c>
      <c r="J48" s="629">
        <v>395.259552467368</v>
      </c>
      <c r="K48" s="642">
        <v>1</v>
      </c>
      <c r="L48" s="629">
        <v>2</v>
      </c>
      <c r="M48" s="630">
        <v>395.259552467368</v>
      </c>
    </row>
    <row r="49" spans="1:13" ht="14.4" customHeight="1" x14ac:dyDescent="0.3">
      <c r="A49" s="625" t="s">
        <v>550</v>
      </c>
      <c r="B49" s="626" t="s">
        <v>2672</v>
      </c>
      <c r="C49" s="626" t="s">
        <v>1914</v>
      </c>
      <c r="D49" s="626" t="s">
        <v>1915</v>
      </c>
      <c r="E49" s="626" t="s">
        <v>2673</v>
      </c>
      <c r="F49" s="629"/>
      <c r="G49" s="629"/>
      <c r="H49" s="642">
        <v>0</v>
      </c>
      <c r="I49" s="629">
        <v>1</v>
      </c>
      <c r="J49" s="629">
        <v>630.34</v>
      </c>
      <c r="K49" s="642">
        <v>1</v>
      </c>
      <c r="L49" s="629">
        <v>1</v>
      </c>
      <c r="M49" s="630">
        <v>630.34</v>
      </c>
    </row>
    <row r="50" spans="1:13" ht="14.4" customHeight="1" x14ac:dyDescent="0.3">
      <c r="A50" s="625" t="s">
        <v>550</v>
      </c>
      <c r="B50" s="626" t="s">
        <v>2674</v>
      </c>
      <c r="C50" s="626" t="s">
        <v>2016</v>
      </c>
      <c r="D50" s="626" t="s">
        <v>2675</v>
      </c>
      <c r="E50" s="626" t="s">
        <v>2676</v>
      </c>
      <c r="F50" s="629"/>
      <c r="G50" s="629"/>
      <c r="H50" s="642">
        <v>0</v>
      </c>
      <c r="I50" s="629">
        <v>2</v>
      </c>
      <c r="J50" s="629">
        <v>1351.4402566700969</v>
      </c>
      <c r="K50" s="642">
        <v>1</v>
      </c>
      <c r="L50" s="629">
        <v>2</v>
      </c>
      <c r="M50" s="630">
        <v>1351.4402566700969</v>
      </c>
    </row>
    <row r="51" spans="1:13" ht="14.4" customHeight="1" x14ac:dyDescent="0.3">
      <c r="A51" s="625" t="s">
        <v>550</v>
      </c>
      <c r="B51" s="626" t="s">
        <v>2614</v>
      </c>
      <c r="C51" s="626" t="s">
        <v>647</v>
      </c>
      <c r="D51" s="626" t="s">
        <v>2617</v>
      </c>
      <c r="E51" s="626" t="s">
        <v>2618</v>
      </c>
      <c r="F51" s="629"/>
      <c r="G51" s="629"/>
      <c r="H51" s="642">
        <v>0</v>
      </c>
      <c r="I51" s="629">
        <v>450</v>
      </c>
      <c r="J51" s="629">
        <v>16405.26542575816</v>
      </c>
      <c r="K51" s="642">
        <v>1</v>
      </c>
      <c r="L51" s="629">
        <v>450</v>
      </c>
      <c r="M51" s="630">
        <v>16405.26542575816</v>
      </c>
    </row>
    <row r="52" spans="1:13" ht="14.4" customHeight="1" x14ac:dyDescent="0.3">
      <c r="A52" s="625" t="s">
        <v>550</v>
      </c>
      <c r="B52" s="626" t="s">
        <v>2614</v>
      </c>
      <c r="C52" s="626" t="s">
        <v>1986</v>
      </c>
      <c r="D52" s="626" t="s">
        <v>2677</v>
      </c>
      <c r="E52" s="626" t="s">
        <v>2678</v>
      </c>
      <c r="F52" s="629"/>
      <c r="G52" s="629"/>
      <c r="H52" s="642">
        <v>0</v>
      </c>
      <c r="I52" s="629">
        <v>8</v>
      </c>
      <c r="J52" s="629">
        <v>1799.12</v>
      </c>
      <c r="K52" s="642">
        <v>1</v>
      </c>
      <c r="L52" s="629">
        <v>8</v>
      </c>
      <c r="M52" s="630">
        <v>1799.12</v>
      </c>
    </row>
    <row r="53" spans="1:13" ht="14.4" customHeight="1" x14ac:dyDescent="0.3">
      <c r="A53" s="625" t="s">
        <v>550</v>
      </c>
      <c r="B53" s="626" t="s">
        <v>2614</v>
      </c>
      <c r="C53" s="626" t="s">
        <v>1999</v>
      </c>
      <c r="D53" s="626" t="s">
        <v>2677</v>
      </c>
      <c r="E53" s="626" t="s">
        <v>2679</v>
      </c>
      <c r="F53" s="629"/>
      <c r="G53" s="629"/>
      <c r="H53" s="642">
        <v>0</v>
      </c>
      <c r="I53" s="629">
        <v>20</v>
      </c>
      <c r="J53" s="629">
        <v>7408.6</v>
      </c>
      <c r="K53" s="642">
        <v>1</v>
      </c>
      <c r="L53" s="629">
        <v>20</v>
      </c>
      <c r="M53" s="630">
        <v>7408.6</v>
      </c>
    </row>
    <row r="54" spans="1:13" ht="14.4" customHeight="1" x14ac:dyDescent="0.3">
      <c r="A54" s="625" t="s">
        <v>550</v>
      </c>
      <c r="B54" s="626" t="s">
        <v>2680</v>
      </c>
      <c r="C54" s="626" t="s">
        <v>1872</v>
      </c>
      <c r="D54" s="626" t="s">
        <v>1873</v>
      </c>
      <c r="E54" s="626" t="s">
        <v>2681</v>
      </c>
      <c r="F54" s="629"/>
      <c r="G54" s="629"/>
      <c r="H54" s="642">
        <v>0</v>
      </c>
      <c r="I54" s="629">
        <v>6</v>
      </c>
      <c r="J54" s="629">
        <v>388.95003583027363</v>
      </c>
      <c r="K54" s="642">
        <v>1</v>
      </c>
      <c r="L54" s="629">
        <v>6</v>
      </c>
      <c r="M54" s="630">
        <v>388.95003583027363</v>
      </c>
    </row>
    <row r="55" spans="1:13" ht="14.4" customHeight="1" x14ac:dyDescent="0.3">
      <c r="A55" s="625" t="s">
        <v>550</v>
      </c>
      <c r="B55" s="626" t="s">
        <v>2680</v>
      </c>
      <c r="C55" s="626" t="s">
        <v>1179</v>
      </c>
      <c r="D55" s="626" t="s">
        <v>2682</v>
      </c>
      <c r="E55" s="626" t="s">
        <v>2683</v>
      </c>
      <c r="F55" s="629">
        <v>1</v>
      </c>
      <c r="G55" s="629">
        <v>67.55</v>
      </c>
      <c r="H55" s="642">
        <v>1</v>
      </c>
      <c r="I55" s="629"/>
      <c r="J55" s="629"/>
      <c r="K55" s="642">
        <v>0</v>
      </c>
      <c r="L55" s="629">
        <v>1</v>
      </c>
      <c r="M55" s="630">
        <v>67.55</v>
      </c>
    </row>
    <row r="56" spans="1:13" ht="14.4" customHeight="1" x14ac:dyDescent="0.3">
      <c r="A56" s="625" t="s">
        <v>550</v>
      </c>
      <c r="B56" s="626" t="s">
        <v>2680</v>
      </c>
      <c r="C56" s="626" t="s">
        <v>1732</v>
      </c>
      <c r="D56" s="626" t="s">
        <v>2684</v>
      </c>
      <c r="E56" s="626" t="s">
        <v>2685</v>
      </c>
      <c r="F56" s="629">
        <v>3</v>
      </c>
      <c r="G56" s="629">
        <v>261.45999999999998</v>
      </c>
      <c r="H56" s="642">
        <v>1</v>
      </c>
      <c r="I56" s="629"/>
      <c r="J56" s="629"/>
      <c r="K56" s="642">
        <v>0</v>
      </c>
      <c r="L56" s="629">
        <v>3</v>
      </c>
      <c r="M56" s="630">
        <v>261.45999999999998</v>
      </c>
    </row>
    <row r="57" spans="1:13" ht="14.4" customHeight="1" x14ac:dyDescent="0.3">
      <c r="A57" s="625" t="s">
        <v>550</v>
      </c>
      <c r="B57" s="626" t="s">
        <v>2686</v>
      </c>
      <c r="C57" s="626" t="s">
        <v>2166</v>
      </c>
      <c r="D57" s="626" t="s">
        <v>2687</v>
      </c>
      <c r="E57" s="626" t="s">
        <v>2688</v>
      </c>
      <c r="F57" s="629">
        <v>2</v>
      </c>
      <c r="G57" s="629">
        <v>62.4</v>
      </c>
      <c r="H57" s="642">
        <v>1</v>
      </c>
      <c r="I57" s="629"/>
      <c r="J57" s="629"/>
      <c r="K57" s="642">
        <v>0</v>
      </c>
      <c r="L57" s="629">
        <v>2</v>
      </c>
      <c r="M57" s="630">
        <v>62.4</v>
      </c>
    </row>
    <row r="58" spans="1:13" ht="14.4" customHeight="1" x14ac:dyDescent="0.3">
      <c r="A58" s="625" t="s">
        <v>550</v>
      </c>
      <c r="B58" s="626" t="s">
        <v>2689</v>
      </c>
      <c r="C58" s="626" t="s">
        <v>2312</v>
      </c>
      <c r="D58" s="626" t="s">
        <v>2313</v>
      </c>
      <c r="E58" s="626" t="s">
        <v>2314</v>
      </c>
      <c r="F58" s="629"/>
      <c r="G58" s="629"/>
      <c r="H58" s="642">
        <v>0</v>
      </c>
      <c r="I58" s="629">
        <v>10</v>
      </c>
      <c r="J58" s="629">
        <v>125924.87421999766</v>
      </c>
      <c r="K58" s="642">
        <v>1</v>
      </c>
      <c r="L58" s="629">
        <v>10</v>
      </c>
      <c r="M58" s="630">
        <v>125924.87421999766</v>
      </c>
    </row>
    <row r="59" spans="1:13" ht="14.4" customHeight="1" x14ac:dyDescent="0.3">
      <c r="A59" s="625" t="s">
        <v>550</v>
      </c>
      <c r="B59" s="626" t="s">
        <v>2690</v>
      </c>
      <c r="C59" s="626" t="s">
        <v>2263</v>
      </c>
      <c r="D59" s="626" t="s">
        <v>2264</v>
      </c>
      <c r="E59" s="626" t="s">
        <v>2265</v>
      </c>
      <c r="F59" s="629"/>
      <c r="G59" s="629"/>
      <c r="H59" s="642">
        <v>0</v>
      </c>
      <c r="I59" s="629">
        <v>762</v>
      </c>
      <c r="J59" s="629">
        <v>35647.692864005825</v>
      </c>
      <c r="K59" s="642">
        <v>1</v>
      </c>
      <c r="L59" s="629">
        <v>762</v>
      </c>
      <c r="M59" s="630">
        <v>35647.692864005825</v>
      </c>
    </row>
    <row r="60" spans="1:13" ht="14.4" customHeight="1" x14ac:dyDescent="0.3">
      <c r="A60" s="625" t="s">
        <v>550</v>
      </c>
      <c r="B60" s="626" t="s">
        <v>2691</v>
      </c>
      <c r="C60" s="626" t="s">
        <v>2282</v>
      </c>
      <c r="D60" s="626" t="s">
        <v>2692</v>
      </c>
      <c r="E60" s="626" t="s">
        <v>2693</v>
      </c>
      <c r="F60" s="629"/>
      <c r="G60" s="629"/>
      <c r="H60" s="642">
        <v>0</v>
      </c>
      <c r="I60" s="629">
        <v>270.2</v>
      </c>
      <c r="J60" s="629">
        <v>61187.100057927761</v>
      </c>
      <c r="K60" s="642">
        <v>1</v>
      </c>
      <c r="L60" s="629">
        <v>270.2</v>
      </c>
      <c r="M60" s="630">
        <v>61187.100057927761</v>
      </c>
    </row>
    <row r="61" spans="1:13" ht="14.4" customHeight="1" x14ac:dyDescent="0.3">
      <c r="A61" s="625" t="s">
        <v>550</v>
      </c>
      <c r="B61" s="626" t="s">
        <v>2691</v>
      </c>
      <c r="C61" s="626" t="s">
        <v>2290</v>
      </c>
      <c r="D61" s="626" t="s">
        <v>2694</v>
      </c>
      <c r="E61" s="626" t="s">
        <v>2695</v>
      </c>
      <c r="F61" s="629"/>
      <c r="G61" s="629"/>
      <c r="H61" s="642">
        <v>0</v>
      </c>
      <c r="I61" s="629">
        <v>1</v>
      </c>
      <c r="J61" s="629">
        <v>298.78088486850601</v>
      </c>
      <c r="K61" s="642">
        <v>1</v>
      </c>
      <c r="L61" s="629">
        <v>1</v>
      </c>
      <c r="M61" s="630">
        <v>298.78088486850601</v>
      </c>
    </row>
    <row r="62" spans="1:13" ht="14.4" customHeight="1" x14ac:dyDescent="0.3">
      <c r="A62" s="625" t="s">
        <v>550</v>
      </c>
      <c r="B62" s="626" t="s">
        <v>2691</v>
      </c>
      <c r="C62" s="626" t="s">
        <v>720</v>
      </c>
      <c r="D62" s="626" t="s">
        <v>721</v>
      </c>
      <c r="E62" s="626" t="s">
        <v>2696</v>
      </c>
      <c r="F62" s="629">
        <v>1</v>
      </c>
      <c r="G62" s="629">
        <v>300.48</v>
      </c>
      <c r="H62" s="642">
        <v>1</v>
      </c>
      <c r="I62" s="629"/>
      <c r="J62" s="629"/>
      <c r="K62" s="642">
        <v>0</v>
      </c>
      <c r="L62" s="629">
        <v>1</v>
      </c>
      <c r="M62" s="630">
        <v>300.48</v>
      </c>
    </row>
    <row r="63" spans="1:13" ht="14.4" customHeight="1" x14ac:dyDescent="0.3">
      <c r="A63" s="625" t="s">
        <v>550</v>
      </c>
      <c r="B63" s="626" t="s">
        <v>2697</v>
      </c>
      <c r="C63" s="626" t="s">
        <v>2267</v>
      </c>
      <c r="D63" s="626" t="s">
        <v>2698</v>
      </c>
      <c r="E63" s="626" t="s">
        <v>2699</v>
      </c>
      <c r="F63" s="629"/>
      <c r="G63" s="629"/>
      <c r="H63" s="642">
        <v>0</v>
      </c>
      <c r="I63" s="629">
        <v>78.276333333333341</v>
      </c>
      <c r="J63" s="629">
        <v>300510.0281516359</v>
      </c>
      <c r="K63" s="642">
        <v>1</v>
      </c>
      <c r="L63" s="629">
        <v>78.276333333333341</v>
      </c>
      <c r="M63" s="630">
        <v>300510.0281516359</v>
      </c>
    </row>
    <row r="64" spans="1:13" ht="14.4" customHeight="1" x14ac:dyDescent="0.3">
      <c r="A64" s="625" t="s">
        <v>550</v>
      </c>
      <c r="B64" s="626" t="s">
        <v>2700</v>
      </c>
      <c r="C64" s="626" t="s">
        <v>2279</v>
      </c>
      <c r="D64" s="626" t="s">
        <v>2280</v>
      </c>
      <c r="E64" s="626" t="s">
        <v>869</v>
      </c>
      <c r="F64" s="629"/>
      <c r="G64" s="629"/>
      <c r="H64" s="642">
        <v>0</v>
      </c>
      <c r="I64" s="629">
        <v>11</v>
      </c>
      <c r="J64" s="629">
        <v>3376.2997656605139</v>
      </c>
      <c r="K64" s="642">
        <v>1</v>
      </c>
      <c r="L64" s="629">
        <v>11</v>
      </c>
      <c r="M64" s="630">
        <v>3376.2997656605139</v>
      </c>
    </row>
    <row r="65" spans="1:13" ht="14.4" customHeight="1" x14ac:dyDescent="0.3">
      <c r="A65" s="625" t="s">
        <v>550</v>
      </c>
      <c r="B65" s="626" t="s">
        <v>2701</v>
      </c>
      <c r="C65" s="626" t="s">
        <v>2286</v>
      </c>
      <c r="D65" s="626" t="s">
        <v>2702</v>
      </c>
      <c r="E65" s="626" t="s">
        <v>2265</v>
      </c>
      <c r="F65" s="629"/>
      <c r="G65" s="629"/>
      <c r="H65" s="642">
        <v>0</v>
      </c>
      <c r="I65" s="629">
        <v>110</v>
      </c>
      <c r="J65" s="629">
        <v>8283.0175909887439</v>
      </c>
      <c r="K65" s="642">
        <v>1</v>
      </c>
      <c r="L65" s="629">
        <v>110</v>
      </c>
      <c r="M65" s="630">
        <v>8283.0175909887439</v>
      </c>
    </row>
    <row r="66" spans="1:13" ht="14.4" customHeight="1" x14ac:dyDescent="0.3">
      <c r="A66" s="625" t="s">
        <v>550</v>
      </c>
      <c r="B66" s="626" t="s">
        <v>2703</v>
      </c>
      <c r="C66" s="626" t="s">
        <v>2163</v>
      </c>
      <c r="D66" s="626" t="s">
        <v>2164</v>
      </c>
      <c r="E66" s="626" t="s">
        <v>1674</v>
      </c>
      <c r="F66" s="629">
        <v>146</v>
      </c>
      <c r="G66" s="629">
        <v>4734.1002113947816</v>
      </c>
      <c r="H66" s="642">
        <v>1</v>
      </c>
      <c r="I66" s="629"/>
      <c r="J66" s="629"/>
      <c r="K66" s="642">
        <v>0</v>
      </c>
      <c r="L66" s="629">
        <v>146</v>
      </c>
      <c r="M66" s="630">
        <v>4734.1002113947816</v>
      </c>
    </row>
    <row r="67" spans="1:13" ht="14.4" customHeight="1" x14ac:dyDescent="0.3">
      <c r="A67" s="625" t="s">
        <v>550</v>
      </c>
      <c r="B67" s="626" t="s">
        <v>2704</v>
      </c>
      <c r="C67" s="626" t="s">
        <v>867</v>
      </c>
      <c r="D67" s="626" t="s">
        <v>868</v>
      </c>
      <c r="E67" s="626" t="s">
        <v>869</v>
      </c>
      <c r="F67" s="629"/>
      <c r="G67" s="629"/>
      <c r="H67" s="642">
        <v>0</v>
      </c>
      <c r="I67" s="629">
        <v>5</v>
      </c>
      <c r="J67" s="629">
        <v>3023.1082436379061</v>
      </c>
      <c r="K67" s="642">
        <v>1</v>
      </c>
      <c r="L67" s="629">
        <v>5</v>
      </c>
      <c r="M67" s="630">
        <v>3023.1082436379061</v>
      </c>
    </row>
    <row r="68" spans="1:13" ht="14.4" customHeight="1" x14ac:dyDescent="0.3">
      <c r="A68" s="625" t="s">
        <v>550</v>
      </c>
      <c r="B68" s="626" t="s">
        <v>2704</v>
      </c>
      <c r="C68" s="626" t="s">
        <v>1305</v>
      </c>
      <c r="D68" s="626" t="s">
        <v>1306</v>
      </c>
      <c r="E68" s="626" t="s">
        <v>1307</v>
      </c>
      <c r="F68" s="629"/>
      <c r="G68" s="629"/>
      <c r="H68" s="642">
        <v>0</v>
      </c>
      <c r="I68" s="629">
        <v>9</v>
      </c>
      <c r="J68" s="629">
        <v>7259.9792039440817</v>
      </c>
      <c r="K68" s="642">
        <v>1</v>
      </c>
      <c r="L68" s="629">
        <v>9</v>
      </c>
      <c r="M68" s="630">
        <v>7259.9792039440817</v>
      </c>
    </row>
    <row r="69" spans="1:13" ht="14.4" customHeight="1" x14ac:dyDescent="0.3">
      <c r="A69" s="625" t="s">
        <v>550</v>
      </c>
      <c r="B69" s="626" t="s">
        <v>2705</v>
      </c>
      <c r="C69" s="626" t="s">
        <v>2235</v>
      </c>
      <c r="D69" s="626" t="s">
        <v>2236</v>
      </c>
      <c r="E69" s="626" t="s">
        <v>2237</v>
      </c>
      <c r="F69" s="629"/>
      <c r="G69" s="629"/>
      <c r="H69" s="642">
        <v>0</v>
      </c>
      <c r="I69" s="629">
        <v>1</v>
      </c>
      <c r="J69" s="629">
        <v>969.98909655019895</v>
      </c>
      <c r="K69" s="642">
        <v>1</v>
      </c>
      <c r="L69" s="629">
        <v>1</v>
      </c>
      <c r="M69" s="630">
        <v>969.98909655019895</v>
      </c>
    </row>
    <row r="70" spans="1:13" ht="14.4" customHeight="1" x14ac:dyDescent="0.3">
      <c r="A70" s="625" t="s">
        <v>550</v>
      </c>
      <c r="B70" s="626" t="s">
        <v>2706</v>
      </c>
      <c r="C70" s="626" t="s">
        <v>2251</v>
      </c>
      <c r="D70" s="626" t="s">
        <v>2252</v>
      </c>
      <c r="E70" s="626" t="s">
        <v>2253</v>
      </c>
      <c r="F70" s="629">
        <v>30</v>
      </c>
      <c r="G70" s="629">
        <v>102156.35665063269</v>
      </c>
      <c r="H70" s="642">
        <v>1</v>
      </c>
      <c r="I70" s="629"/>
      <c r="J70" s="629"/>
      <c r="K70" s="642">
        <v>0</v>
      </c>
      <c r="L70" s="629">
        <v>30</v>
      </c>
      <c r="M70" s="630">
        <v>102156.35665063269</v>
      </c>
    </row>
    <row r="71" spans="1:13" ht="14.4" customHeight="1" x14ac:dyDescent="0.3">
      <c r="A71" s="625" t="s">
        <v>550</v>
      </c>
      <c r="B71" s="626" t="s">
        <v>2706</v>
      </c>
      <c r="C71" s="626" t="s">
        <v>2203</v>
      </c>
      <c r="D71" s="626" t="s">
        <v>2707</v>
      </c>
      <c r="E71" s="626" t="s">
        <v>2253</v>
      </c>
      <c r="F71" s="629"/>
      <c r="G71" s="629"/>
      <c r="H71" s="642">
        <v>0</v>
      </c>
      <c r="I71" s="629">
        <v>36</v>
      </c>
      <c r="J71" s="629">
        <v>153192.6789173772</v>
      </c>
      <c r="K71" s="642">
        <v>1</v>
      </c>
      <c r="L71" s="629">
        <v>36</v>
      </c>
      <c r="M71" s="630">
        <v>153192.6789173772</v>
      </c>
    </row>
    <row r="72" spans="1:13" ht="14.4" customHeight="1" x14ac:dyDescent="0.3">
      <c r="A72" s="625" t="s">
        <v>550</v>
      </c>
      <c r="B72" s="626" t="s">
        <v>2708</v>
      </c>
      <c r="C72" s="626" t="s">
        <v>1992</v>
      </c>
      <c r="D72" s="626" t="s">
        <v>1993</v>
      </c>
      <c r="E72" s="626" t="s">
        <v>1994</v>
      </c>
      <c r="F72" s="629"/>
      <c r="G72" s="629"/>
      <c r="H72" s="642">
        <v>0</v>
      </c>
      <c r="I72" s="629">
        <v>99</v>
      </c>
      <c r="J72" s="629">
        <v>212202.10004745587</v>
      </c>
      <c r="K72" s="642">
        <v>1</v>
      </c>
      <c r="L72" s="629">
        <v>99</v>
      </c>
      <c r="M72" s="630">
        <v>212202.10004745587</v>
      </c>
    </row>
    <row r="73" spans="1:13" ht="14.4" customHeight="1" x14ac:dyDescent="0.3">
      <c r="A73" s="625" t="s">
        <v>550</v>
      </c>
      <c r="B73" s="626" t="s">
        <v>2709</v>
      </c>
      <c r="C73" s="626" t="s">
        <v>2275</v>
      </c>
      <c r="D73" s="626" t="s">
        <v>2276</v>
      </c>
      <c r="E73" s="626" t="s">
        <v>2710</v>
      </c>
      <c r="F73" s="629"/>
      <c r="G73" s="629"/>
      <c r="H73" s="642">
        <v>0</v>
      </c>
      <c r="I73" s="629">
        <v>678</v>
      </c>
      <c r="J73" s="629">
        <v>181521.94119872767</v>
      </c>
      <c r="K73" s="642">
        <v>1</v>
      </c>
      <c r="L73" s="629">
        <v>678</v>
      </c>
      <c r="M73" s="630">
        <v>181521.94119872767</v>
      </c>
    </row>
    <row r="74" spans="1:13" ht="14.4" customHeight="1" x14ac:dyDescent="0.3">
      <c r="A74" s="625" t="s">
        <v>550</v>
      </c>
      <c r="B74" s="626" t="s">
        <v>2711</v>
      </c>
      <c r="C74" s="626" t="s">
        <v>2170</v>
      </c>
      <c r="D74" s="626" t="s">
        <v>2171</v>
      </c>
      <c r="E74" s="626" t="s">
        <v>2712</v>
      </c>
      <c r="F74" s="629">
        <v>2</v>
      </c>
      <c r="G74" s="629">
        <v>238.940469661462</v>
      </c>
      <c r="H74" s="642">
        <v>1</v>
      </c>
      <c r="I74" s="629"/>
      <c r="J74" s="629"/>
      <c r="K74" s="642">
        <v>0</v>
      </c>
      <c r="L74" s="629">
        <v>2</v>
      </c>
      <c r="M74" s="630">
        <v>238.940469661462</v>
      </c>
    </row>
    <row r="75" spans="1:13" ht="14.4" customHeight="1" x14ac:dyDescent="0.3">
      <c r="A75" s="625" t="s">
        <v>550</v>
      </c>
      <c r="B75" s="626" t="s">
        <v>2713</v>
      </c>
      <c r="C75" s="626" t="s">
        <v>2305</v>
      </c>
      <c r="D75" s="626" t="s">
        <v>2309</v>
      </c>
      <c r="E75" s="626" t="s">
        <v>2714</v>
      </c>
      <c r="F75" s="629"/>
      <c r="G75" s="629"/>
      <c r="H75" s="642">
        <v>0</v>
      </c>
      <c r="I75" s="629">
        <v>40</v>
      </c>
      <c r="J75" s="629">
        <v>2960</v>
      </c>
      <c r="K75" s="642">
        <v>1</v>
      </c>
      <c r="L75" s="629">
        <v>40</v>
      </c>
      <c r="M75" s="630">
        <v>2960</v>
      </c>
    </row>
    <row r="76" spans="1:13" ht="14.4" customHeight="1" x14ac:dyDescent="0.3">
      <c r="A76" s="625" t="s">
        <v>550</v>
      </c>
      <c r="B76" s="626" t="s">
        <v>2713</v>
      </c>
      <c r="C76" s="626" t="s">
        <v>2259</v>
      </c>
      <c r="D76" s="626" t="s">
        <v>2309</v>
      </c>
      <c r="E76" s="626" t="s">
        <v>2715</v>
      </c>
      <c r="F76" s="629"/>
      <c r="G76" s="629"/>
      <c r="H76" s="642">
        <v>0</v>
      </c>
      <c r="I76" s="629">
        <v>42</v>
      </c>
      <c r="J76" s="629">
        <v>3721.2</v>
      </c>
      <c r="K76" s="642">
        <v>1</v>
      </c>
      <c r="L76" s="629">
        <v>42</v>
      </c>
      <c r="M76" s="630">
        <v>3721.2</v>
      </c>
    </row>
    <row r="77" spans="1:13" ht="14.4" customHeight="1" x14ac:dyDescent="0.3">
      <c r="A77" s="625" t="s">
        <v>550</v>
      </c>
      <c r="B77" s="626" t="s">
        <v>2713</v>
      </c>
      <c r="C77" s="626" t="s">
        <v>2308</v>
      </c>
      <c r="D77" s="626" t="s">
        <v>2309</v>
      </c>
      <c r="E77" s="626" t="s">
        <v>2310</v>
      </c>
      <c r="F77" s="629"/>
      <c r="G77" s="629"/>
      <c r="H77" s="642">
        <v>0</v>
      </c>
      <c r="I77" s="629">
        <v>20</v>
      </c>
      <c r="J77" s="629">
        <v>1195.7993142062269</v>
      </c>
      <c r="K77" s="642">
        <v>1</v>
      </c>
      <c r="L77" s="629">
        <v>20</v>
      </c>
      <c r="M77" s="630">
        <v>1195.7993142062269</v>
      </c>
    </row>
    <row r="78" spans="1:13" ht="14.4" customHeight="1" x14ac:dyDescent="0.3">
      <c r="A78" s="625" t="s">
        <v>550</v>
      </c>
      <c r="B78" s="626" t="s">
        <v>2716</v>
      </c>
      <c r="C78" s="626" t="s">
        <v>2302</v>
      </c>
      <c r="D78" s="626" t="s">
        <v>2303</v>
      </c>
      <c r="E78" s="626" t="s">
        <v>2717</v>
      </c>
      <c r="F78" s="629"/>
      <c r="G78" s="629"/>
      <c r="H78" s="642">
        <v>0</v>
      </c>
      <c r="I78" s="629">
        <v>186</v>
      </c>
      <c r="J78" s="629">
        <v>10114.568568489054</v>
      </c>
      <c r="K78" s="642">
        <v>1</v>
      </c>
      <c r="L78" s="629">
        <v>186</v>
      </c>
      <c r="M78" s="630">
        <v>10114.568568489054</v>
      </c>
    </row>
    <row r="79" spans="1:13" ht="14.4" customHeight="1" x14ac:dyDescent="0.3">
      <c r="A79" s="625" t="s">
        <v>550</v>
      </c>
      <c r="B79" s="626" t="s">
        <v>2718</v>
      </c>
      <c r="C79" s="626" t="s">
        <v>2271</v>
      </c>
      <c r="D79" s="626" t="s">
        <v>2719</v>
      </c>
      <c r="E79" s="626" t="s">
        <v>2717</v>
      </c>
      <c r="F79" s="629"/>
      <c r="G79" s="629"/>
      <c r="H79" s="642">
        <v>0</v>
      </c>
      <c r="I79" s="629">
        <v>30</v>
      </c>
      <c r="J79" s="629">
        <v>2890.8019010065677</v>
      </c>
      <c r="K79" s="642">
        <v>1</v>
      </c>
      <c r="L79" s="629">
        <v>30</v>
      </c>
      <c r="M79" s="630">
        <v>2890.8019010065677</v>
      </c>
    </row>
    <row r="80" spans="1:13" ht="14.4" customHeight="1" x14ac:dyDescent="0.3">
      <c r="A80" s="625" t="s">
        <v>550</v>
      </c>
      <c r="B80" s="626" t="s">
        <v>2720</v>
      </c>
      <c r="C80" s="626" t="s">
        <v>2294</v>
      </c>
      <c r="D80" s="626" t="s">
        <v>2721</v>
      </c>
      <c r="E80" s="626" t="s">
        <v>2722</v>
      </c>
      <c r="F80" s="629"/>
      <c r="G80" s="629"/>
      <c r="H80" s="642">
        <v>0</v>
      </c>
      <c r="I80" s="629">
        <v>36</v>
      </c>
      <c r="J80" s="629">
        <v>5829.1152797496597</v>
      </c>
      <c r="K80" s="642">
        <v>1</v>
      </c>
      <c r="L80" s="629">
        <v>36</v>
      </c>
      <c r="M80" s="630">
        <v>5829.1152797496597</v>
      </c>
    </row>
    <row r="81" spans="1:13" ht="14.4" customHeight="1" x14ac:dyDescent="0.3">
      <c r="A81" s="625" t="s">
        <v>550</v>
      </c>
      <c r="B81" s="626" t="s">
        <v>2720</v>
      </c>
      <c r="C81" s="626" t="s">
        <v>2298</v>
      </c>
      <c r="D81" s="626" t="s">
        <v>2723</v>
      </c>
      <c r="E81" s="626" t="s">
        <v>1674</v>
      </c>
      <c r="F81" s="629"/>
      <c r="G81" s="629"/>
      <c r="H81" s="642">
        <v>0</v>
      </c>
      <c r="I81" s="629">
        <v>269</v>
      </c>
      <c r="J81" s="629">
        <v>87062.251690268036</v>
      </c>
      <c r="K81" s="642">
        <v>1</v>
      </c>
      <c r="L81" s="629">
        <v>269</v>
      </c>
      <c r="M81" s="630">
        <v>87062.251690268036</v>
      </c>
    </row>
    <row r="82" spans="1:13" ht="14.4" customHeight="1" x14ac:dyDescent="0.3">
      <c r="A82" s="625" t="s">
        <v>550</v>
      </c>
      <c r="B82" s="626" t="s">
        <v>2724</v>
      </c>
      <c r="C82" s="626" t="s">
        <v>2316</v>
      </c>
      <c r="D82" s="626" t="s">
        <v>2725</v>
      </c>
      <c r="E82" s="626" t="s">
        <v>2726</v>
      </c>
      <c r="F82" s="629"/>
      <c r="G82" s="629"/>
      <c r="H82" s="642">
        <v>0</v>
      </c>
      <c r="I82" s="629">
        <v>10</v>
      </c>
      <c r="J82" s="629">
        <v>8872.7000000000007</v>
      </c>
      <c r="K82" s="642">
        <v>1</v>
      </c>
      <c r="L82" s="629">
        <v>10</v>
      </c>
      <c r="M82" s="630">
        <v>8872.7000000000007</v>
      </c>
    </row>
    <row r="83" spans="1:13" ht="14.4" customHeight="1" x14ac:dyDescent="0.3">
      <c r="A83" s="625" t="s">
        <v>550</v>
      </c>
      <c r="B83" s="626" t="s">
        <v>2727</v>
      </c>
      <c r="C83" s="626" t="s">
        <v>2355</v>
      </c>
      <c r="D83" s="626" t="s">
        <v>2728</v>
      </c>
      <c r="E83" s="626" t="s">
        <v>2729</v>
      </c>
      <c r="F83" s="629"/>
      <c r="G83" s="629"/>
      <c r="H83" s="642">
        <v>0</v>
      </c>
      <c r="I83" s="629">
        <v>1154</v>
      </c>
      <c r="J83" s="629">
        <v>105830.21378456216</v>
      </c>
      <c r="K83" s="642">
        <v>1</v>
      </c>
      <c r="L83" s="629">
        <v>1154</v>
      </c>
      <c r="M83" s="630">
        <v>105830.21378456216</v>
      </c>
    </row>
    <row r="84" spans="1:13" ht="14.4" customHeight="1" x14ac:dyDescent="0.3">
      <c r="A84" s="625" t="s">
        <v>550</v>
      </c>
      <c r="B84" s="626" t="s">
        <v>2730</v>
      </c>
      <c r="C84" s="626" t="s">
        <v>2358</v>
      </c>
      <c r="D84" s="626" t="s">
        <v>2359</v>
      </c>
      <c r="E84" s="626" t="s">
        <v>2360</v>
      </c>
      <c r="F84" s="629"/>
      <c r="G84" s="629"/>
      <c r="H84" s="642">
        <v>0</v>
      </c>
      <c r="I84" s="629">
        <v>106</v>
      </c>
      <c r="J84" s="629">
        <v>316992.9214969154</v>
      </c>
      <c r="K84" s="642">
        <v>1</v>
      </c>
      <c r="L84" s="629">
        <v>106</v>
      </c>
      <c r="M84" s="630">
        <v>316992.9214969154</v>
      </c>
    </row>
    <row r="85" spans="1:13" ht="14.4" customHeight="1" x14ac:dyDescent="0.3">
      <c r="A85" s="625" t="s">
        <v>550</v>
      </c>
      <c r="B85" s="626" t="s">
        <v>2731</v>
      </c>
      <c r="C85" s="626" t="s">
        <v>2362</v>
      </c>
      <c r="D85" s="626" t="s">
        <v>2363</v>
      </c>
      <c r="E85" s="626" t="s">
        <v>2364</v>
      </c>
      <c r="F85" s="629"/>
      <c r="G85" s="629"/>
      <c r="H85" s="642">
        <v>0</v>
      </c>
      <c r="I85" s="629">
        <v>15</v>
      </c>
      <c r="J85" s="629">
        <v>117340.9193505726</v>
      </c>
      <c r="K85" s="642">
        <v>1</v>
      </c>
      <c r="L85" s="629">
        <v>15</v>
      </c>
      <c r="M85" s="630">
        <v>117340.9193505726</v>
      </c>
    </row>
    <row r="86" spans="1:13" ht="14.4" customHeight="1" x14ac:dyDescent="0.3">
      <c r="A86" s="625" t="s">
        <v>550</v>
      </c>
      <c r="B86" s="626" t="s">
        <v>2732</v>
      </c>
      <c r="C86" s="626" t="s">
        <v>2012</v>
      </c>
      <c r="D86" s="626" t="s">
        <v>2013</v>
      </c>
      <c r="E86" s="626" t="s">
        <v>2014</v>
      </c>
      <c r="F86" s="629"/>
      <c r="G86" s="629"/>
      <c r="H86" s="642">
        <v>0</v>
      </c>
      <c r="I86" s="629">
        <v>1</v>
      </c>
      <c r="J86" s="629">
        <v>7061.99</v>
      </c>
      <c r="K86" s="642">
        <v>1</v>
      </c>
      <c r="L86" s="629">
        <v>1</v>
      </c>
      <c r="M86" s="630">
        <v>7061.99</v>
      </c>
    </row>
    <row r="87" spans="1:13" ht="14.4" customHeight="1" x14ac:dyDescent="0.3">
      <c r="A87" s="625" t="s">
        <v>550</v>
      </c>
      <c r="B87" s="626" t="s">
        <v>2733</v>
      </c>
      <c r="C87" s="626" t="s">
        <v>2047</v>
      </c>
      <c r="D87" s="626" t="s">
        <v>1953</v>
      </c>
      <c r="E87" s="626" t="s">
        <v>2048</v>
      </c>
      <c r="F87" s="629"/>
      <c r="G87" s="629"/>
      <c r="H87" s="642">
        <v>0</v>
      </c>
      <c r="I87" s="629">
        <v>3</v>
      </c>
      <c r="J87" s="629">
        <v>1093.71</v>
      </c>
      <c r="K87" s="642">
        <v>1</v>
      </c>
      <c r="L87" s="629">
        <v>3</v>
      </c>
      <c r="M87" s="630">
        <v>1093.71</v>
      </c>
    </row>
    <row r="88" spans="1:13" ht="14.4" customHeight="1" x14ac:dyDescent="0.3">
      <c r="A88" s="625" t="s">
        <v>550</v>
      </c>
      <c r="B88" s="626" t="s">
        <v>2733</v>
      </c>
      <c r="C88" s="626" t="s">
        <v>1952</v>
      </c>
      <c r="D88" s="626" t="s">
        <v>1953</v>
      </c>
      <c r="E88" s="626" t="s">
        <v>2734</v>
      </c>
      <c r="F88" s="629"/>
      <c r="G88" s="629"/>
      <c r="H88" s="642">
        <v>0</v>
      </c>
      <c r="I88" s="629">
        <v>3</v>
      </c>
      <c r="J88" s="629">
        <v>328.94</v>
      </c>
      <c r="K88" s="642">
        <v>1</v>
      </c>
      <c r="L88" s="629">
        <v>3</v>
      </c>
      <c r="M88" s="630">
        <v>328.94</v>
      </c>
    </row>
    <row r="89" spans="1:13" ht="14.4" customHeight="1" x14ac:dyDescent="0.3">
      <c r="A89" s="625" t="s">
        <v>550</v>
      </c>
      <c r="B89" s="626" t="s">
        <v>2735</v>
      </c>
      <c r="C89" s="626" t="s">
        <v>667</v>
      </c>
      <c r="D89" s="626" t="s">
        <v>668</v>
      </c>
      <c r="E89" s="626" t="s">
        <v>2736</v>
      </c>
      <c r="F89" s="629">
        <v>6</v>
      </c>
      <c r="G89" s="629">
        <v>724.53779374714804</v>
      </c>
      <c r="H89" s="642">
        <v>1</v>
      </c>
      <c r="I89" s="629"/>
      <c r="J89" s="629"/>
      <c r="K89" s="642">
        <v>0</v>
      </c>
      <c r="L89" s="629">
        <v>6</v>
      </c>
      <c r="M89" s="630">
        <v>724.53779374714804</v>
      </c>
    </row>
    <row r="90" spans="1:13" ht="14.4" customHeight="1" x14ac:dyDescent="0.3">
      <c r="A90" s="625" t="s">
        <v>550</v>
      </c>
      <c r="B90" s="626" t="s">
        <v>2737</v>
      </c>
      <c r="C90" s="626" t="s">
        <v>2043</v>
      </c>
      <c r="D90" s="626" t="s">
        <v>2044</v>
      </c>
      <c r="E90" s="626" t="s">
        <v>1454</v>
      </c>
      <c r="F90" s="629"/>
      <c r="G90" s="629"/>
      <c r="H90" s="642">
        <v>0</v>
      </c>
      <c r="I90" s="629">
        <v>1</v>
      </c>
      <c r="J90" s="629">
        <v>337.42933366625402</v>
      </c>
      <c r="K90" s="642">
        <v>1</v>
      </c>
      <c r="L90" s="629">
        <v>1</v>
      </c>
      <c r="M90" s="630">
        <v>337.42933366625402</v>
      </c>
    </row>
    <row r="91" spans="1:13" ht="14.4" customHeight="1" x14ac:dyDescent="0.3">
      <c r="A91" s="625" t="s">
        <v>550</v>
      </c>
      <c r="B91" s="626" t="s">
        <v>2738</v>
      </c>
      <c r="C91" s="626" t="s">
        <v>2036</v>
      </c>
      <c r="D91" s="626" t="s">
        <v>2037</v>
      </c>
      <c r="E91" s="626" t="s">
        <v>2038</v>
      </c>
      <c r="F91" s="629"/>
      <c r="G91" s="629"/>
      <c r="H91" s="642">
        <v>0</v>
      </c>
      <c r="I91" s="629">
        <v>1</v>
      </c>
      <c r="J91" s="629">
        <v>230.22</v>
      </c>
      <c r="K91" s="642">
        <v>1</v>
      </c>
      <c r="L91" s="629">
        <v>1</v>
      </c>
      <c r="M91" s="630">
        <v>230.22</v>
      </c>
    </row>
    <row r="92" spans="1:13" ht="14.4" customHeight="1" x14ac:dyDescent="0.3">
      <c r="A92" s="625" t="s">
        <v>550</v>
      </c>
      <c r="B92" s="626" t="s">
        <v>2738</v>
      </c>
      <c r="C92" s="626" t="s">
        <v>2040</v>
      </c>
      <c r="D92" s="626" t="s">
        <v>2037</v>
      </c>
      <c r="E92" s="626" t="s">
        <v>2041</v>
      </c>
      <c r="F92" s="629"/>
      <c r="G92" s="629"/>
      <c r="H92" s="642">
        <v>0</v>
      </c>
      <c r="I92" s="629">
        <v>2</v>
      </c>
      <c r="J92" s="629">
        <v>1806.7599164065639</v>
      </c>
      <c r="K92" s="642">
        <v>1</v>
      </c>
      <c r="L92" s="629">
        <v>2</v>
      </c>
      <c r="M92" s="630">
        <v>1806.7599164065639</v>
      </c>
    </row>
    <row r="93" spans="1:13" ht="14.4" customHeight="1" x14ac:dyDescent="0.3">
      <c r="A93" s="625" t="s">
        <v>550</v>
      </c>
      <c r="B93" s="626" t="s">
        <v>2739</v>
      </c>
      <c r="C93" s="626" t="s">
        <v>663</v>
      </c>
      <c r="D93" s="626" t="s">
        <v>2740</v>
      </c>
      <c r="E93" s="626" t="s">
        <v>2741</v>
      </c>
      <c r="F93" s="629">
        <v>2</v>
      </c>
      <c r="G93" s="629">
        <v>123.62</v>
      </c>
      <c r="H93" s="642">
        <v>1</v>
      </c>
      <c r="I93" s="629"/>
      <c r="J93" s="629"/>
      <c r="K93" s="642">
        <v>0</v>
      </c>
      <c r="L93" s="629">
        <v>2</v>
      </c>
      <c r="M93" s="630">
        <v>123.62</v>
      </c>
    </row>
    <row r="94" spans="1:13" ht="14.4" customHeight="1" x14ac:dyDescent="0.3">
      <c r="A94" s="625" t="s">
        <v>550</v>
      </c>
      <c r="B94" s="626" t="s">
        <v>2619</v>
      </c>
      <c r="C94" s="626" t="s">
        <v>2020</v>
      </c>
      <c r="D94" s="626" t="s">
        <v>2021</v>
      </c>
      <c r="E94" s="626" t="s">
        <v>2022</v>
      </c>
      <c r="F94" s="629"/>
      <c r="G94" s="629"/>
      <c r="H94" s="642">
        <v>0</v>
      </c>
      <c r="I94" s="629">
        <v>430</v>
      </c>
      <c r="J94" s="629">
        <v>325305.48453010566</v>
      </c>
      <c r="K94" s="642">
        <v>1</v>
      </c>
      <c r="L94" s="629">
        <v>430</v>
      </c>
      <c r="M94" s="630">
        <v>325305.48453010566</v>
      </c>
    </row>
    <row r="95" spans="1:13" ht="14.4" customHeight="1" x14ac:dyDescent="0.3">
      <c r="A95" s="625" t="s">
        <v>550</v>
      </c>
      <c r="B95" s="626" t="s">
        <v>2742</v>
      </c>
      <c r="C95" s="626" t="s">
        <v>1975</v>
      </c>
      <c r="D95" s="626" t="s">
        <v>1976</v>
      </c>
      <c r="E95" s="626" t="s">
        <v>1977</v>
      </c>
      <c r="F95" s="629"/>
      <c r="G95" s="629"/>
      <c r="H95" s="642">
        <v>0</v>
      </c>
      <c r="I95" s="629">
        <v>185</v>
      </c>
      <c r="J95" s="629">
        <v>200055.89943852078</v>
      </c>
      <c r="K95" s="642">
        <v>1</v>
      </c>
      <c r="L95" s="629">
        <v>185</v>
      </c>
      <c r="M95" s="630">
        <v>200055.89943852078</v>
      </c>
    </row>
    <row r="96" spans="1:13" ht="14.4" customHeight="1" x14ac:dyDescent="0.3">
      <c r="A96" s="625" t="s">
        <v>550</v>
      </c>
      <c r="B96" s="626" t="s">
        <v>2743</v>
      </c>
      <c r="C96" s="626" t="s">
        <v>2024</v>
      </c>
      <c r="D96" s="626" t="s">
        <v>2025</v>
      </c>
      <c r="E96" s="626" t="s">
        <v>2026</v>
      </c>
      <c r="F96" s="629"/>
      <c r="G96" s="629"/>
      <c r="H96" s="642">
        <v>0</v>
      </c>
      <c r="I96" s="629">
        <v>154</v>
      </c>
      <c r="J96" s="629">
        <v>154575.79262438853</v>
      </c>
      <c r="K96" s="642">
        <v>1</v>
      </c>
      <c r="L96" s="629">
        <v>154</v>
      </c>
      <c r="M96" s="630">
        <v>154575.79262438853</v>
      </c>
    </row>
    <row r="97" spans="1:13" ht="14.4" customHeight="1" x14ac:dyDescent="0.3">
      <c r="A97" s="625" t="s">
        <v>550</v>
      </c>
      <c r="B97" s="626" t="s">
        <v>2744</v>
      </c>
      <c r="C97" s="626" t="s">
        <v>1906</v>
      </c>
      <c r="D97" s="626" t="s">
        <v>1907</v>
      </c>
      <c r="E97" s="626" t="s">
        <v>1908</v>
      </c>
      <c r="F97" s="629"/>
      <c r="G97" s="629"/>
      <c r="H97" s="642">
        <v>0</v>
      </c>
      <c r="I97" s="629">
        <v>2</v>
      </c>
      <c r="J97" s="629">
        <v>1421.51</v>
      </c>
      <c r="K97" s="642">
        <v>1</v>
      </c>
      <c r="L97" s="629">
        <v>2</v>
      </c>
      <c r="M97" s="630">
        <v>1421.51</v>
      </c>
    </row>
    <row r="98" spans="1:13" ht="14.4" customHeight="1" x14ac:dyDescent="0.3">
      <c r="A98" s="625" t="s">
        <v>550</v>
      </c>
      <c r="B98" s="626" t="s">
        <v>2745</v>
      </c>
      <c r="C98" s="626" t="s">
        <v>1996</v>
      </c>
      <c r="D98" s="626" t="s">
        <v>2746</v>
      </c>
      <c r="E98" s="626" t="s">
        <v>2747</v>
      </c>
      <c r="F98" s="629"/>
      <c r="G98" s="629"/>
      <c r="H98" s="642">
        <v>0</v>
      </c>
      <c r="I98" s="629">
        <v>1</v>
      </c>
      <c r="J98" s="629">
        <v>56.610167656490098</v>
      </c>
      <c r="K98" s="642">
        <v>1</v>
      </c>
      <c r="L98" s="629">
        <v>1</v>
      </c>
      <c r="M98" s="630">
        <v>56.610167656490098</v>
      </c>
    </row>
    <row r="99" spans="1:13" ht="14.4" customHeight="1" x14ac:dyDescent="0.3">
      <c r="A99" s="625" t="s">
        <v>550</v>
      </c>
      <c r="B99" s="626" t="s">
        <v>2745</v>
      </c>
      <c r="C99" s="626" t="s">
        <v>1918</v>
      </c>
      <c r="D99" s="626" t="s">
        <v>2748</v>
      </c>
      <c r="E99" s="626" t="s">
        <v>2749</v>
      </c>
      <c r="F99" s="629"/>
      <c r="G99" s="629"/>
      <c r="H99" s="642">
        <v>0</v>
      </c>
      <c r="I99" s="629">
        <v>4</v>
      </c>
      <c r="J99" s="629">
        <v>352.66984242581822</v>
      </c>
      <c r="K99" s="642">
        <v>1</v>
      </c>
      <c r="L99" s="629">
        <v>4</v>
      </c>
      <c r="M99" s="630">
        <v>352.66984242581822</v>
      </c>
    </row>
    <row r="100" spans="1:13" ht="14.4" customHeight="1" x14ac:dyDescent="0.3">
      <c r="A100" s="625" t="s">
        <v>550</v>
      </c>
      <c r="B100" s="626" t="s">
        <v>2620</v>
      </c>
      <c r="C100" s="626" t="s">
        <v>734</v>
      </c>
      <c r="D100" s="626" t="s">
        <v>735</v>
      </c>
      <c r="E100" s="626" t="s">
        <v>736</v>
      </c>
      <c r="F100" s="629">
        <v>1</v>
      </c>
      <c r="G100" s="629">
        <v>1165.43</v>
      </c>
      <c r="H100" s="642">
        <v>1</v>
      </c>
      <c r="I100" s="629"/>
      <c r="J100" s="629"/>
      <c r="K100" s="642">
        <v>0</v>
      </c>
      <c r="L100" s="629">
        <v>1</v>
      </c>
      <c r="M100" s="630">
        <v>1165.43</v>
      </c>
    </row>
    <row r="101" spans="1:13" ht="14.4" customHeight="1" x14ac:dyDescent="0.3">
      <c r="A101" s="625" t="s">
        <v>550</v>
      </c>
      <c r="B101" s="626" t="s">
        <v>2620</v>
      </c>
      <c r="C101" s="626" t="s">
        <v>1864</v>
      </c>
      <c r="D101" s="626" t="s">
        <v>1865</v>
      </c>
      <c r="E101" s="626" t="s">
        <v>1866</v>
      </c>
      <c r="F101" s="629"/>
      <c r="G101" s="629"/>
      <c r="H101" s="642">
        <v>0</v>
      </c>
      <c r="I101" s="629">
        <v>3</v>
      </c>
      <c r="J101" s="629">
        <v>433.60653945185197</v>
      </c>
      <c r="K101" s="642">
        <v>1</v>
      </c>
      <c r="L101" s="629">
        <v>3</v>
      </c>
      <c r="M101" s="630">
        <v>433.60653945185197</v>
      </c>
    </row>
    <row r="102" spans="1:13" ht="14.4" customHeight="1" x14ac:dyDescent="0.3">
      <c r="A102" s="625" t="s">
        <v>550</v>
      </c>
      <c r="B102" s="626" t="s">
        <v>2620</v>
      </c>
      <c r="C102" s="626" t="s">
        <v>2010</v>
      </c>
      <c r="D102" s="626" t="s">
        <v>2621</v>
      </c>
      <c r="E102" s="626" t="s">
        <v>2750</v>
      </c>
      <c r="F102" s="629"/>
      <c r="G102" s="629"/>
      <c r="H102" s="642">
        <v>0</v>
      </c>
      <c r="I102" s="629">
        <v>2</v>
      </c>
      <c r="J102" s="629">
        <v>355.94</v>
      </c>
      <c r="K102" s="642">
        <v>1</v>
      </c>
      <c r="L102" s="629">
        <v>2</v>
      </c>
      <c r="M102" s="630">
        <v>355.94</v>
      </c>
    </row>
    <row r="103" spans="1:13" ht="14.4" customHeight="1" x14ac:dyDescent="0.3">
      <c r="A103" s="625" t="s">
        <v>550</v>
      </c>
      <c r="B103" s="626" t="s">
        <v>2620</v>
      </c>
      <c r="C103" s="626" t="s">
        <v>2032</v>
      </c>
      <c r="D103" s="626" t="s">
        <v>2751</v>
      </c>
      <c r="E103" s="626" t="s">
        <v>2752</v>
      </c>
      <c r="F103" s="629"/>
      <c r="G103" s="629"/>
      <c r="H103" s="642">
        <v>0</v>
      </c>
      <c r="I103" s="629">
        <v>105</v>
      </c>
      <c r="J103" s="629">
        <v>109153.50838334268</v>
      </c>
      <c r="K103" s="642">
        <v>1</v>
      </c>
      <c r="L103" s="629">
        <v>105</v>
      </c>
      <c r="M103" s="630">
        <v>109153.50838334268</v>
      </c>
    </row>
    <row r="104" spans="1:13" ht="14.4" customHeight="1" x14ac:dyDescent="0.3">
      <c r="A104" s="625" t="s">
        <v>550</v>
      </c>
      <c r="B104" s="626" t="s">
        <v>2753</v>
      </c>
      <c r="C104" s="626" t="s">
        <v>2002</v>
      </c>
      <c r="D104" s="626" t="s">
        <v>2003</v>
      </c>
      <c r="E104" s="626" t="s">
        <v>2754</v>
      </c>
      <c r="F104" s="629"/>
      <c r="G104" s="629"/>
      <c r="H104" s="642">
        <v>0</v>
      </c>
      <c r="I104" s="629">
        <v>2</v>
      </c>
      <c r="J104" s="629">
        <v>324.08</v>
      </c>
      <c r="K104" s="642">
        <v>1</v>
      </c>
      <c r="L104" s="629">
        <v>2</v>
      </c>
      <c r="M104" s="630">
        <v>324.08</v>
      </c>
    </row>
    <row r="105" spans="1:13" ht="14.4" customHeight="1" x14ac:dyDescent="0.3">
      <c r="A105" s="625" t="s">
        <v>550</v>
      </c>
      <c r="B105" s="626" t="s">
        <v>2753</v>
      </c>
      <c r="C105" s="626" t="s">
        <v>713</v>
      </c>
      <c r="D105" s="626" t="s">
        <v>2755</v>
      </c>
      <c r="E105" s="626" t="s">
        <v>1882</v>
      </c>
      <c r="F105" s="629">
        <v>21</v>
      </c>
      <c r="G105" s="629">
        <v>3184.6793909766666</v>
      </c>
      <c r="H105" s="642">
        <v>1</v>
      </c>
      <c r="I105" s="629"/>
      <c r="J105" s="629"/>
      <c r="K105" s="642">
        <v>0</v>
      </c>
      <c r="L105" s="629">
        <v>21</v>
      </c>
      <c r="M105" s="630">
        <v>3184.6793909766666</v>
      </c>
    </row>
    <row r="106" spans="1:13" ht="14.4" customHeight="1" x14ac:dyDescent="0.3">
      <c r="A106" s="625" t="s">
        <v>550</v>
      </c>
      <c r="B106" s="626" t="s">
        <v>2756</v>
      </c>
      <c r="C106" s="626" t="s">
        <v>731</v>
      </c>
      <c r="D106" s="626" t="s">
        <v>732</v>
      </c>
      <c r="E106" s="626" t="s">
        <v>733</v>
      </c>
      <c r="F106" s="629">
        <v>1</v>
      </c>
      <c r="G106" s="629">
        <v>148.72948450152501</v>
      </c>
      <c r="H106" s="642">
        <v>1</v>
      </c>
      <c r="I106" s="629"/>
      <c r="J106" s="629"/>
      <c r="K106" s="642">
        <v>0</v>
      </c>
      <c r="L106" s="629">
        <v>1</v>
      </c>
      <c r="M106" s="630">
        <v>148.72948450152501</v>
      </c>
    </row>
    <row r="107" spans="1:13" ht="14.4" customHeight="1" x14ac:dyDescent="0.3">
      <c r="A107" s="625" t="s">
        <v>550</v>
      </c>
      <c r="B107" s="626" t="s">
        <v>2757</v>
      </c>
      <c r="C107" s="626" t="s">
        <v>1967</v>
      </c>
      <c r="D107" s="626" t="s">
        <v>1968</v>
      </c>
      <c r="E107" s="626" t="s">
        <v>1969</v>
      </c>
      <c r="F107" s="629"/>
      <c r="G107" s="629"/>
      <c r="H107" s="642">
        <v>0</v>
      </c>
      <c r="I107" s="629">
        <v>1</v>
      </c>
      <c r="J107" s="629">
        <v>174.240003393195</v>
      </c>
      <c r="K107" s="642">
        <v>1</v>
      </c>
      <c r="L107" s="629">
        <v>1</v>
      </c>
      <c r="M107" s="630">
        <v>174.240003393195</v>
      </c>
    </row>
    <row r="108" spans="1:13" ht="14.4" customHeight="1" x14ac:dyDescent="0.3">
      <c r="A108" s="625" t="s">
        <v>550</v>
      </c>
      <c r="B108" s="626" t="s">
        <v>2758</v>
      </c>
      <c r="C108" s="626" t="s">
        <v>717</v>
      </c>
      <c r="D108" s="626" t="s">
        <v>718</v>
      </c>
      <c r="E108" s="626" t="s">
        <v>719</v>
      </c>
      <c r="F108" s="629">
        <v>3</v>
      </c>
      <c r="G108" s="629">
        <v>314.19021972521102</v>
      </c>
      <c r="H108" s="642">
        <v>1</v>
      </c>
      <c r="I108" s="629"/>
      <c r="J108" s="629"/>
      <c r="K108" s="642">
        <v>0</v>
      </c>
      <c r="L108" s="629">
        <v>3</v>
      </c>
      <c r="M108" s="630">
        <v>314.19021972521102</v>
      </c>
    </row>
    <row r="109" spans="1:13" ht="14.4" customHeight="1" x14ac:dyDescent="0.3">
      <c r="A109" s="625" t="s">
        <v>550</v>
      </c>
      <c r="B109" s="626" t="s">
        <v>2759</v>
      </c>
      <c r="C109" s="626" t="s">
        <v>2006</v>
      </c>
      <c r="D109" s="626" t="s">
        <v>2007</v>
      </c>
      <c r="E109" s="626" t="s">
        <v>2008</v>
      </c>
      <c r="F109" s="629"/>
      <c r="G109" s="629"/>
      <c r="H109" s="642">
        <v>0</v>
      </c>
      <c r="I109" s="629">
        <v>4</v>
      </c>
      <c r="J109" s="629">
        <v>446.12311814900801</v>
      </c>
      <c r="K109" s="642">
        <v>1</v>
      </c>
      <c r="L109" s="629">
        <v>4</v>
      </c>
      <c r="M109" s="630">
        <v>446.12311814900801</v>
      </c>
    </row>
    <row r="110" spans="1:13" ht="14.4" customHeight="1" x14ac:dyDescent="0.3">
      <c r="A110" s="625" t="s">
        <v>550</v>
      </c>
      <c r="B110" s="626" t="s">
        <v>2759</v>
      </c>
      <c r="C110" s="626" t="s">
        <v>2050</v>
      </c>
      <c r="D110" s="626" t="s">
        <v>2051</v>
      </c>
      <c r="E110" s="626" t="s">
        <v>2052</v>
      </c>
      <c r="F110" s="629"/>
      <c r="G110" s="629"/>
      <c r="H110" s="642">
        <v>0</v>
      </c>
      <c r="I110" s="629">
        <v>2</v>
      </c>
      <c r="J110" s="629">
        <v>355.63853696263197</v>
      </c>
      <c r="K110" s="642">
        <v>1</v>
      </c>
      <c r="L110" s="629">
        <v>2</v>
      </c>
      <c r="M110" s="630">
        <v>355.63853696263197</v>
      </c>
    </row>
    <row r="111" spans="1:13" ht="14.4" customHeight="1" x14ac:dyDescent="0.3">
      <c r="A111" s="625" t="s">
        <v>550</v>
      </c>
      <c r="B111" s="626" t="s">
        <v>2760</v>
      </c>
      <c r="C111" s="626" t="s">
        <v>1891</v>
      </c>
      <c r="D111" s="626" t="s">
        <v>1892</v>
      </c>
      <c r="E111" s="626" t="s">
        <v>1893</v>
      </c>
      <c r="F111" s="629"/>
      <c r="G111" s="629"/>
      <c r="H111" s="642">
        <v>0</v>
      </c>
      <c r="I111" s="629">
        <v>70</v>
      </c>
      <c r="J111" s="629">
        <v>5983.5988255336124</v>
      </c>
      <c r="K111" s="642">
        <v>1</v>
      </c>
      <c r="L111" s="629">
        <v>70</v>
      </c>
      <c r="M111" s="630">
        <v>5983.5988255336124</v>
      </c>
    </row>
    <row r="112" spans="1:13" ht="14.4" customHeight="1" x14ac:dyDescent="0.3">
      <c r="A112" s="625" t="s">
        <v>550</v>
      </c>
      <c r="B112" s="626" t="s">
        <v>2761</v>
      </c>
      <c r="C112" s="626" t="s">
        <v>678</v>
      </c>
      <c r="D112" s="626" t="s">
        <v>679</v>
      </c>
      <c r="E112" s="626" t="s">
        <v>2762</v>
      </c>
      <c r="F112" s="629">
        <v>1</v>
      </c>
      <c r="G112" s="629">
        <v>411.02</v>
      </c>
      <c r="H112" s="642">
        <v>1</v>
      </c>
      <c r="I112" s="629"/>
      <c r="J112" s="629"/>
      <c r="K112" s="642">
        <v>0</v>
      </c>
      <c r="L112" s="629">
        <v>1</v>
      </c>
      <c r="M112" s="630">
        <v>411.02</v>
      </c>
    </row>
    <row r="113" spans="1:13" ht="14.4" customHeight="1" x14ac:dyDescent="0.3">
      <c r="A113" s="625" t="s">
        <v>550</v>
      </c>
      <c r="B113" s="626" t="s">
        <v>2763</v>
      </c>
      <c r="C113" s="626" t="s">
        <v>1895</v>
      </c>
      <c r="D113" s="626" t="s">
        <v>1896</v>
      </c>
      <c r="E113" s="626" t="s">
        <v>1969</v>
      </c>
      <c r="F113" s="629"/>
      <c r="G113" s="629"/>
      <c r="H113" s="642">
        <v>0</v>
      </c>
      <c r="I113" s="629">
        <v>1</v>
      </c>
      <c r="J113" s="629">
        <v>109.120962157222</v>
      </c>
      <c r="K113" s="642">
        <v>1</v>
      </c>
      <c r="L113" s="629">
        <v>1</v>
      </c>
      <c r="M113" s="630">
        <v>109.120962157222</v>
      </c>
    </row>
    <row r="114" spans="1:13" ht="14.4" customHeight="1" x14ac:dyDescent="0.3">
      <c r="A114" s="625" t="s">
        <v>550</v>
      </c>
      <c r="B114" s="626" t="s">
        <v>2763</v>
      </c>
      <c r="C114" s="626" t="s">
        <v>1983</v>
      </c>
      <c r="D114" s="626" t="s">
        <v>1896</v>
      </c>
      <c r="E114" s="626" t="s">
        <v>1984</v>
      </c>
      <c r="F114" s="629"/>
      <c r="G114" s="629"/>
      <c r="H114" s="642">
        <v>0</v>
      </c>
      <c r="I114" s="629">
        <v>1</v>
      </c>
      <c r="J114" s="629">
        <v>313.74</v>
      </c>
      <c r="K114" s="642">
        <v>1</v>
      </c>
      <c r="L114" s="629">
        <v>1</v>
      </c>
      <c r="M114" s="630">
        <v>313.74</v>
      </c>
    </row>
    <row r="115" spans="1:13" ht="14.4" customHeight="1" x14ac:dyDescent="0.3">
      <c r="A115" s="625" t="s">
        <v>550</v>
      </c>
      <c r="B115" s="626" t="s">
        <v>2764</v>
      </c>
      <c r="C115" s="626" t="s">
        <v>698</v>
      </c>
      <c r="D115" s="626" t="s">
        <v>699</v>
      </c>
      <c r="E115" s="626" t="s">
        <v>700</v>
      </c>
      <c r="F115" s="629">
        <v>2</v>
      </c>
      <c r="G115" s="629">
        <v>343.84</v>
      </c>
      <c r="H115" s="642">
        <v>1</v>
      </c>
      <c r="I115" s="629"/>
      <c r="J115" s="629"/>
      <c r="K115" s="642">
        <v>0</v>
      </c>
      <c r="L115" s="629">
        <v>2</v>
      </c>
      <c r="M115" s="630">
        <v>343.84</v>
      </c>
    </row>
    <row r="116" spans="1:13" ht="14.4" customHeight="1" x14ac:dyDescent="0.3">
      <c r="A116" s="625" t="s">
        <v>550</v>
      </c>
      <c r="B116" s="626" t="s">
        <v>2765</v>
      </c>
      <c r="C116" s="626" t="s">
        <v>1933</v>
      </c>
      <c r="D116" s="626" t="s">
        <v>1934</v>
      </c>
      <c r="E116" s="626" t="s">
        <v>1935</v>
      </c>
      <c r="F116" s="629"/>
      <c r="G116" s="629"/>
      <c r="H116" s="642">
        <v>0</v>
      </c>
      <c r="I116" s="629">
        <v>3</v>
      </c>
      <c r="J116" s="629">
        <v>689.82099165233899</v>
      </c>
      <c r="K116" s="642">
        <v>1</v>
      </c>
      <c r="L116" s="629">
        <v>3</v>
      </c>
      <c r="M116" s="630">
        <v>689.82099165233899</v>
      </c>
    </row>
    <row r="117" spans="1:13" ht="14.4" customHeight="1" x14ac:dyDescent="0.3">
      <c r="A117" s="625" t="s">
        <v>550</v>
      </c>
      <c r="B117" s="626" t="s">
        <v>2766</v>
      </c>
      <c r="C117" s="626" t="s">
        <v>2071</v>
      </c>
      <c r="D117" s="626" t="s">
        <v>2072</v>
      </c>
      <c r="E117" s="626" t="s">
        <v>729</v>
      </c>
      <c r="F117" s="629">
        <v>115</v>
      </c>
      <c r="G117" s="629">
        <v>50919.7</v>
      </c>
      <c r="H117" s="642">
        <v>1</v>
      </c>
      <c r="I117" s="629"/>
      <c r="J117" s="629"/>
      <c r="K117" s="642">
        <v>0</v>
      </c>
      <c r="L117" s="629">
        <v>115</v>
      </c>
      <c r="M117" s="630">
        <v>50919.7</v>
      </c>
    </row>
    <row r="118" spans="1:13" ht="14.4" customHeight="1" x14ac:dyDescent="0.3">
      <c r="A118" s="625" t="s">
        <v>550</v>
      </c>
      <c r="B118" s="626" t="s">
        <v>2766</v>
      </c>
      <c r="C118" s="626" t="s">
        <v>2053</v>
      </c>
      <c r="D118" s="626" t="s">
        <v>2054</v>
      </c>
      <c r="E118" s="626" t="s">
        <v>2055</v>
      </c>
      <c r="F118" s="629">
        <v>4</v>
      </c>
      <c r="G118" s="629">
        <v>8764.56</v>
      </c>
      <c r="H118" s="642">
        <v>1</v>
      </c>
      <c r="I118" s="629"/>
      <c r="J118" s="629"/>
      <c r="K118" s="642">
        <v>0</v>
      </c>
      <c r="L118" s="629">
        <v>4</v>
      </c>
      <c r="M118" s="630">
        <v>8764.56</v>
      </c>
    </row>
    <row r="119" spans="1:13" ht="14.4" customHeight="1" x14ac:dyDescent="0.3">
      <c r="A119" s="625" t="s">
        <v>550</v>
      </c>
      <c r="B119" s="626" t="s">
        <v>2766</v>
      </c>
      <c r="C119" s="626" t="s">
        <v>2056</v>
      </c>
      <c r="D119" s="626" t="s">
        <v>2057</v>
      </c>
      <c r="E119" s="626" t="s">
        <v>729</v>
      </c>
      <c r="F119" s="629">
        <v>57</v>
      </c>
      <c r="G119" s="629">
        <v>13642.0539160709</v>
      </c>
      <c r="H119" s="642">
        <v>1</v>
      </c>
      <c r="I119" s="629"/>
      <c r="J119" s="629"/>
      <c r="K119" s="642">
        <v>0</v>
      </c>
      <c r="L119" s="629">
        <v>57</v>
      </c>
      <c r="M119" s="630">
        <v>13642.0539160709</v>
      </c>
    </row>
    <row r="120" spans="1:13" ht="14.4" customHeight="1" x14ac:dyDescent="0.3">
      <c r="A120" s="625" t="s">
        <v>550</v>
      </c>
      <c r="B120" s="626" t="s">
        <v>2766</v>
      </c>
      <c r="C120" s="626" t="s">
        <v>2135</v>
      </c>
      <c r="D120" s="626" t="s">
        <v>2136</v>
      </c>
      <c r="E120" s="626" t="s">
        <v>2060</v>
      </c>
      <c r="F120" s="629"/>
      <c r="G120" s="629"/>
      <c r="H120" s="642">
        <v>0</v>
      </c>
      <c r="I120" s="629">
        <v>79</v>
      </c>
      <c r="J120" s="629">
        <v>16352.996009459213</v>
      </c>
      <c r="K120" s="642">
        <v>1</v>
      </c>
      <c r="L120" s="629">
        <v>79</v>
      </c>
      <c r="M120" s="630">
        <v>16352.996009459213</v>
      </c>
    </row>
    <row r="121" spans="1:13" ht="14.4" customHeight="1" x14ac:dyDescent="0.3">
      <c r="A121" s="625" t="s">
        <v>550</v>
      </c>
      <c r="B121" s="626" t="s">
        <v>2766</v>
      </c>
      <c r="C121" s="626" t="s">
        <v>2139</v>
      </c>
      <c r="D121" s="626" t="s">
        <v>2767</v>
      </c>
      <c r="E121" s="626" t="s">
        <v>729</v>
      </c>
      <c r="F121" s="629"/>
      <c r="G121" s="629"/>
      <c r="H121" s="642">
        <v>0</v>
      </c>
      <c r="I121" s="629">
        <v>52</v>
      </c>
      <c r="J121" s="629">
        <v>11243.522746546048</v>
      </c>
      <c r="K121" s="642">
        <v>1</v>
      </c>
      <c r="L121" s="629">
        <v>52</v>
      </c>
      <c r="M121" s="630">
        <v>11243.522746546048</v>
      </c>
    </row>
    <row r="122" spans="1:13" ht="14.4" customHeight="1" x14ac:dyDescent="0.3">
      <c r="A122" s="625" t="s">
        <v>550</v>
      </c>
      <c r="B122" s="626" t="s">
        <v>2766</v>
      </c>
      <c r="C122" s="626" t="s">
        <v>2069</v>
      </c>
      <c r="D122" s="626" t="s">
        <v>2070</v>
      </c>
      <c r="E122" s="626" t="s">
        <v>729</v>
      </c>
      <c r="F122" s="629">
        <v>23</v>
      </c>
      <c r="G122" s="629">
        <v>26070.970000000052</v>
      </c>
      <c r="H122" s="642">
        <v>1</v>
      </c>
      <c r="I122" s="629"/>
      <c r="J122" s="629"/>
      <c r="K122" s="642">
        <v>0</v>
      </c>
      <c r="L122" s="629">
        <v>23</v>
      </c>
      <c r="M122" s="630">
        <v>26070.970000000052</v>
      </c>
    </row>
    <row r="123" spans="1:13" ht="14.4" customHeight="1" x14ac:dyDescent="0.3">
      <c r="A123" s="625" t="s">
        <v>550</v>
      </c>
      <c r="B123" s="626" t="s">
        <v>2766</v>
      </c>
      <c r="C123" s="626" t="s">
        <v>2147</v>
      </c>
      <c r="D123" s="626" t="s">
        <v>2768</v>
      </c>
      <c r="E123" s="626" t="s">
        <v>2060</v>
      </c>
      <c r="F123" s="629"/>
      <c r="G123" s="629"/>
      <c r="H123" s="642">
        <v>0</v>
      </c>
      <c r="I123" s="629">
        <v>163</v>
      </c>
      <c r="J123" s="629">
        <v>35412.774201475651</v>
      </c>
      <c r="K123" s="642">
        <v>1</v>
      </c>
      <c r="L123" s="629">
        <v>163</v>
      </c>
      <c r="M123" s="630">
        <v>35412.774201475651</v>
      </c>
    </row>
    <row r="124" spans="1:13" ht="14.4" customHeight="1" x14ac:dyDescent="0.3">
      <c r="A124" s="625" t="s">
        <v>550</v>
      </c>
      <c r="B124" s="626" t="s">
        <v>2766</v>
      </c>
      <c r="C124" s="626" t="s">
        <v>2151</v>
      </c>
      <c r="D124" s="626" t="s">
        <v>2152</v>
      </c>
      <c r="E124" s="626" t="s">
        <v>2060</v>
      </c>
      <c r="F124" s="629"/>
      <c r="G124" s="629"/>
      <c r="H124" s="642">
        <v>0</v>
      </c>
      <c r="I124" s="629">
        <v>80</v>
      </c>
      <c r="J124" s="629">
        <v>32747.953431436345</v>
      </c>
      <c r="K124" s="642">
        <v>1</v>
      </c>
      <c r="L124" s="629">
        <v>80</v>
      </c>
      <c r="M124" s="630">
        <v>32747.953431436345</v>
      </c>
    </row>
    <row r="125" spans="1:13" ht="14.4" customHeight="1" x14ac:dyDescent="0.3">
      <c r="A125" s="625" t="s">
        <v>550</v>
      </c>
      <c r="B125" s="626" t="s">
        <v>2766</v>
      </c>
      <c r="C125" s="626" t="s">
        <v>2142</v>
      </c>
      <c r="D125" s="626" t="s">
        <v>2143</v>
      </c>
      <c r="E125" s="626" t="s">
        <v>2060</v>
      </c>
      <c r="F125" s="629"/>
      <c r="G125" s="629"/>
      <c r="H125" s="642">
        <v>0</v>
      </c>
      <c r="I125" s="629">
        <v>26</v>
      </c>
      <c r="J125" s="629">
        <v>11049.48</v>
      </c>
      <c r="K125" s="642">
        <v>1</v>
      </c>
      <c r="L125" s="629">
        <v>26</v>
      </c>
      <c r="M125" s="630">
        <v>11049.48</v>
      </c>
    </row>
    <row r="126" spans="1:13" ht="14.4" customHeight="1" x14ac:dyDescent="0.3">
      <c r="A126" s="625" t="s">
        <v>550</v>
      </c>
      <c r="B126" s="626" t="s">
        <v>2766</v>
      </c>
      <c r="C126" s="626" t="s">
        <v>2058</v>
      </c>
      <c r="D126" s="626" t="s">
        <v>2059</v>
      </c>
      <c r="E126" s="626" t="s">
        <v>2060</v>
      </c>
      <c r="F126" s="629">
        <v>24</v>
      </c>
      <c r="G126" s="629">
        <v>3635.1975000000002</v>
      </c>
      <c r="H126" s="642">
        <v>1</v>
      </c>
      <c r="I126" s="629"/>
      <c r="J126" s="629"/>
      <c r="K126" s="642">
        <v>0</v>
      </c>
      <c r="L126" s="629">
        <v>24</v>
      </c>
      <c r="M126" s="630">
        <v>3635.1975000000002</v>
      </c>
    </row>
    <row r="127" spans="1:13" ht="14.4" customHeight="1" x14ac:dyDescent="0.3">
      <c r="A127" s="625" t="s">
        <v>550</v>
      </c>
      <c r="B127" s="626" t="s">
        <v>2766</v>
      </c>
      <c r="C127" s="626" t="s">
        <v>2061</v>
      </c>
      <c r="D127" s="626" t="s">
        <v>2062</v>
      </c>
      <c r="E127" s="626" t="s">
        <v>2063</v>
      </c>
      <c r="F127" s="629">
        <v>0</v>
      </c>
      <c r="G127" s="629">
        <v>0</v>
      </c>
      <c r="H127" s="642"/>
      <c r="I127" s="629"/>
      <c r="J127" s="629"/>
      <c r="K127" s="642"/>
      <c r="L127" s="629">
        <v>0</v>
      </c>
      <c r="M127" s="630">
        <v>0</v>
      </c>
    </row>
    <row r="128" spans="1:13" ht="14.4" customHeight="1" x14ac:dyDescent="0.3">
      <c r="A128" s="625" t="s">
        <v>550</v>
      </c>
      <c r="B128" s="626" t="s">
        <v>2766</v>
      </c>
      <c r="C128" s="626" t="s">
        <v>2064</v>
      </c>
      <c r="D128" s="626" t="s">
        <v>2065</v>
      </c>
      <c r="E128" s="626" t="s">
        <v>729</v>
      </c>
      <c r="F128" s="629">
        <v>335</v>
      </c>
      <c r="G128" s="629">
        <v>37717.551336694443</v>
      </c>
      <c r="H128" s="642">
        <v>1</v>
      </c>
      <c r="I128" s="629"/>
      <c r="J128" s="629"/>
      <c r="K128" s="642">
        <v>0</v>
      </c>
      <c r="L128" s="629">
        <v>335</v>
      </c>
      <c r="M128" s="630">
        <v>37717.551336694443</v>
      </c>
    </row>
    <row r="129" spans="1:13" ht="14.4" customHeight="1" x14ac:dyDescent="0.3">
      <c r="A129" s="625" t="s">
        <v>550</v>
      </c>
      <c r="B129" s="626" t="s">
        <v>2766</v>
      </c>
      <c r="C129" s="626" t="s">
        <v>2144</v>
      </c>
      <c r="D129" s="626" t="s">
        <v>2145</v>
      </c>
      <c r="E129" s="626" t="s">
        <v>2060</v>
      </c>
      <c r="F129" s="629"/>
      <c r="G129" s="629"/>
      <c r="H129" s="642">
        <v>0</v>
      </c>
      <c r="I129" s="629">
        <v>414</v>
      </c>
      <c r="J129" s="629">
        <v>75915.094967031662</v>
      </c>
      <c r="K129" s="642">
        <v>1</v>
      </c>
      <c r="L129" s="629">
        <v>414</v>
      </c>
      <c r="M129" s="630">
        <v>75915.094967031662</v>
      </c>
    </row>
    <row r="130" spans="1:13" ht="14.4" customHeight="1" x14ac:dyDescent="0.3">
      <c r="A130" s="625" t="s">
        <v>550</v>
      </c>
      <c r="B130" s="626" t="s">
        <v>2766</v>
      </c>
      <c r="C130" s="626" t="s">
        <v>2132</v>
      </c>
      <c r="D130" s="626" t="s">
        <v>2133</v>
      </c>
      <c r="E130" s="626" t="s">
        <v>2060</v>
      </c>
      <c r="F130" s="629"/>
      <c r="G130" s="629"/>
      <c r="H130" s="642">
        <v>0</v>
      </c>
      <c r="I130" s="629">
        <v>51</v>
      </c>
      <c r="J130" s="629">
        <v>12901.469999999998</v>
      </c>
      <c r="K130" s="642">
        <v>1</v>
      </c>
      <c r="L130" s="629">
        <v>51</v>
      </c>
      <c r="M130" s="630">
        <v>12901.469999999998</v>
      </c>
    </row>
    <row r="131" spans="1:13" ht="14.4" customHeight="1" x14ac:dyDescent="0.3">
      <c r="A131" s="625" t="s">
        <v>550</v>
      </c>
      <c r="B131" s="626" t="s">
        <v>2766</v>
      </c>
      <c r="C131" s="626" t="s">
        <v>727</v>
      </c>
      <c r="D131" s="626" t="s">
        <v>728</v>
      </c>
      <c r="E131" s="626" t="s">
        <v>729</v>
      </c>
      <c r="F131" s="629">
        <v>255</v>
      </c>
      <c r="G131" s="629">
        <v>56530.833762552524</v>
      </c>
      <c r="H131" s="642">
        <v>1</v>
      </c>
      <c r="I131" s="629"/>
      <c r="J131" s="629"/>
      <c r="K131" s="642">
        <v>0</v>
      </c>
      <c r="L131" s="629">
        <v>255</v>
      </c>
      <c r="M131" s="630">
        <v>56530.833762552524</v>
      </c>
    </row>
    <row r="132" spans="1:13" ht="14.4" customHeight="1" x14ac:dyDescent="0.3">
      <c r="A132" s="625" t="s">
        <v>550</v>
      </c>
      <c r="B132" s="626" t="s">
        <v>2766</v>
      </c>
      <c r="C132" s="626" t="s">
        <v>2066</v>
      </c>
      <c r="D132" s="626" t="s">
        <v>2067</v>
      </c>
      <c r="E132" s="626" t="s">
        <v>729</v>
      </c>
      <c r="F132" s="629">
        <v>90</v>
      </c>
      <c r="G132" s="629">
        <v>14176.73191718724</v>
      </c>
      <c r="H132" s="642">
        <v>1</v>
      </c>
      <c r="I132" s="629"/>
      <c r="J132" s="629"/>
      <c r="K132" s="642">
        <v>0</v>
      </c>
      <c r="L132" s="629">
        <v>90</v>
      </c>
      <c r="M132" s="630">
        <v>14176.73191718724</v>
      </c>
    </row>
    <row r="133" spans="1:13" ht="14.4" customHeight="1" x14ac:dyDescent="0.3">
      <c r="A133" s="625" t="s">
        <v>552</v>
      </c>
      <c r="B133" s="626" t="s">
        <v>2647</v>
      </c>
      <c r="C133" s="626" t="s">
        <v>1930</v>
      </c>
      <c r="D133" s="626" t="s">
        <v>1850</v>
      </c>
      <c r="E133" s="626" t="s">
        <v>1931</v>
      </c>
      <c r="F133" s="629"/>
      <c r="G133" s="629"/>
      <c r="H133" s="642">
        <v>0</v>
      </c>
      <c r="I133" s="629">
        <v>6</v>
      </c>
      <c r="J133" s="629">
        <v>811.23999971970397</v>
      </c>
      <c r="K133" s="642">
        <v>1</v>
      </c>
      <c r="L133" s="629">
        <v>6</v>
      </c>
      <c r="M133" s="630">
        <v>811.23999971970397</v>
      </c>
    </row>
    <row r="134" spans="1:13" ht="14.4" customHeight="1" x14ac:dyDescent="0.3">
      <c r="A134" s="625" t="s">
        <v>552</v>
      </c>
      <c r="B134" s="626" t="s">
        <v>2647</v>
      </c>
      <c r="C134" s="626" t="s">
        <v>2381</v>
      </c>
      <c r="D134" s="626" t="s">
        <v>2382</v>
      </c>
      <c r="E134" s="626" t="s">
        <v>2769</v>
      </c>
      <c r="F134" s="629">
        <v>2</v>
      </c>
      <c r="G134" s="629">
        <v>105.34</v>
      </c>
      <c r="H134" s="642">
        <v>1</v>
      </c>
      <c r="I134" s="629"/>
      <c r="J134" s="629"/>
      <c r="K134" s="642">
        <v>0</v>
      </c>
      <c r="L134" s="629">
        <v>2</v>
      </c>
      <c r="M134" s="630">
        <v>105.34</v>
      </c>
    </row>
    <row r="135" spans="1:13" ht="14.4" customHeight="1" x14ac:dyDescent="0.3">
      <c r="A135" s="625" t="s">
        <v>552</v>
      </c>
      <c r="B135" s="626" t="s">
        <v>2737</v>
      </c>
      <c r="C135" s="626" t="s">
        <v>2043</v>
      </c>
      <c r="D135" s="626" t="s">
        <v>2044</v>
      </c>
      <c r="E135" s="626" t="s">
        <v>1454</v>
      </c>
      <c r="F135" s="629"/>
      <c r="G135" s="629"/>
      <c r="H135" s="642">
        <v>0</v>
      </c>
      <c r="I135" s="629">
        <v>5</v>
      </c>
      <c r="J135" s="629">
        <v>1764.7083369826541</v>
      </c>
      <c r="K135" s="642">
        <v>1</v>
      </c>
      <c r="L135" s="629">
        <v>5</v>
      </c>
      <c r="M135" s="630">
        <v>1764.7083369826541</v>
      </c>
    </row>
    <row r="136" spans="1:13" ht="14.4" customHeight="1" x14ac:dyDescent="0.3">
      <c r="A136" s="625" t="s">
        <v>552</v>
      </c>
      <c r="B136" s="626" t="s">
        <v>2738</v>
      </c>
      <c r="C136" s="626" t="s">
        <v>2036</v>
      </c>
      <c r="D136" s="626" t="s">
        <v>2037</v>
      </c>
      <c r="E136" s="626" t="s">
        <v>2038</v>
      </c>
      <c r="F136" s="629"/>
      <c r="G136" s="629"/>
      <c r="H136" s="642">
        <v>0</v>
      </c>
      <c r="I136" s="629">
        <v>10</v>
      </c>
      <c r="J136" s="629">
        <v>2316.3421431197362</v>
      </c>
      <c r="K136" s="642">
        <v>1</v>
      </c>
      <c r="L136" s="629">
        <v>10</v>
      </c>
      <c r="M136" s="630">
        <v>2316.3421431197362</v>
      </c>
    </row>
    <row r="137" spans="1:13" ht="14.4" customHeight="1" x14ac:dyDescent="0.3">
      <c r="A137" s="625" t="s">
        <v>552</v>
      </c>
      <c r="B137" s="626" t="s">
        <v>2738</v>
      </c>
      <c r="C137" s="626" t="s">
        <v>2040</v>
      </c>
      <c r="D137" s="626" t="s">
        <v>2037</v>
      </c>
      <c r="E137" s="626" t="s">
        <v>2041</v>
      </c>
      <c r="F137" s="629"/>
      <c r="G137" s="629"/>
      <c r="H137" s="642">
        <v>0</v>
      </c>
      <c r="I137" s="629">
        <v>37</v>
      </c>
      <c r="J137" s="629">
        <v>33346.563081941465</v>
      </c>
      <c r="K137" s="642">
        <v>1</v>
      </c>
      <c r="L137" s="629">
        <v>37</v>
      </c>
      <c r="M137" s="630">
        <v>33346.563081941465</v>
      </c>
    </row>
    <row r="138" spans="1:13" ht="14.4" customHeight="1" x14ac:dyDescent="0.3">
      <c r="A138" s="625" t="s">
        <v>552</v>
      </c>
      <c r="B138" s="626" t="s">
        <v>2770</v>
      </c>
      <c r="C138" s="626" t="s">
        <v>2385</v>
      </c>
      <c r="D138" s="626" t="s">
        <v>2386</v>
      </c>
      <c r="E138" s="626" t="s">
        <v>2387</v>
      </c>
      <c r="F138" s="629">
        <v>4</v>
      </c>
      <c r="G138" s="629">
        <v>17758.766394780239</v>
      </c>
      <c r="H138" s="642">
        <v>1</v>
      </c>
      <c r="I138" s="629"/>
      <c r="J138" s="629"/>
      <c r="K138" s="642">
        <v>0</v>
      </c>
      <c r="L138" s="629">
        <v>4</v>
      </c>
      <c r="M138" s="630">
        <v>17758.766394780239</v>
      </c>
    </row>
    <row r="139" spans="1:13" ht="14.4" customHeight="1" x14ac:dyDescent="0.3">
      <c r="A139" s="625" t="s">
        <v>552</v>
      </c>
      <c r="B139" s="626" t="s">
        <v>2770</v>
      </c>
      <c r="C139" s="626" t="s">
        <v>2479</v>
      </c>
      <c r="D139" s="626" t="s">
        <v>2480</v>
      </c>
      <c r="E139" s="626" t="s">
        <v>2481</v>
      </c>
      <c r="F139" s="629"/>
      <c r="G139" s="629"/>
      <c r="H139" s="642">
        <v>0</v>
      </c>
      <c r="I139" s="629">
        <v>236</v>
      </c>
      <c r="J139" s="629">
        <v>905376.50293280254</v>
      </c>
      <c r="K139" s="642">
        <v>1</v>
      </c>
      <c r="L139" s="629">
        <v>236</v>
      </c>
      <c r="M139" s="630">
        <v>905376.50293280254</v>
      </c>
    </row>
    <row r="140" spans="1:13" ht="14.4" customHeight="1" x14ac:dyDescent="0.3">
      <c r="A140" s="625" t="s">
        <v>552</v>
      </c>
      <c r="B140" s="626" t="s">
        <v>2619</v>
      </c>
      <c r="C140" s="626" t="s">
        <v>2476</v>
      </c>
      <c r="D140" s="626" t="s">
        <v>656</v>
      </c>
      <c r="E140" s="626" t="s">
        <v>2478</v>
      </c>
      <c r="F140" s="629"/>
      <c r="G140" s="629"/>
      <c r="H140" s="642">
        <v>0</v>
      </c>
      <c r="I140" s="629">
        <v>430</v>
      </c>
      <c r="J140" s="629">
        <v>36036.768847715786</v>
      </c>
      <c r="K140" s="642">
        <v>1</v>
      </c>
      <c r="L140" s="629">
        <v>430</v>
      </c>
      <c r="M140" s="630">
        <v>36036.768847715786</v>
      </c>
    </row>
    <row r="141" spans="1:13" ht="14.4" customHeight="1" x14ac:dyDescent="0.3">
      <c r="A141" s="625" t="s">
        <v>552</v>
      </c>
      <c r="B141" s="626" t="s">
        <v>2619</v>
      </c>
      <c r="C141" s="626" t="s">
        <v>655</v>
      </c>
      <c r="D141" s="626" t="s">
        <v>656</v>
      </c>
      <c r="E141" s="626" t="s">
        <v>657</v>
      </c>
      <c r="F141" s="629"/>
      <c r="G141" s="629"/>
      <c r="H141" s="642">
        <v>0</v>
      </c>
      <c r="I141" s="629">
        <v>1800</v>
      </c>
      <c r="J141" s="629">
        <v>349470.1025248795</v>
      </c>
      <c r="K141" s="642">
        <v>1</v>
      </c>
      <c r="L141" s="629">
        <v>1800</v>
      </c>
      <c r="M141" s="630">
        <v>349470.1025248795</v>
      </c>
    </row>
    <row r="142" spans="1:13" ht="14.4" customHeight="1" x14ac:dyDescent="0.3">
      <c r="A142" s="625" t="s">
        <v>552</v>
      </c>
      <c r="B142" s="626" t="s">
        <v>2742</v>
      </c>
      <c r="C142" s="626" t="s">
        <v>2392</v>
      </c>
      <c r="D142" s="626" t="s">
        <v>2771</v>
      </c>
      <c r="E142" s="626" t="s">
        <v>2394</v>
      </c>
      <c r="F142" s="629">
        <v>13</v>
      </c>
      <c r="G142" s="629">
        <v>2962.347109791835</v>
      </c>
      <c r="H142" s="642">
        <v>1</v>
      </c>
      <c r="I142" s="629"/>
      <c r="J142" s="629"/>
      <c r="K142" s="642">
        <v>0</v>
      </c>
      <c r="L142" s="629">
        <v>13</v>
      </c>
      <c r="M142" s="630">
        <v>2962.347109791835</v>
      </c>
    </row>
    <row r="143" spans="1:13" ht="14.4" customHeight="1" x14ac:dyDescent="0.3">
      <c r="A143" s="625" t="s">
        <v>552</v>
      </c>
      <c r="B143" s="626" t="s">
        <v>2742</v>
      </c>
      <c r="C143" s="626" t="s">
        <v>2388</v>
      </c>
      <c r="D143" s="626" t="s">
        <v>2389</v>
      </c>
      <c r="E143" s="626" t="s">
        <v>2390</v>
      </c>
      <c r="F143" s="629">
        <v>2</v>
      </c>
      <c r="G143" s="629">
        <v>2816.0047102895601</v>
      </c>
      <c r="H143" s="642">
        <v>1</v>
      </c>
      <c r="I143" s="629"/>
      <c r="J143" s="629"/>
      <c r="K143" s="642">
        <v>0</v>
      </c>
      <c r="L143" s="629">
        <v>2</v>
      </c>
      <c r="M143" s="630">
        <v>2816.0047102895601</v>
      </c>
    </row>
    <row r="144" spans="1:13" ht="14.4" customHeight="1" x14ac:dyDescent="0.3">
      <c r="A144" s="625" t="s">
        <v>552</v>
      </c>
      <c r="B144" s="626" t="s">
        <v>2742</v>
      </c>
      <c r="C144" s="626" t="s">
        <v>2473</v>
      </c>
      <c r="D144" s="626" t="s">
        <v>1976</v>
      </c>
      <c r="E144" s="626" t="s">
        <v>2474</v>
      </c>
      <c r="F144" s="629"/>
      <c r="G144" s="629"/>
      <c r="H144" s="642">
        <v>0</v>
      </c>
      <c r="I144" s="629">
        <v>168</v>
      </c>
      <c r="J144" s="629">
        <v>37895.675430984214</v>
      </c>
      <c r="K144" s="642">
        <v>1</v>
      </c>
      <c r="L144" s="629">
        <v>168</v>
      </c>
      <c r="M144" s="630">
        <v>37895.675430984214</v>
      </c>
    </row>
    <row r="145" spans="1:13" ht="14.4" customHeight="1" x14ac:dyDescent="0.3">
      <c r="A145" s="625" t="s">
        <v>552</v>
      </c>
      <c r="B145" s="626" t="s">
        <v>2742</v>
      </c>
      <c r="C145" s="626" t="s">
        <v>1975</v>
      </c>
      <c r="D145" s="626" t="s">
        <v>1976</v>
      </c>
      <c r="E145" s="626" t="s">
        <v>1977</v>
      </c>
      <c r="F145" s="629"/>
      <c r="G145" s="629"/>
      <c r="H145" s="642">
        <v>0</v>
      </c>
      <c r="I145" s="629">
        <v>153.49999999999997</v>
      </c>
      <c r="J145" s="629">
        <v>164556.42871422309</v>
      </c>
      <c r="K145" s="642">
        <v>1</v>
      </c>
      <c r="L145" s="629">
        <v>153.49999999999997</v>
      </c>
      <c r="M145" s="630">
        <v>164556.42871422309</v>
      </c>
    </row>
    <row r="146" spans="1:13" ht="14.4" customHeight="1" x14ac:dyDescent="0.3">
      <c r="A146" s="625" t="s">
        <v>552</v>
      </c>
      <c r="B146" s="626" t="s">
        <v>2620</v>
      </c>
      <c r="C146" s="626" t="s">
        <v>1864</v>
      </c>
      <c r="D146" s="626" t="s">
        <v>1865</v>
      </c>
      <c r="E146" s="626" t="s">
        <v>1866</v>
      </c>
      <c r="F146" s="629"/>
      <c r="G146" s="629"/>
      <c r="H146" s="642">
        <v>0</v>
      </c>
      <c r="I146" s="629">
        <v>127</v>
      </c>
      <c r="J146" s="629">
        <v>18355.302035421311</v>
      </c>
      <c r="K146" s="642">
        <v>1</v>
      </c>
      <c r="L146" s="629">
        <v>127</v>
      </c>
      <c r="M146" s="630">
        <v>18355.302035421311</v>
      </c>
    </row>
    <row r="147" spans="1:13" ht="14.4" customHeight="1" x14ac:dyDescent="0.3">
      <c r="A147" s="625" t="s">
        <v>552</v>
      </c>
      <c r="B147" s="626" t="s">
        <v>2620</v>
      </c>
      <c r="C147" s="626" t="s">
        <v>651</v>
      </c>
      <c r="D147" s="626" t="s">
        <v>2621</v>
      </c>
      <c r="E147" s="626" t="s">
        <v>2622</v>
      </c>
      <c r="F147" s="629"/>
      <c r="G147" s="629"/>
      <c r="H147" s="642">
        <v>0</v>
      </c>
      <c r="I147" s="629">
        <v>81</v>
      </c>
      <c r="J147" s="629">
        <v>11305.948915698054</v>
      </c>
      <c r="K147" s="642">
        <v>1</v>
      </c>
      <c r="L147" s="629">
        <v>81</v>
      </c>
      <c r="M147" s="630">
        <v>11305.948915698054</v>
      </c>
    </row>
    <row r="148" spans="1:13" ht="14.4" customHeight="1" x14ac:dyDescent="0.3">
      <c r="A148" s="625" t="s">
        <v>552</v>
      </c>
      <c r="B148" s="626" t="s">
        <v>2620</v>
      </c>
      <c r="C148" s="626" t="s">
        <v>2010</v>
      </c>
      <c r="D148" s="626" t="s">
        <v>2621</v>
      </c>
      <c r="E148" s="626" t="s">
        <v>2750</v>
      </c>
      <c r="F148" s="629"/>
      <c r="G148" s="629"/>
      <c r="H148" s="642">
        <v>0</v>
      </c>
      <c r="I148" s="629">
        <v>67</v>
      </c>
      <c r="J148" s="629">
        <v>11914.741670786514</v>
      </c>
      <c r="K148" s="642">
        <v>1</v>
      </c>
      <c r="L148" s="629">
        <v>67</v>
      </c>
      <c r="M148" s="630">
        <v>11914.741670786514</v>
      </c>
    </row>
    <row r="149" spans="1:13" ht="14.4" customHeight="1" x14ac:dyDescent="0.3">
      <c r="A149" s="625" t="s">
        <v>552</v>
      </c>
      <c r="B149" s="626" t="s">
        <v>2620</v>
      </c>
      <c r="C149" s="626" t="s">
        <v>2378</v>
      </c>
      <c r="D149" s="626" t="s">
        <v>2751</v>
      </c>
      <c r="E149" s="626" t="s">
        <v>1866</v>
      </c>
      <c r="F149" s="629">
        <v>8</v>
      </c>
      <c r="G149" s="629">
        <v>866.16001757521803</v>
      </c>
      <c r="H149" s="642">
        <v>1</v>
      </c>
      <c r="I149" s="629"/>
      <c r="J149" s="629"/>
      <c r="K149" s="642">
        <v>0</v>
      </c>
      <c r="L149" s="629">
        <v>8</v>
      </c>
      <c r="M149" s="630">
        <v>866.16001757521803</v>
      </c>
    </row>
    <row r="150" spans="1:13" ht="14.4" customHeight="1" x14ac:dyDescent="0.3">
      <c r="A150" s="625" t="s">
        <v>552</v>
      </c>
      <c r="B150" s="626" t="s">
        <v>2760</v>
      </c>
      <c r="C150" s="626" t="s">
        <v>2469</v>
      </c>
      <c r="D150" s="626" t="s">
        <v>2470</v>
      </c>
      <c r="E150" s="626" t="s">
        <v>2772</v>
      </c>
      <c r="F150" s="629"/>
      <c r="G150" s="629"/>
      <c r="H150" s="642">
        <v>0</v>
      </c>
      <c r="I150" s="629">
        <v>4</v>
      </c>
      <c r="J150" s="629">
        <v>245.96942393082639</v>
      </c>
      <c r="K150" s="642">
        <v>1</v>
      </c>
      <c r="L150" s="629">
        <v>4</v>
      </c>
      <c r="M150" s="630">
        <v>245.96942393082639</v>
      </c>
    </row>
    <row r="151" spans="1:13" ht="14.4" customHeight="1" x14ac:dyDescent="0.3">
      <c r="A151" s="625" t="s">
        <v>554</v>
      </c>
      <c r="B151" s="626" t="s">
        <v>2773</v>
      </c>
      <c r="C151" s="626" t="s">
        <v>2504</v>
      </c>
      <c r="D151" s="626" t="s">
        <v>2505</v>
      </c>
      <c r="E151" s="626" t="s">
        <v>2506</v>
      </c>
      <c r="F151" s="629"/>
      <c r="G151" s="629"/>
      <c r="H151" s="642">
        <v>0</v>
      </c>
      <c r="I151" s="629">
        <v>1</v>
      </c>
      <c r="J151" s="629">
        <v>381.26</v>
      </c>
      <c r="K151" s="642">
        <v>1</v>
      </c>
      <c r="L151" s="629">
        <v>1</v>
      </c>
      <c r="M151" s="630">
        <v>381.26</v>
      </c>
    </row>
    <row r="152" spans="1:13" ht="14.4" customHeight="1" x14ac:dyDescent="0.3">
      <c r="A152" s="625" t="s">
        <v>554</v>
      </c>
      <c r="B152" s="626" t="s">
        <v>2647</v>
      </c>
      <c r="C152" s="626" t="s">
        <v>1930</v>
      </c>
      <c r="D152" s="626" t="s">
        <v>1850</v>
      </c>
      <c r="E152" s="626" t="s">
        <v>1931</v>
      </c>
      <c r="F152" s="629"/>
      <c r="G152" s="629"/>
      <c r="H152" s="642">
        <v>0</v>
      </c>
      <c r="I152" s="629">
        <v>10</v>
      </c>
      <c r="J152" s="629">
        <v>1350.9976155496843</v>
      </c>
      <c r="K152" s="642">
        <v>1</v>
      </c>
      <c r="L152" s="629">
        <v>10</v>
      </c>
      <c r="M152" s="630">
        <v>1350.9976155496843</v>
      </c>
    </row>
    <row r="153" spans="1:13" ht="14.4" customHeight="1" x14ac:dyDescent="0.3">
      <c r="A153" s="625" t="s">
        <v>554</v>
      </c>
      <c r="B153" s="626" t="s">
        <v>2647</v>
      </c>
      <c r="C153" s="626" t="s">
        <v>2381</v>
      </c>
      <c r="D153" s="626" t="s">
        <v>2382</v>
      </c>
      <c r="E153" s="626" t="s">
        <v>2769</v>
      </c>
      <c r="F153" s="629">
        <v>1</v>
      </c>
      <c r="G153" s="629">
        <v>52.67</v>
      </c>
      <c r="H153" s="642">
        <v>1</v>
      </c>
      <c r="I153" s="629"/>
      <c r="J153" s="629"/>
      <c r="K153" s="642">
        <v>0</v>
      </c>
      <c r="L153" s="629">
        <v>1</v>
      </c>
      <c r="M153" s="630">
        <v>52.67</v>
      </c>
    </row>
    <row r="154" spans="1:13" ht="14.4" customHeight="1" x14ac:dyDescent="0.3">
      <c r="A154" s="625" t="s">
        <v>554</v>
      </c>
      <c r="B154" s="626" t="s">
        <v>2737</v>
      </c>
      <c r="C154" s="626" t="s">
        <v>2043</v>
      </c>
      <c r="D154" s="626" t="s">
        <v>2044</v>
      </c>
      <c r="E154" s="626" t="s">
        <v>1454</v>
      </c>
      <c r="F154" s="629"/>
      <c r="G154" s="629"/>
      <c r="H154" s="642">
        <v>0</v>
      </c>
      <c r="I154" s="629">
        <v>6</v>
      </c>
      <c r="J154" s="629">
        <v>2024.5761959737383</v>
      </c>
      <c r="K154" s="642">
        <v>1</v>
      </c>
      <c r="L154" s="629">
        <v>6</v>
      </c>
      <c r="M154" s="630">
        <v>2024.5761959737383</v>
      </c>
    </row>
    <row r="155" spans="1:13" ht="14.4" customHeight="1" x14ac:dyDescent="0.3">
      <c r="A155" s="625" t="s">
        <v>554</v>
      </c>
      <c r="B155" s="626" t="s">
        <v>2738</v>
      </c>
      <c r="C155" s="626" t="s">
        <v>2036</v>
      </c>
      <c r="D155" s="626" t="s">
        <v>2037</v>
      </c>
      <c r="E155" s="626" t="s">
        <v>2038</v>
      </c>
      <c r="F155" s="629"/>
      <c r="G155" s="629"/>
      <c r="H155" s="642">
        <v>0</v>
      </c>
      <c r="I155" s="629">
        <v>11</v>
      </c>
      <c r="J155" s="629">
        <v>2554.6400000000003</v>
      </c>
      <c r="K155" s="642">
        <v>1</v>
      </c>
      <c r="L155" s="629">
        <v>11</v>
      </c>
      <c r="M155" s="630">
        <v>2554.6400000000003</v>
      </c>
    </row>
    <row r="156" spans="1:13" ht="14.4" customHeight="1" x14ac:dyDescent="0.3">
      <c r="A156" s="625" t="s">
        <v>554</v>
      </c>
      <c r="B156" s="626" t="s">
        <v>2738</v>
      </c>
      <c r="C156" s="626" t="s">
        <v>2040</v>
      </c>
      <c r="D156" s="626" t="s">
        <v>2037</v>
      </c>
      <c r="E156" s="626" t="s">
        <v>2041</v>
      </c>
      <c r="F156" s="629"/>
      <c r="G156" s="629"/>
      <c r="H156" s="642">
        <v>0</v>
      </c>
      <c r="I156" s="629">
        <v>22</v>
      </c>
      <c r="J156" s="629">
        <v>19853.299683785419</v>
      </c>
      <c r="K156" s="642">
        <v>1</v>
      </c>
      <c r="L156" s="629">
        <v>22</v>
      </c>
      <c r="M156" s="630">
        <v>19853.299683785419</v>
      </c>
    </row>
    <row r="157" spans="1:13" ht="14.4" customHeight="1" x14ac:dyDescent="0.3">
      <c r="A157" s="625" t="s">
        <v>554</v>
      </c>
      <c r="B157" s="626" t="s">
        <v>2770</v>
      </c>
      <c r="C157" s="626" t="s">
        <v>2385</v>
      </c>
      <c r="D157" s="626" t="s">
        <v>2386</v>
      </c>
      <c r="E157" s="626" t="s">
        <v>2387</v>
      </c>
      <c r="F157" s="629">
        <v>113</v>
      </c>
      <c r="G157" s="629">
        <v>489129.76723115722</v>
      </c>
      <c r="H157" s="642">
        <v>1</v>
      </c>
      <c r="I157" s="629"/>
      <c r="J157" s="629"/>
      <c r="K157" s="642">
        <v>0</v>
      </c>
      <c r="L157" s="629">
        <v>113</v>
      </c>
      <c r="M157" s="630">
        <v>489129.76723115722</v>
      </c>
    </row>
    <row r="158" spans="1:13" ht="14.4" customHeight="1" x14ac:dyDescent="0.3">
      <c r="A158" s="625" t="s">
        <v>554</v>
      </c>
      <c r="B158" s="626" t="s">
        <v>2770</v>
      </c>
      <c r="C158" s="626" t="s">
        <v>2479</v>
      </c>
      <c r="D158" s="626" t="s">
        <v>2480</v>
      </c>
      <c r="E158" s="626" t="s">
        <v>2481</v>
      </c>
      <c r="F158" s="629"/>
      <c r="G158" s="629"/>
      <c r="H158" s="642">
        <v>0</v>
      </c>
      <c r="I158" s="629">
        <v>143</v>
      </c>
      <c r="J158" s="629">
        <v>543432.50112800102</v>
      </c>
      <c r="K158" s="642">
        <v>1</v>
      </c>
      <c r="L158" s="629">
        <v>143</v>
      </c>
      <c r="M158" s="630">
        <v>543432.50112800102</v>
      </c>
    </row>
    <row r="159" spans="1:13" ht="14.4" customHeight="1" x14ac:dyDescent="0.3">
      <c r="A159" s="625" t="s">
        <v>554</v>
      </c>
      <c r="B159" s="626" t="s">
        <v>2742</v>
      </c>
      <c r="C159" s="626" t="s">
        <v>2392</v>
      </c>
      <c r="D159" s="626" t="s">
        <v>2771</v>
      </c>
      <c r="E159" s="626" t="s">
        <v>2394</v>
      </c>
      <c r="F159" s="629">
        <v>24</v>
      </c>
      <c r="G159" s="629">
        <v>5468.9618825834468</v>
      </c>
      <c r="H159" s="642">
        <v>1</v>
      </c>
      <c r="I159" s="629"/>
      <c r="J159" s="629"/>
      <c r="K159" s="642">
        <v>0</v>
      </c>
      <c r="L159" s="629">
        <v>24</v>
      </c>
      <c r="M159" s="630">
        <v>5468.9618825834468</v>
      </c>
    </row>
    <row r="160" spans="1:13" ht="14.4" customHeight="1" x14ac:dyDescent="0.3">
      <c r="A160" s="625" t="s">
        <v>554</v>
      </c>
      <c r="B160" s="626" t="s">
        <v>2742</v>
      </c>
      <c r="C160" s="626" t="s">
        <v>2388</v>
      </c>
      <c r="D160" s="626" t="s">
        <v>2389</v>
      </c>
      <c r="E160" s="626" t="s">
        <v>2390</v>
      </c>
      <c r="F160" s="629">
        <v>1</v>
      </c>
      <c r="G160" s="629">
        <v>1408.00235514478</v>
      </c>
      <c r="H160" s="642">
        <v>1</v>
      </c>
      <c r="I160" s="629"/>
      <c r="J160" s="629"/>
      <c r="K160" s="642">
        <v>0</v>
      </c>
      <c r="L160" s="629">
        <v>1</v>
      </c>
      <c r="M160" s="630">
        <v>1408.00235514478</v>
      </c>
    </row>
    <row r="161" spans="1:13" ht="14.4" customHeight="1" x14ac:dyDescent="0.3">
      <c r="A161" s="625" t="s">
        <v>554</v>
      </c>
      <c r="B161" s="626" t="s">
        <v>2742</v>
      </c>
      <c r="C161" s="626" t="s">
        <v>2473</v>
      </c>
      <c r="D161" s="626" t="s">
        <v>1976</v>
      </c>
      <c r="E161" s="626" t="s">
        <v>2474</v>
      </c>
      <c r="F161" s="629"/>
      <c r="G161" s="629"/>
      <c r="H161" s="642">
        <v>0</v>
      </c>
      <c r="I161" s="629">
        <v>151</v>
      </c>
      <c r="J161" s="629">
        <v>33309.300462745778</v>
      </c>
      <c r="K161" s="642">
        <v>1</v>
      </c>
      <c r="L161" s="629">
        <v>151</v>
      </c>
      <c r="M161" s="630">
        <v>33309.300462745778</v>
      </c>
    </row>
    <row r="162" spans="1:13" ht="14.4" customHeight="1" x14ac:dyDescent="0.3">
      <c r="A162" s="625" t="s">
        <v>554</v>
      </c>
      <c r="B162" s="626" t="s">
        <v>2742</v>
      </c>
      <c r="C162" s="626" t="s">
        <v>1975</v>
      </c>
      <c r="D162" s="626" t="s">
        <v>1976</v>
      </c>
      <c r="E162" s="626" t="s">
        <v>1977</v>
      </c>
      <c r="F162" s="629"/>
      <c r="G162" s="629"/>
      <c r="H162" s="642">
        <v>0</v>
      </c>
      <c r="I162" s="629">
        <v>129</v>
      </c>
      <c r="J162" s="629">
        <v>140426.21921263917</v>
      </c>
      <c r="K162" s="642">
        <v>1</v>
      </c>
      <c r="L162" s="629">
        <v>129</v>
      </c>
      <c r="M162" s="630">
        <v>140426.21921263917</v>
      </c>
    </row>
    <row r="163" spans="1:13" ht="14.4" customHeight="1" x14ac:dyDescent="0.3">
      <c r="A163" s="625" t="s">
        <v>554</v>
      </c>
      <c r="B163" s="626" t="s">
        <v>2774</v>
      </c>
      <c r="C163" s="626" t="s">
        <v>2500</v>
      </c>
      <c r="D163" s="626" t="s">
        <v>2501</v>
      </c>
      <c r="E163" s="626" t="s">
        <v>2502</v>
      </c>
      <c r="F163" s="629"/>
      <c r="G163" s="629"/>
      <c r="H163" s="642">
        <v>0</v>
      </c>
      <c r="I163" s="629">
        <v>4</v>
      </c>
      <c r="J163" s="629">
        <v>244.89999999999998</v>
      </c>
      <c r="K163" s="642">
        <v>1</v>
      </c>
      <c r="L163" s="629">
        <v>4</v>
      </c>
      <c r="M163" s="630">
        <v>244.89999999999998</v>
      </c>
    </row>
    <row r="164" spans="1:13" ht="14.4" customHeight="1" x14ac:dyDescent="0.3">
      <c r="A164" s="625" t="s">
        <v>554</v>
      </c>
      <c r="B164" s="626" t="s">
        <v>2620</v>
      </c>
      <c r="C164" s="626" t="s">
        <v>1864</v>
      </c>
      <c r="D164" s="626" t="s">
        <v>1865</v>
      </c>
      <c r="E164" s="626" t="s">
        <v>1866</v>
      </c>
      <c r="F164" s="629"/>
      <c r="G164" s="629"/>
      <c r="H164" s="642">
        <v>0</v>
      </c>
      <c r="I164" s="629">
        <v>186</v>
      </c>
      <c r="J164" s="629">
        <v>26882.577509729203</v>
      </c>
      <c r="K164" s="642">
        <v>1</v>
      </c>
      <c r="L164" s="629">
        <v>186</v>
      </c>
      <c r="M164" s="630">
        <v>26882.577509729203</v>
      </c>
    </row>
    <row r="165" spans="1:13" ht="14.4" customHeight="1" x14ac:dyDescent="0.3">
      <c r="A165" s="625" t="s">
        <v>554</v>
      </c>
      <c r="B165" s="626" t="s">
        <v>2620</v>
      </c>
      <c r="C165" s="626" t="s">
        <v>651</v>
      </c>
      <c r="D165" s="626" t="s">
        <v>2621</v>
      </c>
      <c r="E165" s="626" t="s">
        <v>2622</v>
      </c>
      <c r="F165" s="629"/>
      <c r="G165" s="629"/>
      <c r="H165" s="642">
        <v>0</v>
      </c>
      <c r="I165" s="629">
        <v>115</v>
      </c>
      <c r="J165" s="629">
        <v>16057.153543336975</v>
      </c>
      <c r="K165" s="642">
        <v>1</v>
      </c>
      <c r="L165" s="629">
        <v>115</v>
      </c>
      <c r="M165" s="630">
        <v>16057.153543336975</v>
      </c>
    </row>
    <row r="166" spans="1:13" ht="14.4" customHeight="1" x14ac:dyDescent="0.3">
      <c r="A166" s="625" t="s">
        <v>554</v>
      </c>
      <c r="B166" s="626" t="s">
        <v>2620</v>
      </c>
      <c r="C166" s="626" t="s">
        <v>2010</v>
      </c>
      <c r="D166" s="626" t="s">
        <v>2621</v>
      </c>
      <c r="E166" s="626" t="s">
        <v>2750</v>
      </c>
      <c r="F166" s="629"/>
      <c r="G166" s="629"/>
      <c r="H166" s="642">
        <v>0</v>
      </c>
      <c r="I166" s="629">
        <v>56</v>
      </c>
      <c r="J166" s="629">
        <v>9964.781471851702</v>
      </c>
      <c r="K166" s="642">
        <v>1</v>
      </c>
      <c r="L166" s="629">
        <v>56</v>
      </c>
      <c r="M166" s="630">
        <v>9964.781471851702</v>
      </c>
    </row>
    <row r="167" spans="1:13" ht="14.4" customHeight="1" x14ac:dyDescent="0.3">
      <c r="A167" s="625" t="s">
        <v>554</v>
      </c>
      <c r="B167" s="626" t="s">
        <v>2620</v>
      </c>
      <c r="C167" s="626" t="s">
        <v>2378</v>
      </c>
      <c r="D167" s="626" t="s">
        <v>2751</v>
      </c>
      <c r="E167" s="626" t="s">
        <v>1866</v>
      </c>
      <c r="F167" s="629">
        <v>15</v>
      </c>
      <c r="G167" s="629">
        <v>1622.17</v>
      </c>
      <c r="H167" s="642">
        <v>1</v>
      </c>
      <c r="I167" s="629"/>
      <c r="J167" s="629"/>
      <c r="K167" s="642">
        <v>0</v>
      </c>
      <c r="L167" s="629">
        <v>15</v>
      </c>
      <c r="M167" s="630">
        <v>1622.17</v>
      </c>
    </row>
    <row r="168" spans="1:13" ht="14.4" customHeight="1" x14ac:dyDescent="0.3">
      <c r="A168" s="625" t="s">
        <v>554</v>
      </c>
      <c r="B168" s="626" t="s">
        <v>2760</v>
      </c>
      <c r="C168" s="626" t="s">
        <v>2469</v>
      </c>
      <c r="D168" s="626" t="s">
        <v>2470</v>
      </c>
      <c r="E168" s="626" t="s">
        <v>2772</v>
      </c>
      <c r="F168" s="629"/>
      <c r="G168" s="629"/>
      <c r="H168" s="642">
        <v>0</v>
      </c>
      <c r="I168" s="629">
        <v>3</v>
      </c>
      <c r="J168" s="629">
        <v>158.42982196482191</v>
      </c>
      <c r="K168" s="642">
        <v>1</v>
      </c>
      <c r="L168" s="629">
        <v>3</v>
      </c>
      <c r="M168" s="630">
        <v>158.42982196482191</v>
      </c>
    </row>
    <row r="169" spans="1:13" ht="14.4" customHeight="1" x14ac:dyDescent="0.3">
      <c r="A169" s="625" t="s">
        <v>556</v>
      </c>
      <c r="B169" s="626" t="s">
        <v>2773</v>
      </c>
      <c r="C169" s="626" t="s">
        <v>2504</v>
      </c>
      <c r="D169" s="626" t="s">
        <v>2505</v>
      </c>
      <c r="E169" s="626" t="s">
        <v>2506</v>
      </c>
      <c r="F169" s="629"/>
      <c r="G169" s="629"/>
      <c r="H169" s="642">
        <v>0</v>
      </c>
      <c r="I169" s="629">
        <v>17</v>
      </c>
      <c r="J169" s="629">
        <v>6462.1791628134342</v>
      </c>
      <c r="K169" s="642">
        <v>1</v>
      </c>
      <c r="L169" s="629">
        <v>17</v>
      </c>
      <c r="M169" s="630">
        <v>6462.1791628134342</v>
      </c>
    </row>
    <row r="170" spans="1:13" ht="14.4" customHeight="1" x14ac:dyDescent="0.3">
      <c r="A170" s="625" t="s">
        <v>556</v>
      </c>
      <c r="B170" s="626" t="s">
        <v>2664</v>
      </c>
      <c r="C170" s="626" t="s">
        <v>1979</v>
      </c>
      <c r="D170" s="626" t="s">
        <v>1980</v>
      </c>
      <c r="E170" s="626" t="s">
        <v>2666</v>
      </c>
      <c r="F170" s="629"/>
      <c r="G170" s="629"/>
      <c r="H170" s="642">
        <v>0</v>
      </c>
      <c r="I170" s="629">
        <v>2</v>
      </c>
      <c r="J170" s="629">
        <v>201.0782936718</v>
      </c>
      <c r="K170" s="642">
        <v>1</v>
      </c>
      <c r="L170" s="629">
        <v>2</v>
      </c>
      <c r="M170" s="630">
        <v>201.0782936718</v>
      </c>
    </row>
    <row r="171" spans="1:13" ht="14.4" customHeight="1" x14ac:dyDescent="0.3">
      <c r="A171" s="625" t="s">
        <v>556</v>
      </c>
      <c r="B171" s="626" t="s">
        <v>2733</v>
      </c>
      <c r="C171" s="626" t="s">
        <v>2527</v>
      </c>
      <c r="D171" s="626" t="s">
        <v>1953</v>
      </c>
      <c r="E171" s="626" t="s">
        <v>2528</v>
      </c>
      <c r="F171" s="629"/>
      <c r="G171" s="629"/>
      <c r="H171" s="642">
        <v>0</v>
      </c>
      <c r="I171" s="629">
        <v>2</v>
      </c>
      <c r="J171" s="629">
        <v>364.22</v>
      </c>
      <c r="K171" s="642">
        <v>1</v>
      </c>
      <c r="L171" s="629">
        <v>2</v>
      </c>
      <c r="M171" s="630">
        <v>364.22</v>
      </c>
    </row>
    <row r="172" spans="1:13" ht="14.4" customHeight="1" x14ac:dyDescent="0.3">
      <c r="A172" s="625" t="s">
        <v>556</v>
      </c>
      <c r="B172" s="626" t="s">
        <v>2774</v>
      </c>
      <c r="C172" s="626" t="s">
        <v>2523</v>
      </c>
      <c r="D172" s="626" t="s">
        <v>2524</v>
      </c>
      <c r="E172" s="626" t="s">
        <v>2525</v>
      </c>
      <c r="F172" s="629"/>
      <c r="G172" s="629"/>
      <c r="H172" s="642">
        <v>0</v>
      </c>
      <c r="I172" s="629">
        <v>3</v>
      </c>
      <c r="J172" s="629">
        <v>176.18</v>
      </c>
      <c r="K172" s="642">
        <v>1</v>
      </c>
      <c r="L172" s="629">
        <v>3</v>
      </c>
      <c r="M172" s="630">
        <v>176.18</v>
      </c>
    </row>
    <row r="173" spans="1:13" ht="14.4" customHeight="1" x14ac:dyDescent="0.3">
      <c r="A173" s="625" t="s">
        <v>556</v>
      </c>
      <c r="B173" s="626" t="s">
        <v>2620</v>
      </c>
      <c r="C173" s="626" t="s">
        <v>651</v>
      </c>
      <c r="D173" s="626" t="s">
        <v>2621</v>
      </c>
      <c r="E173" s="626" t="s">
        <v>2622</v>
      </c>
      <c r="F173" s="629"/>
      <c r="G173" s="629"/>
      <c r="H173" s="642">
        <v>0</v>
      </c>
      <c r="I173" s="629">
        <v>1</v>
      </c>
      <c r="J173" s="629">
        <v>139.66999999999999</v>
      </c>
      <c r="K173" s="642">
        <v>1</v>
      </c>
      <c r="L173" s="629">
        <v>1</v>
      </c>
      <c r="M173" s="630">
        <v>139.66999999999999</v>
      </c>
    </row>
    <row r="174" spans="1:13" ht="14.4" customHeight="1" x14ac:dyDescent="0.3">
      <c r="A174" s="625" t="s">
        <v>556</v>
      </c>
      <c r="B174" s="626" t="s">
        <v>2760</v>
      </c>
      <c r="C174" s="626" t="s">
        <v>2469</v>
      </c>
      <c r="D174" s="626" t="s">
        <v>2470</v>
      </c>
      <c r="E174" s="626" t="s">
        <v>2772</v>
      </c>
      <c r="F174" s="629"/>
      <c r="G174" s="629"/>
      <c r="H174" s="642">
        <v>0</v>
      </c>
      <c r="I174" s="629">
        <v>1</v>
      </c>
      <c r="J174" s="629">
        <v>87.439423930826393</v>
      </c>
      <c r="K174" s="642">
        <v>1</v>
      </c>
      <c r="L174" s="629">
        <v>1</v>
      </c>
      <c r="M174" s="630">
        <v>87.439423930826393</v>
      </c>
    </row>
    <row r="175" spans="1:13" ht="14.4" customHeight="1" x14ac:dyDescent="0.3">
      <c r="A175" s="625" t="s">
        <v>558</v>
      </c>
      <c r="B175" s="626" t="s">
        <v>2770</v>
      </c>
      <c r="C175" s="626" t="s">
        <v>2385</v>
      </c>
      <c r="D175" s="626" t="s">
        <v>2386</v>
      </c>
      <c r="E175" s="626" t="s">
        <v>2387</v>
      </c>
      <c r="F175" s="629">
        <v>40</v>
      </c>
      <c r="G175" s="629">
        <v>173787.1788296646</v>
      </c>
      <c r="H175" s="642">
        <v>1</v>
      </c>
      <c r="I175" s="629"/>
      <c r="J175" s="629"/>
      <c r="K175" s="642">
        <v>0</v>
      </c>
      <c r="L175" s="629">
        <v>40</v>
      </c>
      <c r="M175" s="630">
        <v>173787.1788296646</v>
      </c>
    </row>
    <row r="176" spans="1:13" ht="14.4" customHeight="1" x14ac:dyDescent="0.3">
      <c r="A176" s="625" t="s">
        <v>558</v>
      </c>
      <c r="B176" s="626" t="s">
        <v>2742</v>
      </c>
      <c r="C176" s="626" t="s">
        <v>2392</v>
      </c>
      <c r="D176" s="626" t="s">
        <v>2771</v>
      </c>
      <c r="E176" s="626" t="s">
        <v>2394</v>
      </c>
      <c r="F176" s="629">
        <v>16</v>
      </c>
      <c r="G176" s="629">
        <v>3645.974181751998</v>
      </c>
      <c r="H176" s="642">
        <v>1</v>
      </c>
      <c r="I176" s="629"/>
      <c r="J176" s="629"/>
      <c r="K176" s="642">
        <v>0</v>
      </c>
      <c r="L176" s="629">
        <v>16</v>
      </c>
      <c r="M176" s="630">
        <v>3645.974181751998</v>
      </c>
    </row>
    <row r="177" spans="1:13" ht="14.4" customHeight="1" x14ac:dyDescent="0.3">
      <c r="A177" s="625" t="s">
        <v>558</v>
      </c>
      <c r="B177" s="626" t="s">
        <v>2742</v>
      </c>
      <c r="C177" s="626" t="s">
        <v>2388</v>
      </c>
      <c r="D177" s="626" t="s">
        <v>2389</v>
      </c>
      <c r="E177" s="626" t="s">
        <v>2390</v>
      </c>
      <c r="F177" s="629">
        <v>1</v>
      </c>
      <c r="G177" s="629">
        <v>1204.8016939020292</v>
      </c>
      <c r="H177" s="642">
        <v>1</v>
      </c>
      <c r="I177" s="629"/>
      <c r="J177" s="629"/>
      <c r="K177" s="642">
        <v>0</v>
      </c>
      <c r="L177" s="629">
        <v>1</v>
      </c>
      <c r="M177" s="630">
        <v>1204.8016939020292</v>
      </c>
    </row>
    <row r="178" spans="1:13" ht="14.4" customHeight="1" x14ac:dyDescent="0.3">
      <c r="A178" s="625" t="s">
        <v>558</v>
      </c>
      <c r="B178" s="626" t="s">
        <v>2742</v>
      </c>
      <c r="C178" s="626" t="s">
        <v>2473</v>
      </c>
      <c r="D178" s="626" t="s">
        <v>1976</v>
      </c>
      <c r="E178" s="626" t="s">
        <v>2474</v>
      </c>
      <c r="F178" s="629"/>
      <c r="G178" s="629"/>
      <c r="H178" s="642">
        <v>0</v>
      </c>
      <c r="I178" s="629">
        <v>23</v>
      </c>
      <c r="J178" s="629">
        <v>5304.800000000002</v>
      </c>
      <c r="K178" s="642">
        <v>1</v>
      </c>
      <c r="L178" s="629">
        <v>23</v>
      </c>
      <c r="M178" s="630">
        <v>5304.800000000002</v>
      </c>
    </row>
    <row r="179" spans="1:13" ht="14.4" customHeight="1" x14ac:dyDescent="0.3">
      <c r="A179" s="625" t="s">
        <v>558</v>
      </c>
      <c r="B179" s="626" t="s">
        <v>2742</v>
      </c>
      <c r="C179" s="626" t="s">
        <v>1975</v>
      </c>
      <c r="D179" s="626" t="s">
        <v>1976</v>
      </c>
      <c r="E179" s="626" t="s">
        <v>1977</v>
      </c>
      <c r="F179" s="629"/>
      <c r="G179" s="629"/>
      <c r="H179" s="642">
        <v>0</v>
      </c>
      <c r="I179" s="629">
        <v>6</v>
      </c>
      <c r="J179" s="629">
        <v>6375.5995445634198</v>
      </c>
      <c r="K179" s="642">
        <v>1</v>
      </c>
      <c r="L179" s="629">
        <v>6</v>
      </c>
      <c r="M179" s="630">
        <v>6375.5995445634198</v>
      </c>
    </row>
    <row r="180" spans="1:13" ht="14.4" customHeight="1" x14ac:dyDescent="0.3">
      <c r="A180" s="625" t="s">
        <v>558</v>
      </c>
      <c r="B180" s="626" t="s">
        <v>2620</v>
      </c>
      <c r="C180" s="626" t="s">
        <v>1864</v>
      </c>
      <c r="D180" s="626" t="s">
        <v>1865</v>
      </c>
      <c r="E180" s="626" t="s">
        <v>1866</v>
      </c>
      <c r="F180" s="629"/>
      <c r="G180" s="629"/>
      <c r="H180" s="642">
        <v>0</v>
      </c>
      <c r="I180" s="629">
        <v>4</v>
      </c>
      <c r="J180" s="629">
        <v>769.46825565059999</v>
      </c>
      <c r="K180" s="642">
        <v>1</v>
      </c>
      <c r="L180" s="629">
        <v>4</v>
      </c>
      <c r="M180" s="630">
        <v>769.46825565059999</v>
      </c>
    </row>
    <row r="181" spans="1:13" ht="14.4" customHeight="1" x14ac:dyDescent="0.3">
      <c r="A181" s="625" t="s">
        <v>558</v>
      </c>
      <c r="B181" s="626" t="s">
        <v>2620</v>
      </c>
      <c r="C181" s="626" t="s">
        <v>651</v>
      </c>
      <c r="D181" s="626" t="s">
        <v>2621</v>
      </c>
      <c r="E181" s="626" t="s">
        <v>2622</v>
      </c>
      <c r="F181" s="629"/>
      <c r="G181" s="629"/>
      <c r="H181" s="642">
        <v>0</v>
      </c>
      <c r="I181" s="629">
        <v>2</v>
      </c>
      <c r="J181" s="629">
        <v>279.33999999999997</v>
      </c>
      <c r="K181" s="642">
        <v>1</v>
      </c>
      <c r="L181" s="629">
        <v>2</v>
      </c>
      <c r="M181" s="630">
        <v>279.33999999999997</v>
      </c>
    </row>
    <row r="182" spans="1:13" ht="14.4" customHeight="1" thickBot="1" x14ac:dyDescent="0.35">
      <c r="A182" s="631" t="s">
        <v>558</v>
      </c>
      <c r="B182" s="632" t="s">
        <v>2760</v>
      </c>
      <c r="C182" s="632" t="s">
        <v>2469</v>
      </c>
      <c r="D182" s="632" t="s">
        <v>2470</v>
      </c>
      <c r="E182" s="632" t="s">
        <v>2772</v>
      </c>
      <c r="F182" s="635"/>
      <c r="G182" s="635"/>
      <c r="H182" s="643">
        <v>0</v>
      </c>
      <c r="I182" s="635">
        <v>2</v>
      </c>
      <c r="J182" s="635">
        <v>140.43</v>
      </c>
      <c r="K182" s="643">
        <v>1</v>
      </c>
      <c r="L182" s="635">
        <v>2</v>
      </c>
      <c r="M182" s="636">
        <v>140.43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4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M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69" customWidth="1"/>
    <col min="2" max="2" width="34.21875" style="69" customWidth="1"/>
    <col min="3" max="3" width="11.109375" style="69" bestFit="1" customWidth="1"/>
    <col min="4" max="4" width="7.33203125" style="69" bestFit="1" customWidth="1"/>
    <col min="5" max="5" width="11.109375" style="69" bestFit="1" customWidth="1"/>
    <col min="6" max="6" width="5.33203125" style="69" customWidth="1"/>
    <col min="7" max="7" width="7.33203125" style="69" bestFit="1" customWidth="1"/>
    <col min="8" max="8" width="5.33203125" style="69" customWidth="1"/>
    <col min="9" max="9" width="11.109375" style="69" customWidth="1"/>
    <col min="10" max="10" width="5.33203125" style="69" customWidth="1"/>
    <col min="11" max="11" width="7.33203125" style="69" customWidth="1"/>
    <col min="12" max="12" width="5.33203125" style="69" customWidth="1"/>
    <col min="13" max="13" width="0" style="69" hidden="1" customWidth="1"/>
    <col min="14" max="16384" width="8.88671875" style="69"/>
  </cols>
  <sheetData>
    <row r="1" spans="1:13" ht="18.600000000000001" customHeight="1" thickBot="1" x14ac:dyDescent="0.4">
      <c r="A1" s="474" t="s">
        <v>269</v>
      </c>
      <c r="B1" s="484"/>
      <c r="C1" s="484"/>
      <c r="D1" s="484"/>
      <c r="E1" s="484"/>
      <c r="F1" s="484"/>
      <c r="G1" s="484"/>
      <c r="H1" s="484"/>
      <c r="I1" s="441"/>
      <c r="J1" s="441"/>
      <c r="K1" s="441"/>
      <c r="L1" s="441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6"/>
      <c r="G2" s="96"/>
      <c r="H2" s="96"/>
    </row>
    <row r="3" spans="1:13" ht="14.4" customHeight="1" thickBot="1" x14ac:dyDescent="0.35">
      <c r="A3" s="99"/>
      <c r="B3" s="99"/>
      <c r="C3" s="486" t="s">
        <v>18</v>
      </c>
      <c r="D3" s="485"/>
      <c r="E3" s="485" t="s">
        <v>19</v>
      </c>
      <c r="F3" s="485"/>
      <c r="G3" s="485"/>
      <c r="H3" s="485"/>
      <c r="I3" s="485" t="s">
        <v>285</v>
      </c>
      <c r="J3" s="485"/>
      <c r="K3" s="485"/>
      <c r="L3" s="487"/>
    </row>
    <row r="4" spans="1:13" ht="14.4" customHeight="1" thickBot="1" x14ac:dyDescent="0.35">
      <c r="A4" s="181" t="s">
        <v>20</v>
      </c>
      <c r="B4" s="182" t="s">
        <v>21</v>
      </c>
      <c r="C4" s="183" t="s">
        <v>22</v>
      </c>
      <c r="D4" s="183" t="s">
        <v>23</v>
      </c>
      <c r="E4" s="183" t="s">
        <v>22</v>
      </c>
      <c r="F4" s="183" t="s">
        <v>5</v>
      </c>
      <c r="G4" s="183" t="s">
        <v>23</v>
      </c>
      <c r="H4" s="183" t="s">
        <v>5</v>
      </c>
      <c r="I4" s="183" t="s">
        <v>22</v>
      </c>
      <c r="J4" s="183" t="s">
        <v>5</v>
      </c>
      <c r="K4" s="183" t="s">
        <v>23</v>
      </c>
      <c r="L4" s="184" t="s">
        <v>5</v>
      </c>
    </row>
    <row r="5" spans="1:13" ht="14.4" customHeight="1" x14ac:dyDescent="0.3">
      <c r="A5" s="610">
        <v>7</v>
      </c>
      <c r="B5" s="611" t="s">
        <v>528</v>
      </c>
      <c r="C5" s="612">
        <v>7658414.8599999975</v>
      </c>
      <c r="D5" s="612">
        <v>2865</v>
      </c>
      <c r="E5" s="612">
        <v>4829086.3699999992</v>
      </c>
      <c r="F5" s="613">
        <v>0.63055951633312279</v>
      </c>
      <c r="G5" s="612">
        <v>1768</v>
      </c>
      <c r="H5" s="613">
        <v>0.61710296684118671</v>
      </c>
      <c r="I5" s="612">
        <v>2829328.4899999988</v>
      </c>
      <c r="J5" s="613">
        <v>0.36944048366687721</v>
      </c>
      <c r="K5" s="612">
        <v>1097</v>
      </c>
      <c r="L5" s="613">
        <v>0.38289703315881324</v>
      </c>
      <c r="M5" s="612" t="s">
        <v>157</v>
      </c>
    </row>
    <row r="6" spans="1:13" ht="14.4" customHeight="1" x14ac:dyDescent="0.3">
      <c r="A6" s="610">
        <v>7</v>
      </c>
      <c r="B6" s="611" t="s">
        <v>2775</v>
      </c>
      <c r="C6" s="612">
        <v>7658414.8599999975</v>
      </c>
      <c r="D6" s="612">
        <v>2865</v>
      </c>
      <c r="E6" s="612">
        <v>4829086.3699999992</v>
      </c>
      <c r="F6" s="613">
        <v>0.63055951633312279</v>
      </c>
      <c r="G6" s="612">
        <v>1768</v>
      </c>
      <c r="H6" s="613">
        <v>0.61710296684118671</v>
      </c>
      <c r="I6" s="612">
        <v>2829328.4899999988</v>
      </c>
      <c r="J6" s="613">
        <v>0.36944048366687721</v>
      </c>
      <c r="K6" s="612">
        <v>1097</v>
      </c>
      <c r="L6" s="613">
        <v>0.38289703315881324</v>
      </c>
      <c r="M6" s="612" t="s">
        <v>2</v>
      </c>
    </row>
    <row r="7" spans="1:13" ht="14.4" customHeight="1" x14ac:dyDescent="0.3">
      <c r="A7" s="610" t="s">
        <v>2776</v>
      </c>
      <c r="B7" s="611" t="s">
        <v>6</v>
      </c>
      <c r="C7" s="612">
        <v>7658414.8599999975</v>
      </c>
      <c r="D7" s="612">
        <v>2865</v>
      </c>
      <c r="E7" s="612">
        <v>4829086.3699999992</v>
      </c>
      <c r="F7" s="613">
        <v>0.63055951633312279</v>
      </c>
      <c r="G7" s="612">
        <v>1768</v>
      </c>
      <c r="H7" s="613">
        <v>0.61710296684118671</v>
      </c>
      <c r="I7" s="612">
        <v>2829328.4899999988</v>
      </c>
      <c r="J7" s="613">
        <v>0.36944048366687721</v>
      </c>
      <c r="K7" s="612">
        <v>1097</v>
      </c>
      <c r="L7" s="613">
        <v>0.38289703315881324</v>
      </c>
      <c r="M7" s="612" t="s">
        <v>543</v>
      </c>
    </row>
    <row r="9" spans="1:13" ht="14.4" customHeight="1" x14ac:dyDescent="0.3">
      <c r="A9" s="610">
        <v>7</v>
      </c>
      <c r="B9" s="611" t="s">
        <v>528</v>
      </c>
      <c r="C9" s="612" t="s">
        <v>527</v>
      </c>
      <c r="D9" s="612" t="s">
        <v>527</v>
      </c>
      <c r="E9" s="612" t="s">
        <v>527</v>
      </c>
      <c r="F9" s="613" t="s">
        <v>527</v>
      </c>
      <c r="G9" s="612" t="s">
        <v>527</v>
      </c>
      <c r="H9" s="613" t="s">
        <v>527</v>
      </c>
      <c r="I9" s="612" t="s">
        <v>527</v>
      </c>
      <c r="J9" s="613" t="s">
        <v>527</v>
      </c>
      <c r="K9" s="612" t="s">
        <v>527</v>
      </c>
      <c r="L9" s="613" t="s">
        <v>527</v>
      </c>
      <c r="M9" s="612" t="s">
        <v>157</v>
      </c>
    </row>
    <row r="10" spans="1:13" ht="14.4" customHeight="1" x14ac:dyDescent="0.3">
      <c r="A10" s="610">
        <v>89301072</v>
      </c>
      <c r="B10" s="611" t="s">
        <v>2775</v>
      </c>
      <c r="C10" s="612">
        <v>3342870.6500000004</v>
      </c>
      <c r="D10" s="612">
        <v>1389</v>
      </c>
      <c r="E10" s="612">
        <v>2172780.5699999994</v>
      </c>
      <c r="F10" s="613">
        <v>0.64997446730402175</v>
      </c>
      <c r="G10" s="612">
        <v>881</v>
      </c>
      <c r="H10" s="613">
        <v>0.63426925845932325</v>
      </c>
      <c r="I10" s="612">
        <v>1170090.0800000008</v>
      </c>
      <c r="J10" s="613">
        <v>0.35002553269597814</v>
      </c>
      <c r="K10" s="612">
        <v>508</v>
      </c>
      <c r="L10" s="613">
        <v>0.36573074154067675</v>
      </c>
      <c r="M10" s="612" t="s">
        <v>2</v>
      </c>
    </row>
    <row r="11" spans="1:13" ht="14.4" customHeight="1" x14ac:dyDescent="0.3">
      <c r="A11" s="610" t="s">
        <v>2777</v>
      </c>
      <c r="B11" s="611" t="s">
        <v>2778</v>
      </c>
      <c r="C11" s="612">
        <v>3342870.6500000004</v>
      </c>
      <c r="D11" s="612">
        <v>1389</v>
      </c>
      <c r="E11" s="612">
        <v>2172780.5699999994</v>
      </c>
      <c r="F11" s="613">
        <v>0.64997446730402175</v>
      </c>
      <c r="G11" s="612">
        <v>881</v>
      </c>
      <c r="H11" s="613">
        <v>0.63426925845932325</v>
      </c>
      <c r="I11" s="612">
        <v>1170090.0800000008</v>
      </c>
      <c r="J11" s="613">
        <v>0.35002553269597814</v>
      </c>
      <c r="K11" s="612">
        <v>508</v>
      </c>
      <c r="L11" s="613">
        <v>0.36573074154067675</v>
      </c>
      <c r="M11" s="612" t="s">
        <v>546</v>
      </c>
    </row>
    <row r="12" spans="1:13" ht="14.4" customHeight="1" x14ac:dyDescent="0.3">
      <c r="A12" s="610" t="s">
        <v>527</v>
      </c>
      <c r="B12" s="611" t="s">
        <v>527</v>
      </c>
      <c r="C12" s="612" t="s">
        <v>527</v>
      </c>
      <c r="D12" s="612" t="s">
        <v>527</v>
      </c>
      <c r="E12" s="612" t="s">
        <v>527</v>
      </c>
      <c r="F12" s="613" t="s">
        <v>527</v>
      </c>
      <c r="G12" s="612" t="s">
        <v>527</v>
      </c>
      <c r="H12" s="613" t="s">
        <v>527</v>
      </c>
      <c r="I12" s="612" t="s">
        <v>527</v>
      </c>
      <c r="J12" s="613" t="s">
        <v>527</v>
      </c>
      <c r="K12" s="612" t="s">
        <v>527</v>
      </c>
      <c r="L12" s="613" t="s">
        <v>527</v>
      </c>
      <c r="M12" s="612" t="s">
        <v>547</v>
      </c>
    </row>
    <row r="13" spans="1:13" ht="14.4" customHeight="1" x14ac:dyDescent="0.3">
      <c r="A13" s="610">
        <v>89301074</v>
      </c>
      <c r="B13" s="611" t="s">
        <v>2775</v>
      </c>
      <c r="C13" s="612">
        <v>4315544.2099999972</v>
      </c>
      <c r="D13" s="612">
        <v>1476</v>
      </c>
      <c r="E13" s="612">
        <v>2656305.7999999975</v>
      </c>
      <c r="F13" s="613">
        <v>0.61552046989688913</v>
      </c>
      <c r="G13" s="612">
        <v>887</v>
      </c>
      <c r="H13" s="613">
        <v>0.60094850948509482</v>
      </c>
      <c r="I13" s="612">
        <v>1659238.4100000001</v>
      </c>
      <c r="J13" s="613">
        <v>0.38447953010311098</v>
      </c>
      <c r="K13" s="612">
        <v>589</v>
      </c>
      <c r="L13" s="613">
        <v>0.39905149051490513</v>
      </c>
      <c r="M13" s="612" t="s">
        <v>2</v>
      </c>
    </row>
    <row r="14" spans="1:13" ht="14.4" customHeight="1" x14ac:dyDescent="0.3">
      <c r="A14" s="610" t="s">
        <v>2779</v>
      </c>
      <c r="B14" s="611" t="s">
        <v>2780</v>
      </c>
      <c r="C14" s="612">
        <v>4315544.2099999972</v>
      </c>
      <c r="D14" s="612">
        <v>1476</v>
      </c>
      <c r="E14" s="612">
        <v>2656305.7999999975</v>
      </c>
      <c r="F14" s="613">
        <v>0.61552046989688913</v>
      </c>
      <c r="G14" s="612">
        <v>887</v>
      </c>
      <c r="H14" s="613">
        <v>0.60094850948509482</v>
      </c>
      <c r="I14" s="612">
        <v>1659238.4100000001</v>
      </c>
      <c r="J14" s="613">
        <v>0.38447953010311098</v>
      </c>
      <c r="K14" s="612">
        <v>589</v>
      </c>
      <c r="L14" s="613">
        <v>0.39905149051490513</v>
      </c>
      <c r="M14" s="612" t="s">
        <v>546</v>
      </c>
    </row>
    <row r="15" spans="1:13" ht="14.4" customHeight="1" x14ac:dyDescent="0.3">
      <c r="A15" s="610" t="s">
        <v>527</v>
      </c>
      <c r="B15" s="611" t="s">
        <v>527</v>
      </c>
      <c r="C15" s="612" t="s">
        <v>527</v>
      </c>
      <c r="D15" s="612" t="s">
        <v>527</v>
      </c>
      <c r="E15" s="612" t="s">
        <v>527</v>
      </c>
      <c r="F15" s="613" t="s">
        <v>527</v>
      </c>
      <c r="G15" s="612" t="s">
        <v>527</v>
      </c>
      <c r="H15" s="613" t="s">
        <v>527</v>
      </c>
      <c r="I15" s="612" t="s">
        <v>527</v>
      </c>
      <c r="J15" s="613" t="s">
        <v>527</v>
      </c>
      <c r="K15" s="612" t="s">
        <v>527</v>
      </c>
      <c r="L15" s="613" t="s">
        <v>527</v>
      </c>
      <c r="M15" s="612" t="s">
        <v>547</v>
      </c>
    </row>
    <row r="16" spans="1:13" ht="14.4" customHeight="1" x14ac:dyDescent="0.3">
      <c r="A16" s="610" t="s">
        <v>2776</v>
      </c>
      <c r="B16" s="611" t="s">
        <v>2781</v>
      </c>
      <c r="C16" s="612">
        <v>7658414.8599999975</v>
      </c>
      <c r="D16" s="612">
        <v>2865</v>
      </c>
      <c r="E16" s="612">
        <v>4829086.3699999973</v>
      </c>
      <c r="F16" s="613">
        <v>0.63055951633312257</v>
      </c>
      <c r="G16" s="612">
        <v>1768</v>
      </c>
      <c r="H16" s="613">
        <v>0.61710296684118671</v>
      </c>
      <c r="I16" s="612">
        <v>2829328.4900000012</v>
      </c>
      <c r="J16" s="613">
        <v>0.36944048366687754</v>
      </c>
      <c r="K16" s="612">
        <v>1097</v>
      </c>
      <c r="L16" s="613">
        <v>0.38289703315881324</v>
      </c>
      <c r="M16" s="612" t="s">
        <v>543</v>
      </c>
    </row>
  </sheetData>
  <autoFilter ref="A4:M4"/>
  <mergeCells count="4">
    <mergeCell ref="E3:H3"/>
    <mergeCell ref="C3:D3"/>
    <mergeCell ref="I3:L3"/>
    <mergeCell ref="A1:L1"/>
  </mergeCells>
  <conditionalFormatting sqref="F4 F8 F17:F1048576">
    <cfRule type="cellIs" dxfId="53" priority="15" stopIfTrue="1" operator="lessThan">
      <formula>0.6</formula>
    </cfRule>
  </conditionalFormatting>
  <conditionalFormatting sqref="B5:B7">
    <cfRule type="expression" dxfId="52" priority="12">
      <formula>AND(LEFT(M5,6)&lt;&gt;"mezera",M5&lt;&gt;"")</formula>
    </cfRule>
  </conditionalFormatting>
  <conditionalFormatting sqref="A5:A7">
    <cfRule type="expression" dxfId="51" priority="9">
      <formula>AND(M5&lt;&gt;"",M5&lt;&gt;"mezeraKL")</formula>
    </cfRule>
  </conditionalFormatting>
  <conditionalFormatting sqref="B5:L7">
    <cfRule type="expression" dxfId="50" priority="10">
      <formula>$M5="SumaNS"</formula>
    </cfRule>
    <cfRule type="expression" dxfId="49" priority="11">
      <formula>OR($M5="KL",$M5="SumaKL")</formula>
    </cfRule>
  </conditionalFormatting>
  <conditionalFormatting sqref="F5:F7">
    <cfRule type="cellIs" dxfId="48" priority="8" operator="lessThan">
      <formula>0.6</formula>
    </cfRule>
  </conditionalFormatting>
  <conditionalFormatting sqref="A5:L7">
    <cfRule type="expression" dxfId="47" priority="7">
      <formula>$M5&lt;&gt;""</formula>
    </cfRule>
  </conditionalFormatting>
  <conditionalFormatting sqref="B9:B16">
    <cfRule type="expression" dxfId="46" priority="6">
      <formula>AND(LEFT(M9,6)&lt;&gt;"mezera",M9&lt;&gt;"")</formula>
    </cfRule>
  </conditionalFormatting>
  <conditionalFormatting sqref="A9:A16">
    <cfRule type="expression" dxfId="45" priority="3">
      <formula>AND(M9&lt;&gt;"",M9&lt;&gt;"mezeraKL")</formula>
    </cfRule>
  </conditionalFormatting>
  <conditionalFormatting sqref="B9:L16">
    <cfRule type="expression" dxfId="44" priority="4">
      <formula>$M9="SumaNS"</formula>
    </cfRule>
    <cfRule type="expression" dxfId="43" priority="5">
      <formula>OR($M9="KL",$M9="SumaKL")</formula>
    </cfRule>
  </conditionalFormatting>
  <conditionalFormatting sqref="F9:F16">
    <cfRule type="cellIs" dxfId="42" priority="2" operator="lessThan">
      <formula>0.6</formula>
    </cfRule>
  </conditionalFormatting>
  <conditionalFormatting sqref="A9:L16">
    <cfRule type="expression" dxfId="41" priority="1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69" customWidth="1"/>
    <col min="2" max="2" width="11.109375" style="98" bestFit="1" customWidth="1"/>
    <col min="3" max="3" width="11.109375" style="69" hidden="1" customWidth="1"/>
    <col min="4" max="4" width="7.33203125" style="98" bestFit="1" customWidth="1"/>
    <col min="5" max="5" width="7.33203125" style="69" hidden="1" customWidth="1"/>
    <col min="6" max="6" width="11.109375" style="98" bestFit="1" customWidth="1"/>
    <col min="7" max="7" width="5.33203125" style="91" customWidth="1"/>
    <col min="8" max="8" width="7.33203125" style="98" bestFit="1" customWidth="1"/>
    <col min="9" max="9" width="5.33203125" style="91" customWidth="1"/>
    <col min="10" max="10" width="11.109375" style="98" customWidth="1"/>
    <col min="11" max="11" width="5.33203125" style="91" customWidth="1"/>
    <col min="12" max="12" width="7.33203125" style="98" customWidth="1"/>
    <col min="13" max="13" width="5.33203125" style="91" customWidth="1"/>
    <col min="14" max="14" width="0" style="69" hidden="1" customWidth="1"/>
    <col min="15" max="16384" width="8.88671875" style="69"/>
  </cols>
  <sheetData>
    <row r="1" spans="1:13" ht="18.600000000000001" customHeight="1" thickBot="1" x14ac:dyDescent="0.4">
      <c r="A1" s="474" t="s">
        <v>286</v>
      </c>
      <c r="B1" s="484"/>
      <c r="C1" s="484"/>
      <c r="D1" s="484"/>
      <c r="E1" s="484"/>
      <c r="F1" s="484"/>
      <c r="G1" s="484"/>
      <c r="H1" s="484"/>
      <c r="I1" s="484"/>
      <c r="J1" s="441"/>
      <c r="K1" s="441"/>
      <c r="L1" s="441"/>
      <c r="M1" s="441"/>
    </row>
    <row r="2" spans="1:13" ht="14.4" customHeight="1" thickBot="1" x14ac:dyDescent="0.35">
      <c r="A2" s="580" t="s">
        <v>297</v>
      </c>
      <c r="B2" s="97"/>
      <c r="C2" s="96"/>
      <c r="D2" s="97"/>
      <c r="E2" s="96"/>
      <c r="F2" s="97"/>
      <c r="G2" s="353"/>
      <c r="H2" s="97"/>
      <c r="I2" s="353"/>
    </row>
    <row r="3" spans="1:13" ht="14.4" customHeight="1" thickBot="1" x14ac:dyDescent="0.35">
      <c r="A3" s="374"/>
      <c r="B3" s="486" t="s">
        <v>18</v>
      </c>
      <c r="C3" s="488"/>
      <c r="D3" s="485"/>
      <c r="E3" s="373"/>
      <c r="F3" s="485" t="s">
        <v>19</v>
      </c>
      <c r="G3" s="485"/>
      <c r="H3" s="485"/>
      <c r="I3" s="485"/>
      <c r="J3" s="485" t="s">
        <v>285</v>
      </c>
      <c r="K3" s="485"/>
      <c r="L3" s="485"/>
      <c r="M3" s="487"/>
    </row>
    <row r="4" spans="1:13" ht="14.4" customHeight="1" thickBot="1" x14ac:dyDescent="0.35">
      <c r="A4" s="658" t="s">
        <v>264</v>
      </c>
      <c r="B4" s="662" t="s">
        <v>22</v>
      </c>
      <c r="C4" s="663"/>
      <c r="D4" s="662" t="s">
        <v>23</v>
      </c>
      <c r="E4" s="663"/>
      <c r="F4" s="662" t="s">
        <v>22</v>
      </c>
      <c r="G4" s="670" t="s">
        <v>5</v>
      </c>
      <c r="H4" s="662" t="s">
        <v>23</v>
      </c>
      <c r="I4" s="670" t="s">
        <v>5</v>
      </c>
      <c r="J4" s="662" t="s">
        <v>22</v>
      </c>
      <c r="K4" s="670" t="s">
        <v>5</v>
      </c>
      <c r="L4" s="662" t="s">
        <v>23</v>
      </c>
      <c r="M4" s="671" t="s">
        <v>5</v>
      </c>
    </row>
    <row r="5" spans="1:13" ht="14.4" customHeight="1" x14ac:dyDescent="0.3">
      <c r="A5" s="659" t="s">
        <v>2782</v>
      </c>
      <c r="B5" s="664">
        <v>742.26</v>
      </c>
      <c r="C5" s="620">
        <v>1</v>
      </c>
      <c r="D5" s="667">
        <v>1</v>
      </c>
      <c r="E5" s="675" t="s">
        <v>2782</v>
      </c>
      <c r="F5" s="664">
        <v>742.26</v>
      </c>
      <c r="G5" s="641">
        <v>1</v>
      </c>
      <c r="H5" s="623">
        <v>1</v>
      </c>
      <c r="I5" s="672">
        <v>1</v>
      </c>
      <c r="J5" s="678"/>
      <c r="K5" s="641">
        <v>0</v>
      </c>
      <c r="L5" s="623"/>
      <c r="M5" s="672">
        <v>0</v>
      </c>
    </row>
    <row r="6" spans="1:13" ht="14.4" customHeight="1" x14ac:dyDescent="0.3">
      <c r="A6" s="660" t="s">
        <v>2783</v>
      </c>
      <c r="B6" s="665">
        <v>3095.8700000000003</v>
      </c>
      <c r="C6" s="626">
        <v>1</v>
      </c>
      <c r="D6" s="668">
        <v>4</v>
      </c>
      <c r="E6" s="676" t="s">
        <v>2783</v>
      </c>
      <c r="F6" s="665">
        <v>3095.8700000000003</v>
      </c>
      <c r="G6" s="642">
        <v>1</v>
      </c>
      <c r="H6" s="629">
        <v>4</v>
      </c>
      <c r="I6" s="673">
        <v>1</v>
      </c>
      <c r="J6" s="679"/>
      <c r="K6" s="642">
        <v>0</v>
      </c>
      <c r="L6" s="629"/>
      <c r="M6" s="673">
        <v>0</v>
      </c>
    </row>
    <row r="7" spans="1:13" ht="14.4" customHeight="1" x14ac:dyDescent="0.3">
      <c r="A7" s="660" t="s">
        <v>2784</v>
      </c>
      <c r="B7" s="665">
        <v>963.6</v>
      </c>
      <c r="C7" s="626">
        <v>1</v>
      </c>
      <c r="D7" s="668">
        <v>2</v>
      </c>
      <c r="E7" s="676" t="s">
        <v>2784</v>
      </c>
      <c r="F7" s="665">
        <v>963.6</v>
      </c>
      <c r="G7" s="642">
        <v>1</v>
      </c>
      <c r="H7" s="629">
        <v>2</v>
      </c>
      <c r="I7" s="673">
        <v>1</v>
      </c>
      <c r="J7" s="679"/>
      <c r="K7" s="642">
        <v>0</v>
      </c>
      <c r="L7" s="629"/>
      <c r="M7" s="673">
        <v>0</v>
      </c>
    </row>
    <row r="8" spans="1:13" ht="14.4" customHeight="1" x14ac:dyDescent="0.3">
      <c r="A8" s="660" t="s">
        <v>2785</v>
      </c>
      <c r="B8" s="665">
        <v>1743.13</v>
      </c>
      <c r="C8" s="626">
        <v>1</v>
      </c>
      <c r="D8" s="668">
        <v>7</v>
      </c>
      <c r="E8" s="676" t="s">
        <v>2785</v>
      </c>
      <c r="F8" s="665">
        <v>1743.13</v>
      </c>
      <c r="G8" s="642">
        <v>1</v>
      </c>
      <c r="H8" s="629">
        <v>5</v>
      </c>
      <c r="I8" s="673">
        <v>0.7142857142857143</v>
      </c>
      <c r="J8" s="679">
        <v>0</v>
      </c>
      <c r="K8" s="642">
        <v>0</v>
      </c>
      <c r="L8" s="629">
        <v>2</v>
      </c>
      <c r="M8" s="673">
        <v>0.2857142857142857</v>
      </c>
    </row>
    <row r="9" spans="1:13" ht="14.4" customHeight="1" x14ac:dyDescent="0.3">
      <c r="A9" s="660" t="s">
        <v>2786</v>
      </c>
      <c r="B9" s="665">
        <v>98.84</v>
      </c>
      <c r="C9" s="626">
        <v>1</v>
      </c>
      <c r="D9" s="668">
        <v>1</v>
      </c>
      <c r="E9" s="676" t="s">
        <v>2786</v>
      </c>
      <c r="F9" s="665">
        <v>98.84</v>
      </c>
      <c r="G9" s="642">
        <v>1</v>
      </c>
      <c r="H9" s="629">
        <v>1</v>
      </c>
      <c r="I9" s="673">
        <v>1</v>
      </c>
      <c r="J9" s="679"/>
      <c r="K9" s="642">
        <v>0</v>
      </c>
      <c r="L9" s="629"/>
      <c r="M9" s="673">
        <v>0</v>
      </c>
    </row>
    <row r="10" spans="1:13" ht="14.4" customHeight="1" x14ac:dyDescent="0.3">
      <c r="A10" s="660" t="s">
        <v>2787</v>
      </c>
      <c r="B10" s="665">
        <v>2490.85</v>
      </c>
      <c r="C10" s="626">
        <v>1</v>
      </c>
      <c r="D10" s="668">
        <v>12</v>
      </c>
      <c r="E10" s="676" t="s">
        <v>2787</v>
      </c>
      <c r="F10" s="665">
        <v>2280.6</v>
      </c>
      <c r="G10" s="642">
        <v>0.91559106329164741</v>
      </c>
      <c r="H10" s="629">
        <v>8</v>
      </c>
      <c r="I10" s="673">
        <v>0.66666666666666663</v>
      </c>
      <c r="J10" s="679">
        <v>210.25</v>
      </c>
      <c r="K10" s="642">
        <v>8.4408936708352575E-2</v>
      </c>
      <c r="L10" s="629">
        <v>4</v>
      </c>
      <c r="M10" s="673">
        <v>0.33333333333333331</v>
      </c>
    </row>
    <row r="11" spans="1:13" ht="14.4" customHeight="1" x14ac:dyDescent="0.3">
      <c r="A11" s="660" t="s">
        <v>2788</v>
      </c>
      <c r="B11" s="665">
        <v>8937.5700000000015</v>
      </c>
      <c r="C11" s="626">
        <v>1</v>
      </c>
      <c r="D11" s="668">
        <v>13</v>
      </c>
      <c r="E11" s="676" t="s">
        <v>2788</v>
      </c>
      <c r="F11" s="665">
        <v>8833.7500000000018</v>
      </c>
      <c r="G11" s="642">
        <v>0.98838386720327787</v>
      </c>
      <c r="H11" s="629">
        <v>12</v>
      </c>
      <c r="I11" s="673">
        <v>0.92307692307692313</v>
      </c>
      <c r="J11" s="679">
        <v>103.82</v>
      </c>
      <c r="K11" s="642">
        <v>1.161613279672215E-2</v>
      </c>
      <c r="L11" s="629">
        <v>1</v>
      </c>
      <c r="M11" s="673">
        <v>7.6923076923076927E-2</v>
      </c>
    </row>
    <row r="12" spans="1:13" ht="14.4" customHeight="1" x14ac:dyDescent="0.3">
      <c r="A12" s="660" t="s">
        <v>2789</v>
      </c>
      <c r="B12" s="665">
        <v>1552.05</v>
      </c>
      <c r="C12" s="626">
        <v>1</v>
      </c>
      <c r="D12" s="668">
        <v>3</v>
      </c>
      <c r="E12" s="676" t="s">
        <v>2789</v>
      </c>
      <c r="F12" s="665">
        <v>1552.05</v>
      </c>
      <c r="G12" s="642">
        <v>1</v>
      </c>
      <c r="H12" s="629">
        <v>3</v>
      </c>
      <c r="I12" s="673">
        <v>1</v>
      </c>
      <c r="J12" s="679"/>
      <c r="K12" s="642">
        <v>0</v>
      </c>
      <c r="L12" s="629"/>
      <c r="M12" s="673">
        <v>0</v>
      </c>
    </row>
    <row r="13" spans="1:13" ht="14.4" customHeight="1" x14ac:dyDescent="0.3">
      <c r="A13" s="660" t="s">
        <v>2790</v>
      </c>
      <c r="B13" s="665">
        <v>758797.74999999988</v>
      </c>
      <c r="C13" s="626">
        <v>1</v>
      </c>
      <c r="D13" s="668">
        <v>231</v>
      </c>
      <c r="E13" s="676" t="s">
        <v>2790</v>
      </c>
      <c r="F13" s="665">
        <v>390596.5799999999</v>
      </c>
      <c r="G13" s="642">
        <v>0.51475716684716044</v>
      </c>
      <c r="H13" s="629">
        <v>101</v>
      </c>
      <c r="I13" s="673">
        <v>0.43722943722943725</v>
      </c>
      <c r="J13" s="679">
        <v>368201.17</v>
      </c>
      <c r="K13" s="642">
        <v>0.4852428331528395</v>
      </c>
      <c r="L13" s="629">
        <v>130</v>
      </c>
      <c r="M13" s="673">
        <v>0.56277056277056281</v>
      </c>
    </row>
    <row r="14" spans="1:13" ht="14.4" customHeight="1" x14ac:dyDescent="0.3">
      <c r="A14" s="660" t="s">
        <v>2791</v>
      </c>
      <c r="B14" s="665">
        <v>0</v>
      </c>
      <c r="C14" s="626"/>
      <c r="D14" s="668">
        <v>1</v>
      </c>
      <c r="E14" s="676" t="s">
        <v>2791</v>
      </c>
      <c r="F14" s="665"/>
      <c r="G14" s="642"/>
      <c r="H14" s="629"/>
      <c r="I14" s="673">
        <v>0</v>
      </c>
      <c r="J14" s="679">
        <v>0</v>
      </c>
      <c r="K14" s="642"/>
      <c r="L14" s="629">
        <v>1</v>
      </c>
      <c r="M14" s="673">
        <v>1</v>
      </c>
    </row>
    <row r="15" spans="1:13" ht="14.4" customHeight="1" x14ac:dyDescent="0.3">
      <c r="A15" s="660" t="s">
        <v>2792</v>
      </c>
      <c r="B15" s="665">
        <v>63.28</v>
      </c>
      <c r="C15" s="626">
        <v>1</v>
      </c>
      <c r="D15" s="668">
        <v>1</v>
      </c>
      <c r="E15" s="676" t="s">
        <v>2792</v>
      </c>
      <c r="F15" s="665">
        <v>63.28</v>
      </c>
      <c r="G15" s="642">
        <v>1</v>
      </c>
      <c r="H15" s="629">
        <v>1</v>
      </c>
      <c r="I15" s="673">
        <v>1</v>
      </c>
      <c r="J15" s="679"/>
      <c r="K15" s="642">
        <v>0</v>
      </c>
      <c r="L15" s="629"/>
      <c r="M15" s="673">
        <v>0</v>
      </c>
    </row>
    <row r="16" spans="1:13" ht="14.4" customHeight="1" x14ac:dyDescent="0.3">
      <c r="A16" s="660" t="s">
        <v>2793</v>
      </c>
      <c r="B16" s="665">
        <v>691230.77000000014</v>
      </c>
      <c r="C16" s="626">
        <v>1</v>
      </c>
      <c r="D16" s="668">
        <v>265</v>
      </c>
      <c r="E16" s="676" t="s">
        <v>2793</v>
      </c>
      <c r="F16" s="665">
        <v>529639.65000000014</v>
      </c>
      <c r="G16" s="642">
        <v>0.76622695774958061</v>
      </c>
      <c r="H16" s="629">
        <v>182</v>
      </c>
      <c r="I16" s="673">
        <v>0.68679245283018864</v>
      </c>
      <c r="J16" s="679">
        <v>161591.11999999997</v>
      </c>
      <c r="K16" s="642">
        <v>0.23377304225041939</v>
      </c>
      <c r="L16" s="629">
        <v>83</v>
      </c>
      <c r="M16" s="673">
        <v>0.31320754716981131</v>
      </c>
    </row>
    <row r="17" spans="1:13" ht="14.4" customHeight="1" x14ac:dyDescent="0.3">
      <c r="A17" s="660" t="s">
        <v>2794</v>
      </c>
      <c r="B17" s="665">
        <v>1596.4099999999999</v>
      </c>
      <c r="C17" s="626">
        <v>1</v>
      </c>
      <c r="D17" s="668">
        <v>2</v>
      </c>
      <c r="E17" s="676" t="s">
        <v>2794</v>
      </c>
      <c r="F17" s="665">
        <v>333.31</v>
      </c>
      <c r="G17" s="642">
        <v>0.2087872163166104</v>
      </c>
      <c r="H17" s="629"/>
      <c r="I17" s="673">
        <v>0</v>
      </c>
      <c r="J17" s="679">
        <v>1263.0999999999999</v>
      </c>
      <c r="K17" s="642">
        <v>0.79121278368338965</v>
      </c>
      <c r="L17" s="629">
        <v>2</v>
      </c>
      <c r="M17" s="673">
        <v>1</v>
      </c>
    </row>
    <row r="18" spans="1:13" ht="14.4" customHeight="1" x14ac:dyDescent="0.3">
      <c r="A18" s="660" t="s">
        <v>2795</v>
      </c>
      <c r="B18" s="665">
        <v>1278568.1099999996</v>
      </c>
      <c r="C18" s="626">
        <v>1</v>
      </c>
      <c r="D18" s="668">
        <v>461</v>
      </c>
      <c r="E18" s="676" t="s">
        <v>2795</v>
      </c>
      <c r="F18" s="665">
        <v>860738.72999999963</v>
      </c>
      <c r="G18" s="642">
        <v>0.67320522330249566</v>
      </c>
      <c r="H18" s="629">
        <v>304</v>
      </c>
      <c r="I18" s="673">
        <v>0.65943600867678964</v>
      </c>
      <c r="J18" s="679">
        <v>417829.38</v>
      </c>
      <c r="K18" s="642">
        <v>0.32679477669750429</v>
      </c>
      <c r="L18" s="629">
        <v>157</v>
      </c>
      <c r="M18" s="673">
        <v>0.34056399132321041</v>
      </c>
    </row>
    <row r="19" spans="1:13" ht="14.4" customHeight="1" x14ac:dyDescent="0.3">
      <c r="A19" s="660" t="s">
        <v>2796</v>
      </c>
      <c r="B19" s="665">
        <v>915.64</v>
      </c>
      <c r="C19" s="626">
        <v>1</v>
      </c>
      <c r="D19" s="668">
        <v>4</v>
      </c>
      <c r="E19" s="676" t="s">
        <v>2796</v>
      </c>
      <c r="F19" s="665">
        <v>240.26</v>
      </c>
      <c r="G19" s="642">
        <v>0.26239570136734963</v>
      </c>
      <c r="H19" s="629">
        <v>3</v>
      </c>
      <c r="I19" s="673">
        <v>0.75</v>
      </c>
      <c r="J19" s="679">
        <v>675.38</v>
      </c>
      <c r="K19" s="642">
        <v>0.73760429863265042</v>
      </c>
      <c r="L19" s="629">
        <v>1</v>
      </c>
      <c r="M19" s="673">
        <v>0.25</v>
      </c>
    </row>
    <row r="20" spans="1:13" ht="14.4" customHeight="1" x14ac:dyDescent="0.3">
      <c r="A20" s="660" t="s">
        <v>2797</v>
      </c>
      <c r="B20" s="665">
        <v>188.57</v>
      </c>
      <c r="C20" s="626">
        <v>1</v>
      </c>
      <c r="D20" s="668">
        <v>3</v>
      </c>
      <c r="E20" s="676" t="s">
        <v>2797</v>
      </c>
      <c r="F20" s="665">
        <v>65.069999999999993</v>
      </c>
      <c r="G20" s="642">
        <v>0.3450707959908787</v>
      </c>
      <c r="H20" s="629">
        <v>1</v>
      </c>
      <c r="I20" s="673">
        <v>0.33333333333333331</v>
      </c>
      <c r="J20" s="679">
        <v>123.5</v>
      </c>
      <c r="K20" s="642">
        <v>0.65492920400912136</v>
      </c>
      <c r="L20" s="629">
        <v>2</v>
      </c>
      <c r="M20" s="673">
        <v>0.66666666666666663</v>
      </c>
    </row>
    <row r="21" spans="1:13" ht="14.4" customHeight="1" x14ac:dyDescent="0.3">
      <c r="A21" s="660" t="s">
        <v>2798</v>
      </c>
      <c r="B21" s="665">
        <v>1800723.77</v>
      </c>
      <c r="C21" s="626">
        <v>1</v>
      </c>
      <c r="D21" s="668">
        <v>616</v>
      </c>
      <c r="E21" s="676" t="s">
        <v>2798</v>
      </c>
      <c r="F21" s="665">
        <v>1105914.9300000002</v>
      </c>
      <c r="G21" s="642">
        <v>0.61415023693500759</v>
      </c>
      <c r="H21" s="629">
        <v>384</v>
      </c>
      <c r="I21" s="673">
        <v>0.62337662337662336</v>
      </c>
      <c r="J21" s="679">
        <v>694808.84</v>
      </c>
      <c r="K21" s="642">
        <v>0.38584976306499247</v>
      </c>
      <c r="L21" s="629">
        <v>232</v>
      </c>
      <c r="M21" s="673">
        <v>0.37662337662337664</v>
      </c>
    </row>
    <row r="22" spans="1:13" ht="14.4" customHeight="1" x14ac:dyDescent="0.3">
      <c r="A22" s="660" t="s">
        <v>2799</v>
      </c>
      <c r="B22" s="665">
        <v>763.56999999999994</v>
      </c>
      <c r="C22" s="626">
        <v>1</v>
      </c>
      <c r="D22" s="668">
        <v>3</v>
      </c>
      <c r="E22" s="676" t="s">
        <v>2799</v>
      </c>
      <c r="F22" s="665">
        <v>763.56999999999994</v>
      </c>
      <c r="G22" s="642">
        <v>1</v>
      </c>
      <c r="H22" s="629">
        <v>3</v>
      </c>
      <c r="I22" s="673">
        <v>1</v>
      </c>
      <c r="J22" s="679"/>
      <c r="K22" s="642">
        <v>0</v>
      </c>
      <c r="L22" s="629"/>
      <c r="M22" s="673">
        <v>0</v>
      </c>
    </row>
    <row r="23" spans="1:13" ht="14.4" customHeight="1" x14ac:dyDescent="0.3">
      <c r="A23" s="660" t="s">
        <v>2800</v>
      </c>
      <c r="B23" s="665">
        <v>276.32</v>
      </c>
      <c r="C23" s="626">
        <v>1</v>
      </c>
      <c r="D23" s="668">
        <v>1</v>
      </c>
      <c r="E23" s="676" t="s">
        <v>2800</v>
      </c>
      <c r="F23" s="665">
        <v>276.32</v>
      </c>
      <c r="G23" s="642">
        <v>1</v>
      </c>
      <c r="H23" s="629">
        <v>1</v>
      </c>
      <c r="I23" s="673">
        <v>1</v>
      </c>
      <c r="J23" s="679"/>
      <c r="K23" s="642">
        <v>0</v>
      </c>
      <c r="L23" s="629"/>
      <c r="M23" s="673">
        <v>0</v>
      </c>
    </row>
    <row r="24" spans="1:13" ht="14.4" customHeight="1" x14ac:dyDescent="0.3">
      <c r="A24" s="660" t="s">
        <v>2801</v>
      </c>
      <c r="B24" s="665">
        <v>1027442.2499999999</v>
      </c>
      <c r="C24" s="626">
        <v>1</v>
      </c>
      <c r="D24" s="668">
        <v>304</v>
      </c>
      <c r="E24" s="676" t="s">
        <v>2801</v>
      </c>
      <c r="F24" s="665">
        <v>596328.19999999995</v>
      </c>
      <c r="G24" s="642">
        <v>0.58040069892006096</v>
      </c>
      <c r="H24" s="629">
        <v>158</v>
      </c>
      <c r="I24" s="673">
        <v>0.51973684210526316</v>
      </c>
      <c r="J24" s="679">
        <v>431114.04999999993</v>
      </c>
      <c r="K24" s="642">
        <v>0.41959930107993904</v>
      </c>
      <c r="L24" s="629">
        <v>146</v>
      </c>
      <c r="M24" s="673">
        <v>0.48026315789473684</v>
      </c>
    </row>
    <row r="25" spans="1:13" ht="14.4" customHeight="1" x14ac:dyDescent="0.3">
      <c r="A25" s="660" t="s">
        <v>2802</v>
      </c>
      <c r="B25" s="665">
        <v>2070.2199999999998</v>
      </c>
      <c r="C25" s="626">
        <v>1</v>
      </c>
      <c r="D25" s="668">
        <v>4</v>
      </c>
      <c r="E25" s="676" t="s">
        <v>2802</v>
      </c>
      <c r="F25" s="665">
        <v>2070.2199999999998</v>
      </c>
      <c r="G25" s="642">
        <v>1</v>
      </c>
      <c r="H25" s="629">
        <v>3</v>
      </c>
      <c r="I25" s="673">
        <v>0.75</v>
      </c>
      <c r="J25" s="679">
        <v>0</v>
      </c>
      <c r="K25" s="642">
        <v>0</v>
      </c>
      <c r="L25" s="629">
        <v>1</v>
      </c>
      <c r="M25" s="673">
        <v>0.25</v>
      </c>
    </row>
    <row r="26" spans="1:13" ht="14.4" customHeight="1" x14ac:dyDescent="0.3">
      <c r="A26" s="660" t="s">
        <v>2803</v>
      </c>
      <c r="B26" s="665">
        <v>6860.99</v>
      </c>
      <c r="C26" s="626">
        <v>1</v>
      </c>
      <c r="D26" s="668">
        <v>23</v>
      </c>
      <c r="E26" s="676" t="s">
        <v>2803</v>
      </c>
      <c r="F26" s="665">
        <v>6860.99</v>
      </c>
      <c r="G26" s="642">
        <v>1</v>
      </c>
      <c r="H26" s="629">
        <v>23</v>
      </c>
      <c r="I26" s="673">
        <v>1</v>
      </c>
      <c r="J26" s="679"/>
      <c r="K26" s="642">
        <v>0</v>
      </c>
      <c r="L26" s="629"/>
      <c r="M26" s="673">
        <v>0</v>
      </c>
    </row>
    <row r="27" spans="1:13" ht="14.4" customHeight="1" x14ac:dyDescent="0.3">
      <c r="A27" s="660" t="s">
        <v>2804</v>
      </c>
      <c r="B27" s="665">
        <v>7889.1799999999985</v>
      </c>
      <c r="C27" s="626">
        <v>1</v>
      </c>
      <c r="D27" s="668">
        <v>24</v>
      </c>
      <c r="E27" s="676" t="s">
        <v>2804</v>
      </c>
      <c r="F27" s="665">
        <v>5959.7199999999993</v>
      </c>
      <c r="G27" s="642">
        <v>0.75542958837293617</v>
      </c>
      <c r="H27" s="629">
        <v>18</v>
      </c>
      <c r="I27" s="673">
        <v>0.75</v>
      </c>
      <c r="J27" s="679">
        <v>1929.4599999999996</v>
      </c>
      <c r="K27" s="642">
        <v>0.24457041162706389</v>
      </c>
      <c r="L27" s="629">
        <v>6</v>
      </c>
      <c r="M27" s="673">
        <v>0.25</v>
      </c>
    </row>
    <row r="28" spans="1:13" ht="14.4" customHeight="1" x14ac:dyDescent="0.3">
      <c r="A28" s="660" t="s">
        <v>2805</v>
      </c>
      <c r="B28" s="665">
        <v>2078.0100000000002</v>
      </c>
      <c r="C28" s="626">
        <v>1</v>
      </c>
      <c r="D28" s="668">
        <v>15</v>
      </c>
      <c r="E28" s="676" t="s">
        <v>2805</v>
      </c>
      <c r="F28" s="665">
        <v>1379.71</v>
      </c>
      <c r="G28" s="642">
        <v>0.66395734380489024</v>
      </c>
      <c r="H28" s="629">
        <v>10</v>
      </c>
      <c r="I28" s="673">
        <v>0.66666666666666663</v>
      </c>
      <c r="J28" s="679">
        <v>698.30000000000007</v>
      </c>
      <c r="K28" s="642">
        <v>0.33604265619510976</v>
      </c>
      <c r="L28" s="629">
        <v>5</v>
      </c>
      <c r="M28" s="673">
        <v>0.33333333333333331</v>
      </c>
    </row>
    <row r="29" spans="1:13" ht="14.4" customHeight="1" x14ac:dyDescent="0.3">
      <c r="A29" s="660" t="s">
        <v>2806</v>
      </c>
      <c r="B29" s="665">
        <v>2008552.2200000011</v>
      </c>
      <c r="C29" s="626">
        <v>1</v>
      </c>
      <c r="D29" s="668">
        <v>786</v>
      </c>
      <c r="E29" s="676" t="s">
        <v>2806</v>
      </c>
      <c r="F29" s="665">
        <v>1261440.070000001</v>
      </c>
      <c r="G29" s="642">
        <v>0.62803449043510573</v>
      </c>
      <c r="H29" s="629">
        <v>474</v>
      </c>
      <c r="I29" s="673">
        <v>0.60305343511450382</v>
      </c>
      <c r="J29" s="679">
        <v>747112.15000000026</v>
      </c>
      <c r="K29" s="642">
        <v>0.37196550956489438</v>
      </c>
      <c r="L29" s="629">
        <v>312</v>
      </c>
      <c r="M29" s="673">
        <v>0.39694656488549618</v>
      </c>
    </row>
    <row r="30" spans="1:13" ht="14.4" customHeight="1" x14ac:dyDescent="0.3">
      <c r="A30" s="660" t="s">
        <v>2807</v>
      </c>
      <c r="B30" s="665">
        <v>375.39</v>
      </c>
      <c r="C30" s="626">
        <v>1</v>
      </c>
      <c r="D30" s="668">
        <v>1</v>
      </c>
      <c r="E30" s="676" t="s">
        <v>2807</v>
      </c>
      <c r="F30" s="665">
        <v>375.39</v>
      </c>
      <c r="G30" s="642">
        <v>1</v>
      </c>
      <c r="H30" s="629">
        <v>1</v>
      </c>
      <c r="I30" s="673">
        <v>1</v>
      </c>
      <c r="J30" s="679"/>
      <c r="K30" s="642">
        <v>0</v>
      </c>
      <c r="L30" s="629"/>
      <c r="M30" s="673">
        <v>0</v>
      </c>
    </row>
    <row r="31" spans="1:13" ht="14.4" customHeight="1" x14ac:dyDescent="0.3">
      <c r="A31" s="660" t="s">
        <v>2808</v>
      </c>
      <c r="B31" s="665">
        <v>64.23</v>
      </c>
      <c r="C31" s="626">
        <v>1</v>
      </c>
      <c r="D31" s="668">
        <v>2</v>
      </c>
      <c r="E31" s="676" t="s">
        <v>2808</v>
      </c>
      <c r="F31" s="665">
        <v>64.23</v>
      </c>
      <c r="G31" s="642">
        <v>1</v>
      </c>
      <c r="H31" s="629">
        <v>2</v>
      </c>
      <c r="I31" s="673">
        <v>1</v>
      </c>
      <c r="J31" s="679"/>
      <c r="K31" s="642">
        <v>0</v>
      </c>
      <c r="L31" s="629"/>
      <c r="M31" s="673">
        <v>0</v>
      </c>
    </row>
    <row r="32" spans="1:13" ht="14.4" customHeight="1" x14ac:dyDescent="0.3">
      <c r="A32" s="660" t="s">
        <v>2809</v>
      </c>
      <c r="B32" s="665">
        <v>709.34</v>
      </c>
      <c r="C32" s="626">
        <v>1</v>
      </c>
      <c r="D32" s="668">
        <v>3</v>
      </c>
      <c r="E32" s="676" t="s">
        <v>2809</v>
      </c>
      <c r="F32" s="665">
        <v>709.34</v>
      </c>
      <c r="G32" s="642">
        <v>1</v>
      </c>
      <c r="H32" s="629">
        <v>3</v>
      </c>
      <c r="I32" s="673">
        <v>1</v>
      </c>
      <c r="J32" s="679"/>
      <c r="K32" s="642">
        <v>0</v>
      </c>
      <c r="L32" s="629"/>
      <c r="M32" s="673">
        <v>0</v>
      </c>
    </row>
    <row r="33" spans="1:13" ht="14.4" customHeight="1" x14ac:dyDescent="0.3">
      <c r="A33" s="660" t="s">
        <v>2810</v>
      </c>
      <c r="B33" s="665">
        <v>2821.5099999999998</v>
      </c>
      <c r="C33" s="626">
        <v>1</v>
      </c>
      <c r="D33" s="668">
        <v>7</v>
      </c>
      <c r="E33" s="676" t="s">
        <v>2810</v>
      </c>
      <c r="F33" s="665">
        <v>610.14</v>
      </c>
      <c r="G33" s="642">
        <v>0.21624591087750886</v>
      </c>
      <c r="H33" s="629">
        <v>2</v>
      </c>
      <c r="I33" s="673">
        <v>0.2857142857142857</v>
      </c>
      <c r="J33" s="679">
        <v>2211.37</v>
      </c>
      <c r="K33" s="642">
        <v>0.78375408912249123</v>
      </c>
      <c r="L33" s="629">
        <v>5</v>
      </c>
      <c r="M33" s="673">
        <v>0.7142857142857143</v>
      </c>
    </row>
    <row r="34" spans="1:13" ht="14.4" customHeight="1" x14ac:dyDescent="0.3">
      <c r="A34" s="660" t="s">
        <v>2811</v>
      </c>
      <c r="B34" s="665">
        <v>2528.4900000000002</v>
      </c>
      <c r="C34" s="626">
        <v>1</v>
      </c>
      <c r="D34" s="668">
        <v>6</v>
      </c>
      <c r="E34" s="676" t="s">
        <v>2811</v>
      </c>
      <c r="F34" s="665">
        <v>2528.4900000000002</v>
      </c>
      <c r="G34" s="642">
        <v>1</v>
      </c>
      <c r="H34" s="629">
        <v>6</v>
      </c>
      <c r="I34" s="673">
        <v>1</v>
      </c>
      <c r="J34" s="679"/>
      <c r="K34" s="642">
        <v>0</v>
      </c>
      <c r="L34" s="629"/>
      <c r="M34" s="673">
        <v>0</v>
      </c>
    </row>
    <row r="35" spans="1:13" ht="14.4" customHeight="1" x14ac:dyDescent="0.3">
      <c r="A35" s="660" t="s">
        <v>2812</v>
      </c>
      <c r="B35" s="665">
        <v>444.5</v>
      </c>
      <c r="C35" s="626">
        <v>1</v>
      </c>
      <c r="D35" s="668">
        <v>1</v>
      </c>
      <c r="E35" s="676" t="s">
        <v>2812</v>
      </c>
      <c r="F35" s="665"/>
      <c r="G35" s="642">
        <v>0</v>
      </c>
      <c r="H35" s="629"/>
      <c r="I35" s="673">
        <v>0</v>
      </c>
      <c r="J35" s="679">
        <v>444.5</v>
      </c>
      <c r="K35" s="642">
        <v>1</v>
      </c>
      <c r="L35" s="629">
        <v>1</v>
      </c>
      <c r="M35" s="673">
        <v>1</v>
      </c>
    </row>
    <row r="36" spans="1:13" ht="14.4" customHeight="1" x14ac:dyDescent="0.3">
      <c r="A36" s="660" t="s">
        <v>2813</v>
      </c>
      <c r="B36" s="665">
        <v>601.39</v>
      </c>
      <c r="C36" s="626">
        <v>1</v>
      </c>
      <c r="D36" s="668">
        <v>3</v>
      </c>
      <c r="E36" s="676" t="s">
        <v>2813</v>
      </c>
      <c r="F36" s="665">
        <v>601.39</v>
      </c>
      <c r="G36" s="642">
        <v>1</v>
      </c>
      <c r="H36" s="629">
        <v>3</v>
      </c>
      <c r="I36" s="673">
        <v>1</v>
      </c>
      <c r="J36" s="679"/>
      <c r="K36" s="642">
        <v>0</v>
      </c>
      <c r="L36" s="629"/>
      <c r="M36" s="673">
        <v>0</v>
      </c>
    </row>
    <row r="37" spans="1:13" ht="14.4" customHeight="1" x14ac:dyDescent="0.3">
      <c r="A37" s="660" t="s">
        <v>2814</v>
      </c>
      <c r="B37" s="665">
        <v>39235.550000000003</v>
      </c>
      <c r="C37" s="626">
        <v>1</v>
      </c>
      <c r="D37" s="668">
        <v>38</v>
      </c>
      <c r="E37" s="676" t="s">
        <v>2814</v>
      </c>
      <c r="F37" s="665">
        <v>38377.61</v>
      </c>
      <c r="G37" s="642">
        <v>0.97813360587528397</v>
      </c>
      <c r="H37" s="629">
        <v>36</v>
      </c>
      <c r="I37" s="673">
        <v>0.94736842105263153</v>
      </c>
      <c r="J37" s="679">
        <v>857.94</v>
      </c>
      <c r="K37" s="642">
        <v>2.1866394124715978E-2</v>
      </c>
      <c r="L37" s="629">
        <v>2</v>
      </c>
      <c r="M37" s="673">
        <v>5.2631578947368418E-2</v>
      </c>
    </row>
    <row r="38" spans="1:13" ht="14.4" customHeight="1" x14ac:dyDescent="0.3">
      <c r="A38" s="660" t="s">
        <v>2815</v>
      </c>
      <c r="B38" s="665">
        <v>3993.23</v>
      </c>
      <c r="C38" s="626">
        <v>1</v>
      </c>
      <c r="D38" s="668">
        <v>16</v>
      </c>
      <c r="E38" s="676" t="s">
        <v>2815</v>
      </c>
      <c r="F38" s="665">
        <v>3839.07</v>
      </c>
      <c r="G38" s="642">
        <v>0.96139466046283339</v>
      </c>
      <c r="H38" s="629">
        <v>13</v>
      </c>
      <c r="I38" s="673">
        <v>0.8125</v>
      </c>
      <c r="J38" s="679">
        <v>154.16</v>
      </c>
      <c r="K38" s="642">
        <v>3.8605339537166654E-2</v>
      </c>
      <c r="L38" s="629">
        <v>3</v>
      </c>
      <c r="M38" s="673">
        <v>0.1875</v>
      </c>
    </row>
    <row r="39" spans="1:13" ht="14.4" customHeight="1" thickBot="1" x14ac:dyDescent="0.35">
      <c r="A39" s="661" t="s">
        <v>2816</v>
      </c>
      <c r="B39" s="666">
        <v>0</v>
      </c>
      <c r="C39" s="632"/>
      <c r="D39" s="669">
        <v>1</v>
      </c>
      <c r="E39" s="677" t="s">
        <v>2816</v>
      </c>
      <c r="F39" s="666"/>
      <c r="G39" s="643"/>
      <c r="H39" s="635"/>
      <c r="I39" s="674">
        <v>0</v>
      </c>
      <c r="J39" s="680">
        <v>0</v>
      </c>
      <c r="K39" s="643"/>
      <c r="L39" s="635">
        <v>1</v>
      </c>
      <c r="M39" s="674">
        <v>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500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69" hidden="1" customWidth="1" outlineLevel="1"/>
    <col min="2" max="2" width="28.33203125" style="69" hidden="1" customWidth="1" outlineLevel="1"/>
    <col min="3" max="3" width="9" style="69" customWidth="1" collapsed="1"/>
    <col min="4" max="4" width="18.77734375" style="108" customWidth="1"/>
    <col min="5" max="5" width="13.5546875" style="89" customWidth="1"/>
    <col min="6" max="6" width="6" style="69" bestFit="1" customWidth="1"/>
    <col min="7" max="7" width="8.77734375" style="69" customWidth="1"/>
    <col min="8" max="8" width="5" style="69" bestFit="1" customWidth="1"/>
    <col min="9" max="9" width="8.5546875" style="69" hidden="1" customWidth="1" outlineLevel="1"/>
    <col min="10" max="10" width="25.77734375" style="69" customWidth="1" collapsed="1"/>
    <col min="11" max="11" width="8.77734375" style="69" customWidth="1"/>
    <col min="12" max="12" width="7.77734375" style="90" customWidth="1"/>
    <col min="13" max="13" width="11.109375" style="90" customWidth="1"/>
    <col min="14" max="14" width="7.77734375" style="69" customWidth="1"/>
    <col min="15" max="15" width="7.77734375" style="109" customWidth="1"/>
    <col min="16" max="16" width="11.109375" style="90" customWidth="1"/>
    <col min="17" max="17" width="5.44140625" style="91" bestFit="1" customWidth="1"/>
    <col min="18" max="18" width="7.77734375" style="69" customWidth="1"/>
    <col min="19" max="19" width="5.44140625" style="91" bestFit="1" customWidth="1"/>
    <col min="20" max="20" width="6.6640625" style="109" customWidth="1"/>
    <col min="21" max="21" width="5.44140625" style="91" bestFit="1" customWidth="1"/>
    <col min="22" max="16384" width="8.88671875" style="69"/>
  </cols>
  <sheetData>
    <row r="1" spans="1:21" ht="18.600000000000001" customHeight="1" thickBot="1" x14ac:dyDescent="0.4">
      <c r="A1" s="467" t="s">
        <v>270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</row>
    <row r="2" spans="1:21" ht="14.4" customHeight="1" thickBot="1" x14ac:dyDescent="0.35">
      <c r="A2" s="580" t="s">
        <v>297</v>
      </c>
      <c r="B2" s="87"/>
      <c r="C2" s="96"/>
      <c r="D2" s="96"/>
      <c r="E2" s="37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21" ht="14.4" customHeight="1" thickBot="1" x14ac:dyDescent="0.35">
      <c r="A3" s="492"/>
      <c r="B3" s="493"/>
      <c r="C3" s="493"/>
      <c r="D3" s="493"/>
      <c r="E3" s="493"/>
      <c r="F3" s="493"/>
      <c r="G3" s="493"/>
      <c r="H3" s="493"/>
      <c r="I3" s="493"/>
      <c r="J3" s="493"/>
      <c r="K3" s="494" t="s">
        <v>255</v>
      </c>
      <c r="L3" s="495"/>
      <c r="M3" s="100">
        <f>SUBTOTAL(9,M7:M1048576)</f>
        <v>7658414.859999992</v>
      </c>
      <c r="N3" s="100">
        <f>SUBTOTAL(9,N7:N1048576)</f>
        <v>8948</v>
      </c>
      <c r="O3" s="100">
        <f>SUBTOTAL(9,O7:O1048576)</f>
        <v>2865</v>
      </c>
      <c r="P3" s="100">
        <f>SUBTOTAL(9,P7:P1048576)</f>
        <v>4829086.3699999899</v>
      </c>
      <c r="Q3" s="101">
        <f>IF(M3=0,0,P3/M3)</f>
        <v>0.63055951633312213</v>
      </c>
      <c r="R3" s="100">
        <f>SUBTOTAL(9,R7:R1048576)</f>
        <v>5385</v>
      </c>
      <c r="S3" s="101">
        <f>IF(N3=0,0,R3/N3)</f>
        <v>0.60181046043808673</v>
      </c>
      <c r="T3" s="100">
        <f>SUBTOTAL(9,T7:T1048576)</f>
        <v>1768</v>
      </c>
      <c r="U3" s="102">
        <f>IF(O3=0,0,T3/O3)</f>
        <v>0.61710296684118671</v>
      </c>
    </row>
    <row r="4" spans="1:21" ht="14.4" customHeight="1" x14ac:dyDescent="0.3">
      <c r="A4" s="103"/>
      <c r="B4" s="104"/>
      <c r="C4" s="104"/>
      <c r="D4" s="105"/>
      <c r="E4" s="375"/>
      <c r="F4" s="104"/>
      <c r="G4" s="104"/>
      <c r="H4" s="104"/>
      <c r="I4" s="104"/>
      <c r="J4" s="104"/>
      <c r="K4" s="104"/>
      <c r="L4" s="104"/>
      <c r="M4" s="496" t="s">
        <v>18</v>
      </c>
      <c r="N4" s="497"/>
      <c r="O4" s="497"/>
      <c r="P4" s="498" t="s">
        <v>24</v>
      </c>
      <c r="Q4" s="497"/>
      <c r="R4" s="497"/>
      <c r="S4" s="497"/>
      <c r="T4" s="497"/>
      <c r="U4" s="499"/>
    </row>
    <row r="5" spans="1:21" ht="14.4" customHeight="1" thickBot="1" x14ac:dyDescent="0.35">
      <c r="A5" s="106"/>
      <c r="B5" s="107"/>
      <c r="C5" s="104"/>
      <c r="D5" s="105"/>
      <c r="E5" s="375"/>
      <c r="F5" s="104"/>
      <c r="G5" s="104"/>
      <c r="H5" s="104"/>
      <c r="I5" s="104"/>
      <c r="J5" s="104"/>
      <c r="K5" s="104"/>
      <c r="L5" s="104"/>
      <c r="M5" s="185" t="s">
        <v>25</v>
      </c>
      <c r="N5" s="186" t="s">
        <v>16</v>
      </c>
      <c r="O5" s="186" t="s">
        <v>23</v>
      </c>
      <c r="P5" s="489" t="s">
        <v>25</v>
      </c>
      <c r="Q5" s="490"/>
      <c r="R5" s="489" t="s">
        <v>16</v>
      </c>
      <c r="S5" s="490"/>
      <c r="T5" s="489" t="s">
        <v>23</v>
      </c>
      <c r="U5" s="491"/>
    </row>
    <row r="6" spans="1:21" s="89" customFormat="1" ht="14.4" customHeight="1" thickBot="1" x14ac:dyDescent="0.35">
      <c r="A6" s="681" t="s">
        <v>26</v>
      </c>
      <c r="B6" s="682" t="s">
        <v>8</v>
      </c>
      <c r="C6" s="681" t="s">
        <v>27</v>
      </c>
      <c r="D6" s="682" t="s">
        <v>9</v>
      </c>
      <c r="E6" s="682" t="s">
        <v>288</v>
      </c>
      <c r="F6" s="682" t="s">
        <v>28</v>
      </c>
      <c r="G6" s="682" t="s">
        <v>29</v>
      </c>
      <c r="H6" s="682" t="s">
        <v>11</v>
      </c>
      <c r="I6" s="682" t="s">
        <v>13</v>
      </c>
      <c r="J6" s="682" t="s">
        <v>14</v>
      </c>
      <c r="K6" s="682" t="s">
        <v>15</v>
      </c>
      <c r="L6" s="682" t="s">
        <v>30</v>
      </c>
      <c r="M6" s="683" t="s">
        <v>17</v>
      </c>
      <c r="N6" s="684" t="s">
        <v>31</v>
      </c>
      <c r="O6" s="684" t="s">
        <v>31</v>
      </c>
      <c r="P6" s="684" t="s">
        <v>17</v>
      </c>
      <c r="Q6" s="684" t="s">
        <v>5</v>
      </c>
      <c r="R6" s="684" t="s">
        <v>31</v>
      </c>
      <c r="S6" s="684" t="s">
        <v>5</v>
      </c>
      <c r="T6" s="684" t="s">
        <v>31</v>
      </c>
      <c r="U6" s="685" t="s">
        <v>5</v>
      </c>
    </row>
    <row r="7" spans="1:21" ht="14.4" customHeight="1" x14ac:dyDescent="0.3">
      <c r="A7" s="619">
        <v>7</v>
      </c>
      <c r="B7" s="620" t="s">
        <v>528</v>
      </c>
      <c r="C7" s="620">
        <v>89301072</v>
      </c>
      <c r="D7" s="686" t="s">
        <v>4145</v>
      </c>
      <c r="E7" s="687" t="s">
        <v>2782</v>
      </c>
      <c r="F7" s="620" t="s">
        <v>2775</v>
      </c>
      <c r="G7" s="620" t="s">
        <v>2817</v>
      </c>
      <c r="H7" s="620" t="s">
        <v>645</v>
      </c>
      <c r="I7" s="620" t="s">
        <v>2818</v>
      </c>
      <c r="J7" s="620" t="s">
        <v>2819</v>
      </c>
      <c r="K7" s="620" t="s">
        <v>2820</v>
      </c>
      <c r="L7" s="621">
        <v>270.69</v>
      </c>
      <c r="M7" s="621">
        <v>270.69</v>
      </c>
      <c r="N7" s="620">
        <v>1</v>
      </c>
      <c r="O7" s="688">
        <v>0.5</v>
      </c>
      <c r="P7" s="621">
        <v>270.69</v>
      </c>
      <c r="Q7" s="641">
        <v>1</v>
      </c>
      <c r="R7" s="620">
        <v>1</v>
      </c>
      <c r="S7" s="641">
        <v>1</v>
      </c>
      <c r="T7" s="688">
        <v>0.5</v>
      </c>
      <c r="U7" s="672">
        <v>1</v>
      </c>
    </row>
    <row r="8" spans="1:21" ht="14.4" customHeight="1" x14ac:dyDescent="0.3">
      <c r="A8" s="625">
        <v>7</v>
      </c>
      <c r="B8" s="626" t="s">
        <v>528</v>
      </c>
      <c r="C8" s="626">
        <v>89301072</v>
      </c>
      <c r="D8" s="689" t="s">
        <v>4145</v>
      </c>
      <c r="E8" s="690" t="s">
        <v>2782</v>
      </c>
      <c r="F8" s="626" t="s">
        <v>2775</v>
      </c>
      <c r="G8" s="626" t="s">
        <v>2821</v>
      </c>
      <c r="H8" s="626" t="s">
        <v>645</v>
      </c>
      <c r="I8" s="626" t="s">
        <v>2822</v>
      </c>
      <c r="J8" s="626" t="s">
        <v>2823</v>
      </c>
      <c r="K8" s="626" t="s">
        <v>2824</v>
      </c>
      <c r="L8" s="627">
        <v>471.57</v>
      </c>
      <c r="M8" s="627">
        <v>471.57</v>
      </c>
      <c r="N8" s="626">
        <v>1</v>
      </c>
      <c r="O8" s="691">
        <v>0.5</v>
      </c>
      <c r="P8" s="627">
        <v>471.57</v>
      </c>
      <c r="Q8" s="642">
        <v>1</v>
      </c>
      <c r="R8" s="626">
        <v>1</v>
      </c>
      <c r="S8" s="642">
        <v>1</v>
      </c>
      <c r="T8" s="691">
        <v>0.5</v>
      </c>
      <c r="U8" s="673">
        <v>1</v>
      </c>
    </row>
    <row r="9" spans="1:21" ht="14.4" customHeight="1" x14ac:dyDescent="0.3">
      <c r="A9" s="625">
        <v>7</v>
      </c>
      <c r="B9" s="626" t="s">
        <v>528</v>
      </c>
      <c r="C9" s="626">
        <v>89301072</v>
      </c>
      <c r="D9" s="689" t="s">
        <v>4145</v>
      </c>
      <c r="E9" s="690" t="s">
        <v>2783</v>
      </c>
      <c r="F9" s="626" t="s">
        <v>2775</v>
      </c>
      <c r="G9" s="626" t="s">
        <v>2825</v>
      </c>
      <c r="H9" s="626" t="s">
        <v>527</v>
      </c>
      <c r="I9" s="626" t="s">
        <v>2826</v>
      </c>
      <c r="J9" s="626" t="s">
        <v>2827</v>
      </c>
      <c r="K9" s="626" t="s">
        <v>2828</v>
      </c>
      <c r="L9" s="627">
        <v>1313.2</v>
      </c>
      <c r="M9" s="627">
        <v>1313.2</v>
      </c>
      <c r="N9" s="626">
        <v>1</v>
      </c>
      <c r="O9" s="691">
        <v>1</v>
      </c>
      <c r="P9" s="627">
        <v>1313.2</v>
      </c>
      <c r="Q9" s="642">
        <v>1</v>
      </c>
      <c r="R9" s="626">
        <v>1</v>
      </c>
      <c r="S9" s="642">
        <v>1</v>
      </c>
      <c r="T9" s="691">
        <v>1</v>
      </c>
      <c r="U9" s="673">
        <v>1</v>
      </c>
    </row>
    <row r="10" spans="1:21" ht="14.4" customHeight="1" x14ac:dyDescent="0.3">
      <c r="A10" s="625">
        <v>7</v>
      </c>
      <c r="B10" s="626" t="s">
        <v>528</v>
      </c>
      <c r="C10" s="626">
        <v>89301072</v>
      </c>
      <c r="D10" s="689" t="s">
        <v>4145</v>
      </c>
      <c r="E10" s="690" t="s">
        <v>2783</v>
      </c>
      <c r="F10" s="626" t="s">
        <v>2775</v>
      </c>
      <c r="G10" s="626" t="s">
        <v>2825</v>
      </c>
      <c r="H10" s="626" t="s">
        <v>527</v>
      </c>
      <c r="I10" s="626" t="s">
        <v>2826</v>
      </c>
      <c r="J10" s="626" t="s">
        <v>2829</v>
      </c>
      <c r="K10" s="626" t="s">
        <v>2830</v>
      </c>
      <c r="L10" s="627">
        <v>1313.2</v>
      </c>
      <c r="M10" s="627">
        <v>1313.2</v>
      </c>
      <c r="N10" s="626">
        <v>1</v>
      </c>
      <c r="O10" s="691">
        <v>1</v>
      </c>
      <c r="P10" s="627">
        <v>1313.2</v>
      </c>
      <c r="Q10" s="642">
        <v>1</v>
      </c>
      <c r="R10" s="626">
        <v>1</v>
      </c>
      <c r="S10" s="642">
        <v>1</v>
      </c>
      <c r="T10" s="691">
        <v>1</v>
      </c>
      <c r="U10" s="673">
        <v>1</v>
      </c>
    </row>
    <row r="11" spans="1:21" ht="14.4" customHeight="1" x14ac:dyDescent="0.3">
      <c r="A11" s="625">
        <v>7</v>
      </c>
      <c r="B11" s="626" t="s">
        <v>528</v>
      </c>
      <c r="C11" s="626">
        <v>89301072</v>
      </c>
      <c r="D11" s="689" t="s">
        <v>4145</v>
      </c>
      <c r="E11" s="690" t="s">
        <v>2783</v>
      </c>
      <c r="F11" s="626" t="s">
        <v>2775</v>
      </c>
      <c r="G11" s="626" t="s">
        <v>2831</v>
      </c>
      <c r="H11" s="626" t="s">
        <v>527</v>
      </c>
      <c r="I11" s="626" t="s">
        <v>2832</v>
      </c>
      <c r="J11" s="626" t="s">
        <v>2833</v>
      </c>
      <c r="K11" s="626" t="s">
        <v>2834</v>
      </c>
      <c r="L11" s="627">
        <v>41.07</v>
      </c>
      <c r="M11" s="627">
        <v>41.07</v>
      </c>
      <c r="N11" s="626">
        <v>1</v>
      </c>
      <c r="O11" s="691">
        <v>1</v>
      </c>
      <c r="P11" s="627">
        <v>41.07</v>
      </c>
      <c r="Q11" s="642">
        <v>1</v>
      </c>
      <c r="R11" s="626">
        <v>1</v>
      </c>
      <c r="S11" s="642">
        <v>1</v>
      </c>
      <c r="T11" s="691">
        <v>1</v>
      </c>
      <c r="U11" s="673">
        <v>1</v>
      </c>
    </row>
    <row r="12" spans="1:21" ht="14.4" customHeight="1" x14ac:dyDescent="0.3">
      <c r="A12" s="625">
        <v>7</v>
      </c>
      <c r="B12" s="626" t="s">
        <v>528</v>
      </c>
      <c r="C12" s="626">
        <v>89301072</v>
      </c>
      <c r="D12" s="689" t="s">
        <v>4145</v>
      </c>
      <c r="E12" s="690" t="s">
        <v>2783</v>
      </c>
      <c r="F12" s="626" t="s">
        <v>2775</v>
      </c>
      <c r="G12" s="626" t="s">
        <v>2835</v>
      </c>
      <c r="H12" s="626" t="s">
        <v>645</v>
      </c>
      <c r="I12" s="626" t="s">
        <v>2836</v>
      </c>
      <c r="J12" s="626" t="s">
        <v>2837</v>
      </c>
      <c r="K12" s="626" t="s">
        <v>2838</v>
      </c>
      <c r="L12" s="627">
        <v>428.4</v>
      </c>
      <c r="M12" s="627">
        <v>428.4</v>
      </c>
      <c r="N12" s="626">
        <v>1</v>
      </c>
      <c r="O12" s="691">
        <v>1</v>
      </c>
      <c r="P12" s="627">
        <v>428.4</v>
      </c>
      <c r="Q12" s="642">
        <v>1</v>
      </c>
      <c r="R12" s="626">
        <v>1</v>
      </c>
      <c r="S12" s="642">
        <v>1</v>
      </c>
      <c r="T12" s="691">
        <v>1</v>
      </c>
      <c r="U12" s="673">
        <v>1</v>
      </c>
    </row>
    <row r="13" spans="1:21" ht="14.4" customHeight="1" x14ac:dyDescent="0.3">
      <c r="A13" s="625">
        <v>7</v>
      </c>
      <c r="B13" s="626" t="s">
        <v>528</v>
      </c>
      <c r="C13" s="626">
        <v>89301072</v>
      </c>
      <c r="D13" s="689" t="s">
        <v>4145</v>
      </c>
      <c r="E13" s="690" t="s">
        <v>2784</v>
      </c>
      <c r="F13" s="626" t="s">
        <v>2775</v>
      </c>
      <c r="G13" s="626" t="s">
        <v>2839</v>
      </c>
      <c r="H13" s="626" t="s">
        <v>527</v>
      </c>
      <c r="I13" s="626" t="s">
        <v>2840</v>
      </c>
      <c r="J13" s="626" t="s">
        <v>2841</v>
      </c>
      <c r="K13" s="626" t="s">
        <v>2842</v>
      </c>
      <c r="L13" s="627">
        <v>481.8</v>
      </c>
      <c r="M13" s="627">
        <v>963.6</v>
      </c>
      <c r="N13" s="626">
        <v>2</v>
      </c>
      <c r="O13" s="691">
        <v>2</v>
      </c>
      <c r="P13" s="627">
        <v>963.6</v>
      </c>
      <c r="Q13" s="642">
        <v>1</v>
      </c>
      <c r="R13" s="626">
        <v>2</v>
      </c>
      <c r="S13" s="642">
        <v>1</v>
      </c>
      <c r="T13" s="691">
        <v>2</v>
      </c>
      <c r="U13" s="673">
        <v>1</v>
      </c>
    </row>
    <row r="14" spans="1:21" ht="14.4" customHeight="1" x14ac:dyDescent="0.3">
      <c r="A14" s="625">
        <v>7</v>
      </c>
      <c r="B14" s="626" t="s">
        <v>528</v>
      </c>
      <c r="C14" s="626">
        <v>89301072</v>
      </c>
      <c r="D14" s="689" t="s">
        <v>4145</v>
      </c>
      <c r="E14" s="690" t="s">
        <v>2785</v>
      </c>
      <c r="F14" s="626" t="s">
        <v>2775</v>
      </c>
      <c r="G14" s="626" t="s">
        <v>2843</v>
      </c>
      <c r="H14" s="626" t="s">
        <v>645</v>
      </c>
      <c r="I14" s="626" t="s">
        <v>2844</v>
      </c>
      <c r="J14" s="626" t="s">
        <v>2845</v>
      </c>
      <c r="K14" s="626" t="s">
        <v>2846</v>
      </c>
      <c r="L14" s="627">
        <v>333.31</v>
      </c>
      <c r="M14" s="627">
        <v>333.31</v>
      </c>
      <c r="N14" s="626">
        <v>1</v>
      </c>
      <c r="O14" s="691">
        <v>0.5</v>
      </c>
      <c r="P14" s="627">
        <v>333.31</v>
      </c>
      <c r="Q14" s="642">
        <v>1</v>
      </c>
      <c r="R14" s="626">
        <v>1</v>
      </c>
      <c r="S14" s="642">
        <v>1</v>
      </c>
      <c r="T14" s="691">
        <v>0.5</v>
      </c>
      <c r="U14" s="673">
        <v>1</v>
      </c>
    </row>
    <row r="15" spans="1:21" ht="14.4" customHeight="1" x14ac:dyDescent="0.3">
      <c r="A15" s="625">
        <v>7</v>
      </c>
      <c r="B15" s="626" t="s">
        <v>528</v>
      </c>
      <c r="C15" s="626">
        <v>89301072</v>
      </c>
      <c r="D15" s="689" t="s">
        <v>4145</v>
      </c>
      <c r="E15" s="690" t="s">
        <v>2785</v>
      </c>
      <c r="F15" s="626" t="s">
        <v>2775</v>
      </c>
      <c r="G15" s="626" t="s">
        <v>2847</v>
      </c>
      <c r="H15" s="626" t="s">
        <v>527</v>
      </c>
      <c r="I15" s="626" t="s">
        <v>2848</v>
      </c>
      <c r="J15" s="626" t="s">
        <v>2849</v>
      </c>
      <c r="K15" s="626" t="s">
        <v>2850</v>
      </c>
      <c r="L15" s="627">
        <v>0</v>
      </c>
      <c r="M15" s="627">
        <v>0</v>
      </c>
      <c r="N15" s="626">
        <v>1</v>
      </c>
      <c r="O15" s="691">
        <v>0.5</v>
      </c>
      <c r="P15" s="627"/>
      <c r="Q15" s="642"/>
      <c r="R15" s="626"/>
      <c r="S15" s="642">
        <v>0</v>
      </c>
      <c r="T15" s="691"/>
      <c r="U15" s="673">
        <v>0</v>
      </c>
    </row>
    <row r="16" spans="1:21" ht="14.4" customHeight="1" x14ac:dyDescent="0.3">
      <c r="A16" s="625">
        <v>7</v>
      </c>
      <c r="B16" s="626" t="s">
        <v>528</v>
      </c>
      <c r="C16" s="626">
        <v>89301072</v>
      </c>
      <c r="D16" s="689" t="s">
        <v>4145</v>
      </c>
      <c r="E16" s="690" t="s">
        <v>2785</v>
      </c>
      <c r="F16" s="626" t="s">
        <v>2775</v>
      </c>
      <c r="G16" s="626" t="s">
        <v>2851</v>
      </c>
      <c r="H16" s="626" t="s">
        <v>527</v>
      </c>
      <c r="I16" s="626" t="s">
        <v>2852</v>
      </c>
      <c r="J16" s="626" t="s">
        <v>2853</v>
      </c>
      <c r="K16" s="626" t="s">
        <v>2854</v>
      </c>
      <c r="L16" s="627">
        <v>0</v>
      </c>
      <c r="M16" s="627">
        <v>0</v>
      </c>
      <c r="N16" s="626">
        <v>1</v>
      </c>
      <c r="O16" s="691">
        <v>0.5</v>
      </c>
      <c r="P16" s="627"/>
      <c r="Q16" s="642"/>
      <c r="R16" s="626"/>
      <c r="S16" s="642">
        <v>0</v>
      </c>
      <c r="T16" s="691"/>
      <c r="U16" s="673">
        <v>0</v>
      </c>
    </row>
    <row r="17" spans="1:21" ht="14.4" customHeight="1" x14ac:dyDescent="0.3">
      <c r="A17" s="625">
        <v>7</v>
      </c>
      <c r="B17" s="626" t="s">
        <v>528</v>
      </c>
      <c r="C17" s="626">
        <v>89301072</v>
      </c>
      <c r="D17" s="689" t="s">
        <v>4145</v>
      </c>
      <c r="E17" s="690" t="s">
        <v>2785</v>
      </c>
      <c r="F17" s="626" t="s">
        <v>2775</v>
      </c>
      <c r="G17" s="626" t="s">
        <v>2851</v>
      </c>
      <c r="H17" s="626" t="s">
        <v>527</v>
      </c>
      <c r="I17" s="626" t="s">
        <v>2855</v>
      </c>
      <c r="J17" s="626" t="s">
        <v>2856</v>
      </c>
      <c r="K17" s="626" t="s">
        <v>2854</v>
      </c>
      <c r="L17" s="627">
        <v>0</v>
      </c>
      <c r="M17" s="627">
        <v>0</v>
      </c>
      <c r="N17" s="626">
        <v>3</v>
      </c>
      <c r="O17" s="691">
        <v>2.5</v>
      </c>
      <c r="P17" s="627">
        <v>0</v>
      </c>
      <c r="Q17" s="642"/>
      <c r="R17" s="626">
        <v>2</v>
      </c>
      <c r="S17" s="642">
        <v>0.66666666666666663</v>
      </c>
      <c r="T17" s="691">
        <v>1.5</v>
      </c>
      <c r="U17" s="673">
        <v>0.6</v>
      </c>
    </row>
    <row r="18" spans="1:21" ht="14.4" customHeight="1" x14ac:dyDescent="0.3">
      <c r="A18" s="625">
        <v>7</v>
      </c>
      <c r="B18" s="626" t="s">
        <v>528</v>
      </c>
      <c r="C18" s="626">
        <v>89301072</v>
      </c>
      <c r="D18" s="689" t="s">
        <v>4145</v>
      </c>
      <c r="E18" s="690" t="s">
        <v>2785</v>
      </c>
      <c r="F18" s="626" t="s">
        <v>2775</v>
      </c>
      <c r="G18" s="626" t="s">
        <v>2857</v>
      </c>
      <c r="H18" s="626" t="s">
        <v>527</v>
      </c>
      <c r="I18" s="626" t="s">
        <v>2858</v>
      </c>
      <c r="J18" s="626" t="s">
        <v>1257</v>
      </c>
      <c r="K18" s="626" t="s">
        <v>2859</v>
      </c>
      <c r="L18" s="627">
        <v>26.17</v>
      </c>
      <c r="M18" s="627">
        <v>26.17</v>
      </c>
      <c r="N18" s="626">
        <v>1</v>
      </c>
      <c r="O18" s="691">
        <v>1</v>
      </c>
      <c r="P18" s="627">
        <v>26.17</v>
      </c>
      <c r="Q18" s="642">
        <v>1</v>
      </c>
      <c r="R18" s="626">
        <v>1</v>
      </c>
      <c r="S18" s="642">
        <v>1</v>
      </c>
      <c r="T18" s="691">
        <v>1</v>
      </c>
      <c r="U18" s="673">
        <v>1</v>
      </c>
    </row>
    <row r="19" spans="1:21" ht="14.4" customHeight="1" x14ac:dyDescent="0.3">
      <c r="A19" s="625">
        <v>7</v>
      </c>
      <c r="B19" s="626" t="s">
        <v>528</v>
      </c>
      <c r="C19" s="626">
        <v>89301072</v>
      </c>
      <c r="D19" s="689" t="s">
        <v>4145</v>
      </c>
      <c r="E19" s="690" t="s">
        <v>2785</v>
      </c>
      <c r="F19" s="626" t="s">
        <v>2775</v>
      </c>
      <c r="G19" s="626" t="s">
        <v>2860</v>
      </c>
      <c r="H19" s="626" t="s">
        <v>645</v>
      </c>
      <c r="I19" s="626" t="s">
        <v>2861</v>
      </c>
      <c r="J19" s="626" t="s">
        <v>2862</v>
      </c>
      <c r="K19" s="626" t="s">
        <v>2863</v>
      </c>
      <c r="L19" s="627">
        <v>1344.66</v>
      </c>
      <c r="M19" s="627">
        <v>1344.66</v>
      </c>
      <c r="N19" s="626">
        <v>1</v>
      </c>
      <c r="O19" s="691">
        <v>1</v>
      </c>
      <c r="P19" s="627">
        <v>1344.66</v>
      </c>
      <c r="Q19" s="642">
        <v>1</v>
      </c>
      <c r="R19" s="626">
        <v>1</v>
      </c>
      <c r="S19" s="642">
        <v>1</v>
      </c>
      <c r="T19" s="691">
        <v>1</v>
      </c>
      <c r="U19" s="673">
        <v>1</v>
      </c>
    </row>
    <row r="20" spans="1:21" ht="14.4" customHeight="1" x14ac:dyDescent="0.3">
      <c r="A20" s="625">
        <v>7</v>
      </c>
      <c r="B20" s="626" t="s">
        <v>528</v>
      </c>
      <c r="C20" s="626">
        <v>89301072</v>
      </c>
      <c r="D20" s="689" t="s">
        <v>4145</v>
      </c>
      <c r="E20" s="690" t="s">
        <v>2785</v>
      </c>
      <c r="F20" s="626" t="s">
        <v>2775</v>
      </c>
      <c r="G20" s="626" t="s">
        <v>2864</v>
      </c>
      <c r="H20" s="626" t="s">
        <v>527</v>
      </c>
      <c r="I20" s="626" t="s">
        <v>2184</v>
      </c>
      <c r="J20" s="626" t="s">
        <v>2185</v>
      </c>
      <c r="K20" s="626" t="s">
        <v>2865</v>
      </c>
      <c r="L20" s="627">
        <v>38.99</v>
      </c>
      <c r="M20" s="627">
        <v>38.99</v>
      </c>
      <c r="N20" s="626">
        <v>1</v>
      </c>
      <c r="O20" s="691">
        <v>1</v>
      </c>
      <c r="P20" s="627">
        <v>38.99</v>
      </c>
      <c r="Q20" s="642">
        <v>1</v>
      </c>
      <c r="R20" s="626">
        <v>1</v>
      </c>
      <c r="S20" s="642">
        <v>1</v>
      </c>
      <c r="T20" s="691">
        <v>1</v>
      </c>
      <c r="U20" s="673">
        <v>1</v>
      </c>
    </row>
    <row r="21" spans="1:21" ht="14.4" customHeight="1" x14ac:dyDescent="0.3">
      <c r="A21" s="625">
        <v>7</v>
      </c>
      <c r="B21" s="626" t="s">
        <v>528</v>
      </c>
      <c r="C21" s="626">
        <v>89301072</v>
      </c>
      <c r="D21" s="689" t="s">
        <v>4145</v>
      </c>
      <c r="E21" s="690" t="s">
        <v>2786</v>
      </c>
      <c r="F21" s="626" t="s">
        <v>2775</v>
      </c>
      <c r="G21" s="626" t="s">
        <v>2866</v>
      </c>
      <c r="H21" s="626" t="s">
        <v>527</v>
      </c>
      <c r="I21" s="626" t="s">
        <v>2867</v>
      </c>
      <c r="J21" s="626" t="s">
        <v>2868</v>
      </c>
      <c r="K21" s="626" t="s">
        <v>2869</v>
      </c>
      <c r="L21" s="627">
        <v>49.42</v>
      </c>
      <c r="M21" s="627">
        <v>98.84</v>
      </c>
      <c r="N21" s="626">
        <v>2</v>
      </c>
      <c r="O21" s="691">
        <v>1</v>
      </c>
      <c r="P21" s="627">
        <v>98.84</v>
      </c>
      <c r="Q21" s="642">
        <v>1</v>
      </c>
      <c r="R21" s="626">
        <v>2</v>
      </c>
      <c r="S21" s="642">
        <v>1</v>
      </c>
      <c r="T21" s="691">
        <v>1</v>
      </c>
      <c r="U21" s="673">
        <v>1</v>
      </c>
    </row>
    <row r="22" spans="1:21" ht="14.4" customHeight="1" x14ac:dyDescent="0.3">
      <c r="A22" s="625">
        <v>7</v>
      </c>
      <c r="B22" s="626" t="s">
        <v>528</v>
      </c>
      <c r="C22" s="626">
        <v>89301072</v>
      </c>
      <c r="D22" s="689" t="s">
        <v>4145</v>
      </c>
      <c r="E22" s="690" t="s">
        <v>2787</v>
      </c>
      <c r="F22" s="626" t="s">
        <v>2775</v>
      </c>
      <c r="G22" s="626" t="s">
        <v>2851</v>
      </c>
      <c r="H22" s="626" t="s">
        <v>527</v>
      </c>
      <c r="I22" s="626" t="s">
        <v>2870</v>
      </c>
      <c r="J22" s="626" t="s">
        <v>2871</v>
      </c>
      <c r="K22" s="626" t="s">
        <v>2854</v>
      </c>
      <c r="L22" s="627">
        <v>0</v>
      </c>
      <c r="M22" s="627">
        <v>0</v>
      </c>
      <c r="N22" s="626">
        <v>2</v>
      </c>
      <c r="O22" s="691">
        <v>1</v>
      </c>
      <c r="P22" s="627">
        <v>0</v>
      </c>
      <c r="Q22" s="642"/>
      <c r="R22" s="626">
        <v>2</v>
      </c>
      <c r="S22" s="642">
        <v>1</v>
      </c>
      <c r="T22" s="691">
        <v>1</v>
      </c>
      <c r="U22" s="673">
        <v>1</v>
      </c>
    </row>
    <row r="23" spans="1:21" ht="14.4" customHeight="1" x14ac:dyDescent="0.3">
      <c r="A23" s="625">
        <v>7</v>
      </c>
      <c r="B23" s="626" t="s">
        <v>528</v>
      </c>
      <c r="C23" s="626">
        <v>89301072</v>
      </c>
      <c r="D23" s="689" t="s">
        <v>4145</v>
      </c>
      <c r="E23" s="690" t="s">
        <v>2787</v>
      </c>
      <c r="F23" s="626" t="s">
        <v>2775</v>
      </c>
      <c r="G23" s="626" t="s">
        <v>2872</v>
      </c>
      <c r="H23" s="626" t="s">
        <v>527</v>
      </c>
      <c r="I23" s="626" t="s">
        <v>2873</v>
      </c>
      <c r="J23" s="626" t="s">
        <v>2874</v>
      </c>
      <c r="K23" s="626" t="s">
        <v>2875</v>
      </c>
      <c r="L23" s="627">
        <v>0</v>
      </c>
      <c r="M23" s="627">
        <v>0</v>
      </c>
      <c r="N23" s="626">
        <v>2</v>
      </c>
      <c r="O23" s="691">
        <v>1</v>
      </c>
      <c r="P23" s="627">
        <v>0</v>
      </c>
      <c r="Q23" s="642"/>
      <c r="R23" s="626">
        <v>2</v>
      </c>
      <c r="S23" s="642">
        <v>1</v>
      </c>
      <c r="T23" s="691">
        <v>1</v>
      </c>
      <c r="U23" s="673">
        <v>1</v>
      </c>
    </row>
    <row r="24" spans="1:21" ht="14.4" customHeight="1" x14ac:dyDescent="0.3">
      <c r="A24" s="625">
        <v>7</v>
      </c>
      <c r="B24" s="626" t="s">
        <v>528</v>
      </c>
      <c r="C24" s="626">
        <v>89301072</v>
      </c>
      <c r="D24" s="689" t="s">
        <v>4145</v>
      </c>
      <c r="E24" s="690" t="s">
        <v>2787</v>
      </c>
      <c r="F24" s="626" t="s">
        <v>2775</v>
      </c>
      <c r="G24" s="626" t="s">
        <v>2876</v>
      </c>
      <c r="H24" s="626" t="s">
        <v>527</v>
      </c>
      <c r="I24" s="626" t="s">
        <v>2877</v>
      </c>
      <c r="J24" s="626" t="s">
        <v>2878</v>
      </c>
      <c r="K24" s="626" t="s">
        <v>2879</v>
      </c>
      <c r="L24" s="627">
        <v>871.31</v>
      </c>
      <c r="M24" s="627">
        <v>1742.62</v>
      </c>
      <c r="N24" s="626">
        <v>2</v>
      </c>
      <c r="O24" s="691">
        <v>1</v>
      </c>
      <c r="P24" s="627">
        <v>1742.62</v>
      </c>
      <c r="Q24" s="642">
        <v>1</v>
      </c>
      <c r="R24" s="626">
        <v>2</v>
      </c>
      <c r="S24" s="642">
        <v>1</v>
      </c>
      <c r="T24" s="691">
        <v>1</v>
      </c>
      <c r="U24" s="673">
        <v>1</v>
      </c>
    </row>
    <row r="25" spans="1:21" ht="14.4" customHeight="1" x14ac:dyDescent="0.3">
      <c r="A25" s="625">
        <v>7</v>
      </c>
      <c r="B25" s="626" t="s">
        <v>528</v>
      </c>
      <c r="C25" s="626">
        <v>89301072</v>
      </c>
      <c r="D25" s="689" t="s">
        <v>4145</v>
      </c>
      <c r="E25" s="690" t="s">
        <v>2788</v>
      </c>
      <c r="F25" s="626" t="s">
        <v>2775</v>
      </c>
      <c r="G25" s="626" t="s">
        <v>2880</v>
      </c>
      <c r="H25" s="626" t="s">
        <v>527</v>
      </c>
      <c r="I25" s="626" t="s">
        <v>2881</v>
      </c>
      <c r="J25" s="626" t="s">
        <v>2882</v>
      </c>
      <c r="K25" s="626" t="s">
        <v>2883</v>
      </c>
      <c r="L25" s="627">
        <v>1354.54</v>
      </c>
      <c r="M25" s="627">
        <v>4063.62</v>
      </c>
      <c r="N25" s="626">
        <v>3</v>
      </c>
      <c r="O25" s="691">
        <v>0.5</v>
      </c>
      <c r="P25" s="627">
        <v>4063.62</v>
      </c>
      <c r="Q25" s="642">
        <v>1</v>
      </c>
      <c r="R25" s="626">
        <v>3</v>
      </c>
      <c r="S25" s="642">
        <v>1</v>
      </c>
      <c r="T25" s="691">
        <v>0.5</v>
      </c>
      <c r="U25" s="673">
        <v>1</v>
      </c>
    </row>
    <row r="26" spans="1:21" ht="14.4" customHeight="1" x14ac:dyDescent="0.3">
      <c r="A26" s="625">
        <v>7</v>
      </c>
      <c r="B26" s="626" t="s">
        <v>528</v>
      </c>
      <c r="C26" s="626">
        <v>89301072</v>
      </c>
      <c r="D26" s="689" t="s">
        <v>4145</v>
      </c>
      <c r="E26" s="690" t="s">
        <v>2788</v>
      </c>
      <c r="F26" s="626" t="s">
        <v>2775</v>
      </c>
      <c r="G26" s="626" t="s">
        <v>2884</v>
      </c>
      <c r="H26" s="626" t="s">
        <v>645</v>
      </c>
      <c r="I26" s="626" t="s">
        <v>2885</v>
      </c>
      <c r="J26" s="626" t="s">
        <v>2886</v>
      </c>
      <c r="K26" s="626" t="s">
        <v>2887</v>
      </c>
      <c r="L26" s="627">
        <v>222.25</v>
      </c>
      <c r="M26" s="627">
        <v>444.5</v>
      </c>
      <c r="N26" s="626">
        <v>2</v>
      </c>
      <c r="O26" s="691">
        <v>0.5</v>
      </c>
      <c r="P26" s="627">
        <v>444.5</v>
      </c>
      <c r="Q26" s="642">
        <v>1</v>
      </c>
      <c r="R26" s="626">
        <v>2</v>
      </c>
      <c r="S26" s="642">
        <v>1</v>
      </c>
      <c r="T26" s="691">
        <v>0.5</v>
      </c>
      <c r="U26" s="673">
        <v>1</v>
      </c>
    </row>
    <row r="27" spans="1:21" ht="14.4" customHeight="1" x14ac:dyDescent="0.3">
      <c r="A27" s="625">
        <v>7</v>
      </c>
      <c r="B27" s="626" t="s">
        <v>528</v>
      </c>
      <c r="C27" s="626">
        <v>89301072</v>
      </c>
      <c r="D27" s="689" t="s">
        <v>4145</v>
      </c>
      <c r="E27" s="690" t="s">
        <v>2788</v>
      </c>
      <c r="F27" s="626" t="s">
        <v>2775</v>
      </c>
      <c r="G27" s="626" t="s">
        <v>2888</v>
      </c>
      <c r="H27" s="626" t="s">
        <v>527</v>
      </c>
      <c r="I27" s="626" t="s">
        <v>1616</v>
      </c>
      <c r="J27" s="626" t="s">
        <v>1617</v>
      </c>
      <c r="K27" s="626" t="s">
        <v>2889</v>
      </c>
      <c r="L27" s="627">
        <v>45.75</v>
      </c>
      <c r="M27" s="627">
        <v>45.75</v>
      </c>
      <c r="N27" s="626">
        <v>1</v>
      </c>
      <c r="O27" s="691">
        <v>0.5</v>
      </c>
      <c r="P27" s="627">
        <v>45.75</v>
      </c>
      <c r="Q27" s="642">
        <v>1</v>
      </c>
      <c r="R27" s="626">
        <v>1</v>
      </c>
      <c r="S27" s="642">
        <v>1</v>
      </c>
      <c r="T27" s="691">
        <v>0.5</v>
      </c>
      <c r="U27" s="673">
        <v>1</v>
      </c>
    </row>
    <row r="28" spans="1:21" ht="14.4" customHeight="1" x14ac:dyDescent="0.3">
      <c r="A28" s="625">
        <v>7</v>
      </c>
      <c r="B28" s="626" t="s">
        <v>528</v>
      </c>
      <c r="C28" s="626">
        <v>89301072</v>
      </c>
      <c r="D28" s="689" t="s">
        <v>4145</v>
      </c>
      <c r="E28" s="690" t="s">
        <v>2788</v>
      </c>
      <c r="F28" s="626" t="s">
        <v>2775</v>
      </c>
      <c r="G28" s="626" t="s">
        <v>2890</v>
      </c>
      <c r="H28" s="626" t="s">
        <v>527</v>
      </c>
      <c r="I28" s="626" t="s">
        <v>2891</v>
      </c>
      <c r="J28" s="626" t="s">
        <v>2892</v>
      </c>
      <c r="K28" s="626" t="s">
        <v>2893</v>
      </c>
      <c r="L28" s="627">
        <v>44.89</v>
      </c>
      <c r="M28" s="627">
        <v>134.67000000000002</v>
      </c>
      <c r="N28" s="626">
        <v>3</v>
      </c>
      <c r="O28" s="691">
        <v>0.5</v>
      </c>
      <c r="P28" s="627">
        <v>134.67000000000002</v>
      </c>
      <c r="Q28" s="642">
        <v>1</v>
      </c>
      <c r="R28" s="626">
        <v>3</v>
      </c>
      <c r="S28" s="642">
        <v>1</v>
      </c>
      <c r="T28" s="691">
        <v>0.5</v>
      </c>
      <c r="U28" s="673">
        <v>1</v>
      </c>
    </row>
    <row r="29" spans="1:21" ht="14.4" customHeight="1" x14ac:dyDescent="0.3">
      <c r="A29" s="625">
        <v>7</v>
      </c>
      <c r="B29" s="626" t="s">
        <v>528</v>
      </c>
      <c r="C29" s="626">
        <v>89301072</v>
      </c>
      <c r="D29" s="689" t="s">
        <v>4145</v>
      </c>
      <c r="E29" s="690" t="s">
        <v>2788</v>
      </c>
      <c r="F29" s="626" t="s">
        <v>2775</v>
      </c>
      <c r="G29" s="626" t="s">
        <v>2894</v>
      </c>
      <c r="H29" s="626" t="s">
        <v>527</v>
      </c>
      <c r="I29" s="626" t="s">
        <v>2895</v>
      </c>
      <c r="J29" s="626" t="s">
        <v>2896</v>
      </c>
      <c r="K29" s="626" t="s">
        <v>2897</v>
      </c>
      <c r="L29" s="627">
        <v>0</v>
      </c>
      <c r="M29" s="627">
        <v>0</v>
      </c>
      <c r="N29" s="626">
        <v>3</v>
      </c>
      <c r="O29" s="691">
        <v>0.5</v>
      </c>
      <c r="P29" s="627">
        <v>0</v>
      </c>
      <c r="Q29" s="642"/>
      <c r="R29" s="626">
        <v>3</v>
      </c>
      <c r="S29" s="642">
        <v>1</v>
      </c>
      <c r="T29" s="691">
        <v>0.5</v>
      </c>
      <c r="U29" s="673">
        <v>1</v>
      </c>
    </row>
    <row r="30" spans="1:21" ht="14.4" customHeight="1" x14ac:dyDescent="0.3">
      <c r="A30" s="625">
        <v>7</v>
      </c>
      <c r="B30" s="626" t="s">
        <v>528</v>
      </c>
      <c r="C30" s="626">
        <v>89301072</v>
      </c>
      <c r="D30" s="689" t="s">
        <v>4145</v>
      </c>
      <c r="E30" s="690" t="s">
        <v>2788</v>
      </c>
      <c r="F30" s="626" t="s">
        <v>2775</v>
      </c>
      <c r="G30" s="626" t="s">
        <v>2898</v>
      </c>
      <c r="H30" s="626" t="s">
        <v>527</v>
      </c>
      <c r="I30" s="626" t="s">
        <v>2899</v>
      </c>
      <c r="J30" s="626" t="s">
        <v>2900</v>
      </c>
      <c r="K30" s="626" t="s">
        <v>2901</v>
      </c>
      <c r="L30" s="627">
        <v>0</v>
      </c>
      <c r="M30" s="627">
        <v>0</v>
      </c>
      <c r="N30" s="626">
        <v>1</v>
      </c>
      <c r="O30" s="691">
        <v>0.5</v>
      </c>
      <c r="P30" s="627">
        <v>0</v>
      </c>
      <c r="Q30" s="642"/>
      <c r="R30" s="626">
        <v>1</v>
      </c>
      <c r="S30" s="642">
        <v>1</v>
      </c>
      <c r="T30" s="691">
        <v>0.5</v>
      </c>
      <c r="U30" s="673">
        <v>1</v>
      </c>
    </row>
    <row r="31" spans="1:21" ht="14.4" customHeight="1" x14ac:dyDescent="0.3">
      <c r="A31" s="625">
        <v>7</v>
      </c>
      <c r="B31" s="626" t="s">
        <v>528</v>
      </c>
      <c r="C31" s="626">
        <v>89301072</v>
      </c>
      <c r="D31" s="689" t="s">
        <v>4145</v>
      </c>
      <c r="E31" s="690" t="s">
        <v>2788</v>
      </c>
      <c r="F31" s="626" t="s">
        <v>2775</v>
      </c>
      <c r="G31" s="626" t="s">
        <v>2902</v>
      </c>
      <c r="H31" s="626" t="s">
        <v>645</v>
      </c>
      <c r="I31" s="626" t="s">
        <v>2903</v>
      </c>
      <c r="J31" s="626" t="s">
        <v>2904</v>
      </c>
      <c r="K31" s="626" t="s">
        <v>2905</v>
      </c>
      <c r="L31" s="627">
        <v>74.87</v>
      </c>
      <c r="M31" s="627">
        <v>224.61</v>
      </c>
      <c r="N31" s="626">
        <v>3</v>
      </c>
      <c r="O31" s="691">
        <v>0.5</v>
      </c>
      <c r="P31" s="627">
        <v>224.61</v>
      </c>
      <c r="Q31" s="642">
        <v>1</v>
      </c>
      <c r="R31" s="626">
        <v>3</v>
      </c>
      <c r="S31" s="642">
        <v>1</v>
      </c>
      <c r="T31" s="691">
        <v>0.5</v>
      </c>
      <c r="U31" s="673">
        <v>1</v>
      </c>
    </row>
    <row r="32" spans="1:21" ht="14.4" customHeight="1" x14ac:dyDescent="0.3">
      <c r="A32" s="625">
        <v>7</v>
      </c>
      <c r="B32" s="626" t="s">
        <v>528</v>
      </c>
      <c r="C32" s="626">
        <v>89301072</v>
      </c>
      <c r="D32" s="689" t="s">
        <v>4145</v>
      </c>
      <c r="E32" s="690" t="s">
        <v>2788</v>
      </c>
      <c r="F32" s="626" t="s">
        <v>2775</v>
      </c>
      <c r="G32" s="626" t="s">
        <v>2902</v>
      </c>
      <c r="H32" s="626" t="s">
        <v>645</v>
      </c>
      <c r="I32" s="626" t="s">
        <v>2906</v>
      </c>
      <c r="J32" s="626" t="s">
        <v>2907</v>
      </c>
      <c r="K32" s="626" t="s">
        <v>2908</v>
      </c>
      <c r="L32" s="627">
        <v>249.54</v>
      </c>
      <c r="M32" s="627">
        <v>249.54</v>
      </c>
      <c r="N32" s="626">
        <v>1</v>
      </c>
      <c r="O32" s="691">
        <v>0.5</v>
      </c>
      <c r="P32" s="627">
        <v>249.54</v>
      </c>
      <c r="Q32" s="642">
        <v>1</v>
      </c>
      <c r="R32" s="626">
        <v>1</v>
      </c>
      <c r="S32" s="642">
        <v>1</v>
      </c>
      <c r="T32" s="691">
        <v>0.5</v>
      </c>
      <c r="U32" s="673">
        <v>1</v>
      </c>
    </row>
    <row r="33" spans="1:21" ht="14.4" customHeight="1" x14ac:dyDescent="0.3">
      <c r="A33" s="625">
        <v>7</v>
      </c>
      <c r="B33" s="626" t="s">
        <v>528</v>
      </c>
      <c r="C33" s="626">
        <v>89301072</v>
      </c>
      <c r="D33" s="689" t="s">
        <v>4145</v>
      </c>
      <c r="E33" s="690" t="s">
        <v>2788</v>
      </c>
      <c r="F33" s="626" t="s">
        <v>2775</v>
      </c>
      <c r="G33" s="626" t="s">
        <v>2902</v>
      </c>
      <c r="H33" s="626" t="s">
        <v>645</v>
      </c>
      <c r="I33" s="626" t="s">
        <v>2906</v>
      </c>
      <c r="J33" s="626" t="s">
        <v>2904</v>
      </c>
      <c r="K33" s="626" t="s">
        <v>2908</v>
      </c>
      <c r="L33" s="627">
        <v>249.54</v>
      </c>
      <c r="M33" s="627">
        <v>249.54</v>
      </c>
      <c r="N33" s="626">
        <v>1</v>
      </c>
      <c r="O33" s="691">
        <v>0.5</v>
      </c>
      <c r="P33" s="627">
        <v>249.54</v>
      </c>
      <c r="Q33" s="642">
        <v>1</v>
      </c>
      <c r="R33" s="626">
        <v>1</v>
      </c>
      <c r="S33" s="642">
        <v>1</v>
      </c>
      <c r="T33" s="691">
        <v>0.5</v>
      </c>
      <c r="U33" s="673">
        <v>1</v>
      </c>
    </row>
    <row r="34" spans="1:21" ht="14.4" customHeight="1" x14ac:dyDescent="0.3">
      <c r="A34" s="625">
        <v>7</v>
      </c>
      <c r="B34" s="626" t="s">
        <v>528</v>
      </c>
      <c r="C34" s="626">
        <v>89301072</v>
      </c>
      <c r="D34" s="689" t="s">
        <v>4145</v>
      </c>
      <c r="E34" s="690" t="s">
        <v>2788</v>
      </c>
      <c r="F34" s="626" t="s">
        <v>2775</v>
      </c>
      <c r="G34" s="626" t="s">
        <v>2909</v>
      </c>
      <c r="H34" s="626" t="s">
        <v>527</v>
      </c>
      <c r="I34" s="626" t="s">
        <v>2910</v>
      </c>
      <c r="J34" s="626" t="s">
        <v>2911</v>
      </c>
      <c r="K34" s="626" t="s">
        <v>2912</v>
      </c>
      <c r="L34" s="627">
        <v>614.78</v>
      </c>
      <c r="M34" s="627">
        <v>1229.56</v>
      </c>
      <c r="N34" s="626">
        <v>2</v>
      </c>
      <c r="O34" s="691">
        <v>0.5</v>
      </c>
      <c r="P34" s="627">
        <v>1229.56</v>
      </c>
      <c r="Q34" s="642">
        <v>1</v>
      </c>
      <c r="R34" s="626">
        <v>2</v>
      </c>
      <c r="S34" s="642">
        <v>1</v>
      </c>
      <c r="T34" s="691">
        <v>0.5</v>
      </c>
      <c r="U34" s="673">
        <v>1</v>
      </c>
    </row>
    <row r="35" spans="1:21" ht="14.4" customHeight="1" x14ac:dyDescent="0.3">
      <c r="A35" s="625">
        <v>7</v>
      </c>
      <c r="B35" s="626" t="s">
        <v>528</v>
      </c>
      <c r="C35" s="626">
        <v>89301072</v>
      </c>
      <c r="D35" s="689" t="s">
        <v>4145</v>
      </c>
      <c r="E35" s="690" t="s">
        <v>2788</v>
      </c>
      <c r="F35" s="626" t="s">
        <v>2775</v>
      </c>
      <c r="G35" s="626" t="s">
        <v>2909</v>
      </c>
      <c r="H35" s="626" t="s">
        <v>527</v>
      </c>
      <c r="I35" s="626" t="s">
        <v>2913</v>
      </c>
      <c r="J35" s="626" t="s">
        <v>2911</v>
      </c>
      <c r="K35" s="626" t="s">
        <v>2914</v>
      </c>
      <c r="L35" s="627">
        <v>0</v>
      </c>
      <c r="M35" s="627">
        <v>0</v>
      </c>
      <c r="N35" s="626">
        <v>1</v>
      </c>
      <c r="O35" s="691">
        <v>0.5</v>
      </c>
      <c r="P35" s="627">
        <v>0</v>
      </c>
      <c r="Q35" s="642"/>
      <c r="R35" s="626">
        <v>1</v>
      </c>
      <c r="S35" s="642">
        <v>1</v>
      </c>
      <c r="T35" s="691">
        <v>0.5</v>
      </c>
      <c r="U35" s="673">
        <v>1</v>
      </c>
    </row>
    <row r="36" spans="1:21" ht="14.4" customHeight="1" x14ac:dyDescent="0.3">
      <c r="A36" s="625">
        <v>7</v>
      </c>
      <c r="B36" s="626" t="s">
        <v>528</v>
      </c>
      <c r="C36" s="626">
        <v>89301072</v>
      </c>
      <c r="D36" s="689" t="s">
        <v>4145</v>
      </c>
      <c r="E36" s="690" t="s">
        <v>2788</v>
      </c>
      <c r="F36" s="626" t="s">
        <v>2775</v>
      </c>
      <c r="G36" s="626" t="s">
        <v>2915</v>
      </c>
      <c r="H36" s="626" t="s">
        <v>527</v>
      </c>
      <c r="I36" s="626" t="s">
        <v>2916</v>
      </c>
      <c r="J36" s="626" t="s">
        <v>2917</v>
      </c>
      <c r="K36" s="626" t="s">
        <v>2918</v>
      </c>
      <c r="L36" s="627">
        <v>51.91</v>
      </c>
      <c r="M36" s="627">
        <v>103.82</v>
      </c>
      <c r="N36" s="626">
        <v>2</v>
      </c>
      <c r="O36" s="691">
        <v>1</v>
      </c>
      <c r="P36" s="627"/>
      <c r="Q36" s="642">
        <v>0</v>
      </c>
      <c r="R36" s="626"/>
      <c r="S36" s="642">
        <v>0</v>
      </c>
      <c r="T36" s="691"/>
      <c r="U36" s="673">
        <v>0</v>
      </c>
    </row>
    <row r="37" spans="1:21" ht="14.4" customHeight="1" x14ac:dyDescent="0.3">
      <c r="A37" s="625">
        <v>7</v>
      </c>
      <c r="B37" s="626" t="s">
        <v>528</v>
      </c>
      <c r="C37" s="626">
        <v>89301072</v>
      </c>
      <c r="D37" s="689" t="s">
        <v>4145</v>
      </c>
      <c r="E37" s="690" t="s">
        <v>2788</v>
      </c>
      <c r="F37" s="626" t="s">
        <v>2775</v>
      </c>
      <c r="G37" s="626" t="s">
        <v>2919</v>
      </c>
      <c r="H37" s="626" t="s">
        <v>527</v>
      </c>
      <c r="I37" s="626" t="s">
        <v>904</v>
      </c>
      <c r="J37" s="626" t="s">
        <v>2920</v>
      </c>
      <c r="K37" s="626" t="s">
        <v>2921</v>
      </c>
      <c r="L37" s="627">
        <v>72.05</v>
      </c>
      <c r="M37" s="627">
        <v>72.05</v>
      </c>
      <c r="N37" s="626">
        <v>1</v>
      </c>
      <c r="O37" s="691">
        <v>0.5</v>
      </c>
      <c r="P37" s="627">
        <v>72.05</v>
      </c>
      <c r="Q37" s="642">
        <v>1</v>
      </c>
      <c r="R37" s="626">
        <v>1</v>
      </c>
      <c r="S37" s="642">
        <v>1</v>
      </c>
      <c r="T37" s="691">
        <v>0.5</v>
      </c>
      <c r="U37" s="673">
        <v>1</v>
      </c>
    </row>
    <row r="38" spans="1:21" ht="14.4" customHeight="1" x14ac:dyDescent="0.3">
      <c r="A38" s="625">
        <v>7</v>
      </c>
      <c r="B38" s="626" t="s">
        <v>528</v>
      </c>
      <c r="C38" s="626">
        <v>89301072</v>
      </c>
      <c r="D38" s="689" t="s">
        <v>4145</v>
      </c>
      <c r="E38" s="690" t="s">
        <v>2788</v>
      </c>
      <c r="F38" s="626" t="s">
        <v>2775</v>
      </c>
      <c r="G38" s="626" t="s">
        <v>2922</v>
      </c>
      <c r="H38" s="626" t="s">
        <v>527</v>
      </c>
      <c r="I38" s="626" t="s">
        <v>2923</v>
      </c>
      <c r="J38" s="626" t="s">
        <v>2924</v>
      </c>
      <c r="K38" s="626" t="s">
        <v>2925</v>
      </c>
      <c r="L38" s="627">
        <v>0</v>
      </c>
      <c r="M38" s="627">
        <v>0</v>
      </c>
      <c r="N38" s="626">
        <v>2</v>
      </c>
      <c r="O38" s="691">
        <v>0.5</v>
      </c>
      <c r="P38" s="627">
        <v>0</v>
      </c>
      <c r="Q38" s="642"/>
      <c r="R38" s="626">
        <v>2</v>
      </c>
      <c r="S38" s="642">
        <v>1</v>
      </c>
      <c r="T38" s="691">
        <v>0.5</v>
      </c>
      <c r="U38" s="673">
        <v>1</v>
      </c>
    </row>
    <row r="39" spans="1:21" ht="14.4" customHeight="1" x14ac:dyDescent="0.3">
      <c r="A39" s="625">
        <v>7</v>
      </c>
      <c r="B39" s="626" t="s">
        <v>528</v>
      </c>
      <c r="C39" s="626">
        <v>89301072</v>
      </c>
      <c r="D39" s="689" t="s">
        <v>4145</v>
      </c>
      <c r="E39" s="690" t="s">
        <v>2788</v>
      </c>
      <c r="F39" s="626" t="s">
        <v>2775</v>
      </c>
      <c r="G39" s="626" t="s">
        <v>2926</v>
      </c>
      <c r="H39" s="626" t="s">
        <v>645</v>
      </c>
      <c r="I39" s="626" t="s">
        <v>2927</v>
      </c>
      <c r="J39" s="626" t="s">
        <v>1837</v>
      </c>
      <c r="K39" s="626" t="s">
        <v>2928</v>
      </c>
      <c r="L39" s="627">
        <v>96.63</v>
      </c>
      <c r="M39" s="627">
        <v>96.63</v>
      </c>
      <c r="N39" s="626">
        <v>1</v>
      </c>
      <c r="O39" s="691">
        <v>0.5</v>
      </c>
      <c r="P39" s="627">
        <v>96.63</v>
      </c>
      <c r="Q39" s="642">
        <v>1</v>
      </c>
      <c r="R39" s="626">
        <v>1</v>
      </c>
      <c r="S39" s="642">
        <v>1</v>
      </c>
      <c r="T39" s="691">
        <v>0.5</v>
      </c>
      <c r="U39" s="673">
        <v>1</v>
      </c>
    </row>
    <row r="40" spans="1:21" ht="14.4" customHeight="1" x14ac:dyDescent="0.3">
      <c r="A40" s="625">
        <v>7</v>
      </c>
      <c r="B40" s="626" t="s">
        <v>528</v>
      </c>
      <c r="C40" s="626">
        <v>89301072</v>
      </c>
      <c r="D40" s="689" t="s">
        <v>4145</v>
      </c>
      <c r="E40" s="690" t="s">
        <v>2788</v>
      </c>
      <c r="F40" s="626" t="s">
        <v>2775</v>
      </c>
      <c r="G40" s="626" t="s">
        <v>2929</v>
      </c>
      <c r="H40" s="626" t="s">
        <v>527</v>
      </c>
      <c r="I40" s="626" t="s">
        <v>2930</v>
      </c>
      <c r="J40" s="626" t="s">
        <v>857</v>
      </c>
      <c r="K40" s="626" t="s">
        <v>2931</v>
      </c>
      <c r="L40" s="627">
        <v>397.65</v>
      </c>
      <c r="M40" s="627">
        <v>397.65</v>
      </c>
      <c r="N40" s="626">
        <v>1</v>
      </c>
      <c r="O40" s="691">
        <v>0.5</v>
      </c>
      <c r="P40" s="627">
        <v>397.65</v>
      </c>
      <c r="Q40" s="642">
        <v>1</v>
      </c>
      <c r="R40" s="626">
        <v>1</v>
      </c>
      <c r="S40" s="642">
        <v>1</v>
      </c>
      <c r="T40" s="691">
        <v>0.5</v>
      </c>
      <c r="U40" s="673">
        <v>1</v>
      </c>
    </row>
    <row r="41" spans="1:21" ht="14.4" customHeight="1" x14ac:dyDescent="0.3">
      <c r="A41" s="625">
        <v>7</v>
      </c>
      <c r="B41" s="626" t="s">
        <v>528</v>
      </c>
      <c r="C41" s="626">
        <v>89301072</v>
      </c>
      <c r="D41" s="689" t="s">
        <v>4145</v>
      </c>
      <c r="E41" s="690" t="s">
        <v>2788</v>
      </c>
      <c r="F41" s="626" t="s">
        <v>2775</v>
      </c>
      <c r="G41" s="626" t="s">
        <v>2929</v>
      </c>
      <c r="H41" s="626" t="s">
        <v>527</v>
      </c>
      <c r="I41" s="626" t="s">
        <v>2930</v>
      </c>
      <c r="J41" s="626" t="s">
        <v>857</v>
      </c>
      <c r="K41" s="626" t="s">
        <v>2931</v>
      </c>
      <c r="L41" s="627">
        <v>612.26</v>
      </c>
      <c r="M41" s="627">
        <v>1224.52</v>
      </c>
      <c r="N41" s="626">
        <v>2</v>
      </c>
      <c r="O41" s="691">
        <v>0.5</v>
      </c>
      <c r="P41" s="627">
        <v>1224.52</v>
      </c>
      <c r="Q41" s="642">
        <v>1</v>
      </c>
      <c r="R41" s="626">
        <v>2</v>
      </c>
      <c r="S41" s="642">
        <v>1</v>
      </c>
      <c r="T41" s="691">
        <v>0.5</v>
      </c>
      <c r="U41" s="673">
        <v>1</v>
      </c>
    </row>
    <row r="42" spans="1:21" ht="14.4" customHeight="1" x14ac:dyDescent="0.3">
      <c r="A42" s="625">
        <v>7</v>
      </c>
      <c r="B42" s="626" t="s">
        <v>528</v>
      </c>
      <c r="C42" s="626">
        <v>89301072</v>
      </c>
      <c r="D42" s="689" t="s">
        <v>4145</v>
      </c>
      <c r="E42" s="690" t="s">
        <v>2788</v>
      </c>
      <c r="F42" s="626" t="s">
        <v>2775</v>
      </c>
      <c r="G42" s="626" t="s">
        <v>2932</v>
      </c>
      <c r="H42" s="626" t="s">
        <v>527</v>
      </c>
      <c r="I42" s="626" t="s">
        <v>885</v>
      </c>
      <c r="J42" s="626" t="s">
        <v>886</v>
      </c>
      <c r="K42" s="626" t="s">
        <v>887</v>
      </c>
      <c r="L42" s="627">
        <v>56.69</v>
      </c>
      <c r="M42" s="627">
        <v>340.14</v>
      </c>
      <c r="N42" s="626">
        <v>6</v>
      </c>
      <c r="O42" s="691">
        <v>1</v>
      </c>
      <c r="P42" s="627">
        <v>340.14</v>
      </c>
      <c r="Q42" s="642">
        <v>1</v>
      </c>
      <c r="R42" s="626">
        <v>6</v>
      </c>
      <c r="S42" s="642">
        <v>1</v>
      </c>
      <c r="T42" s="691">
        <v>1</v>
      </c>
      <c r="U42" s="673">
        <v>1</v>
      </c>
    </row>
    <row r="43" spans="1:21" ht="14.4" customHeight="1" x14ac:dyDescent="0.3">
      <c r="A43" s="625">
        <v>7</v>
      </c>
      <c r="B43" s="626" t="s">
        <v>528</v>
      </c>
      <c r="C43" s="626">
        <v>89301072</v>
      </c>
      <c r="D43" s="689" t="s">
        <v>4145</v>
      </c>
      <c r="E43" s="690" t="s">
        <v>2788</v>
      </c>
      <c r="F43" s="626" t="s">
        <v>2775</v>
      </c>
      <c r="G43" s="626" t="s">
        <v>2933</v>
      </c>
      <c r="H43" s="626" t="s">
        <v>527</v>
      </c>
      <c r="I43" s="626" t="s">
        <v>2934</v>
      </c>
      <c r="J43" s="626" t="s">
        <v>2935</v>
      </c>
      <c r="K43" s="626" t="s">
        <v>2936</v>
      </c>
      <c r="L43" s="627">
        <v>0</v>
      </c>
      <c r="M43" s="627">
        <v>0</v>
      </c>
      <c r="N43" s="626">
        <v>1</v>
      </c>
      <c r="O43" s="691">
        <v>0.5</v>
      </c>
      <c r="P43" s="627">
        <v>0</v>
      </c>
      <c r="Q43" s="642"/>
      <c r="R43" s="626">
        <v>1</v>
      </c>
      <c r="S43" s="642">
        <v>1</v>
      </c>
      <c r="T43" s="691">
        <v>0.5</v>
      </c>
      <c r="U43" s="673">
        <v>1</v>
      </c>
    </row>
    <row r="44" spans="1:21" ht="14.4" customHeight="1" x14ac:dyDescent="0.3">
      <c r="A44" s="625">
        <v>7</v>
      </c>
      <c r="B44" s="626" t="s">
        <v>528</v>
      </c>
      <c r="C44" s="626">
        <v>89301072</v>
      </c>
      <c r="D44" s="689" t="s">
        <v>4145</v>
      </c>
      <c r="E44" s="690" t="s">
        <v>2788</v>
      </c>
      <c r="F44" s="626" t="s">
        <v>2775</v>
      </c>
      <c r="G44" s="626" t="s">
        <v>2937</v>
      </c>
      <c r="H44" s="626" t="s">
        <v>527</v>
      </c>
      <c r="I44" s="626" t="s">
        <v>2938</v>
      </c>
      <c r="J44" s="626" t="s">
        <v>2939</v>
      </c>
      <c r="K44" s="626" t="s">
        <v>2905</v>
      </c>
      <c r="L44" s="627">
        <v>60.97</v>
      </c>
      <c r="M44" s="627">
        <v>60.97</v>
      </c>
      <c r="N44" s="626">
        <v>1</v>
      </c>
      <c r="O44" s="691">
        <v>0.5</v>
      </c>
      <c r="P44" s="627">
        <v>60.97</v>
      </c>
      <c r="Q44" s="642">
        <v>1</v>
      </c>
      <c r="R44" s="626">
        <v>1</v>
      </c>
      <c r="S44" s="642">
        <v>1</v>
      </c>
      <c r="T44" s="691">
        <v>0.5</v>
      </c>
      <c r="U44" s="673">
        <v>1</v>
      </c>
    </row>
    <row r="45" spans="1:21" ht="14.4" customHeight="1" x14ac:dyDescent="0.3">
      <c r="A45" s="625">
        <v>7</v>
      </c>
      <c r="B45" s="626" t="s">
        <v>528</v>
      </c>
      <c r="C45" s="626">
        <v>89301072</v>
      </c>
      <c r="D45" s="689" t="s">
        <v>4145</v>
      </c>
      <c r="E45" s="690" t="s">
        <v>2788</v>
      </c>
      <c r="F45" s="626" t="s">
        <v>2775</v>
      </c>
      <c r="G45" s="626" t="s">
        <v>2940</v>
      </c>
      <c r="H45" s="626" t="s">
        <v>527</v>
      </c>
      <c r="I45" s="626" t="s">
        <v>2941</v>
      </c>
      <c r="J45" s="626" t="s">
        <v>2942</v>
      </c>
      <c r="K45" s="626" t="s">
        <v>996</v>
      </c>
      <c r="L45" s="627">
        <v>0</v>
      </c>
      <c r="M45" s="627">
        <v>0</v>
      </c>
      <c r="N45" s="626">
        <v>3</v>
      </c>
      <c r="O45" s="691">
        <v>0.5</v>
      </c>
      <c r="P45" s="627">
        <v>0</v>
      </c>
      <c r="Q45" s="642"/>
      <c r="R45" s="626">
        <v>3</v>
      </c>
      <c r="S45" s="642">
        <v>1</v>
      </c>
      <c r="T45" s="691">
        <v>0.5</v>
      </c>
      <c r="U45" s="673">
        <v>1</v>
      </c>
    </row>
    <row r="46" spans="1:21" ht="14.4" customHeight="1" x14ac:dyDescent="0.3">
      <c r="A46" s="625">
        <v>7</v>
      </c>
      <c r="B46" s="626" t="s">
        <v>528</v>
      </c>
      <c r="C46" s="626">
        <v>89301072</v>
      </c>
      <c r="D46" s="689" t="s">
        <v>4145</v>
      </c>
      <c r="E46" s="690" t="s">
        <v>2788</v>
      </c>
      <c r="F46" s="626" t="s">
        <v>2775</v>
      </c>
      <c r="G46" s="626" t="s">
        <v>2940</v>
      </c>
      <c r="H46" s="626" t="s">
        <v>527</v>
      </c>
      <c r="I46" s="626" t="s">
        <v>2943</v>
      </c>
      <c r="J46" s="626" t="s">
        <v>2944</v>
      </c>
      <c r="K46" s="626" t="s">
        <v>996</v>
      </c>
      <c r="L46" s="627">
        <v>0</v>
      </c>
      <c r="M46" s="627">
        <v>0</v>
      </c>
      <c r="N46" s="626">
        <v>2</v>
      </c>
      <c r="O46" s="691">
        <v>0.5</v>
      </c>
      <c r="P46" s="627">
        <v>0</v>
      </c>
      <c r="Q46" s="642"/>
      <c r="R46" s="626">
        <v>2</v>
      </c>
      <c r="S46" s="642">
        <v>1</v>
      </c>
      <c r="T46" s="691">
        <v>0.5</v>
      </c>
      <c r="U46" s="673">
        <v>1</v>
      </c>
    </row>
    <row r="47" spans="1:21" ht="14.4" customHeight="1" x14ac:dyDescent="0.3">
      <c r="A47" s="625">
        <v>7</v>
      </c>
      <c r="B47" s="626" t="s">
        <v>528</v>
      </c>
      <c r="C47" s="626">
        <v>89301072</v>
      </c>
      <c r="D47" s="689" t="s">
        <v>4145</v>
      </c>
      <c r="E47" s="690" t="s">
        <v>2788</v>
      </c>
      <c r="F47" s="626" t="s">
        <v>2775</v>
      </c>
      <c r="G47" s="626" t="s">
        <v>2940</v>
      </c>
      <c r="H47" s="626" t="s">
        <v>527</v>
      </c>
      <c r="I47" s="626" t="s">
        <v>2945</v>
      </c>
      <c r="J47" s="626" t="s">
        <v>2946</v>
      </c>
      <c r="K47" s="626" t="s">
        <v>996</v>
      </c>
      <c r="L47" s="627">
        <v>0</v>
      </c>
      <c r="M47" s="627">
        <v>0</v>
      </c>
      <c r="N47" s="626">
        <v>1</v>
      </c>
      <c r="O47" s="691">
        <v>0.5</v>
      </c>
      <c r="P47" s="627">
        <v>0</v>
      </c>
      <c r="Q47" s="642"/>
      <c r="R47" s="626">
        <v>1</v>
      </c>
      <c r="S47" s="642">
        <v>1</v>
      </c>
      <c r="T47" s="691">
        <v>0.5</v>
      </c>
      <c r="U47" s="673">
        <v>1</v>
      </c>
    </row>
    <row r="48" spans="1:21" ht="14.4" customHeight="1" x14ac:dyDescent="0.3">
      <c r="A48" s="625">
        <v>7</v>
      </c>
      <c r="B48" s="626" t="s">
        <v>528</v>
      </c>
      <c r="C48" s="626">
        <v>89301072</v>
      </c>
      <c r="D48" s="689" t="s">
        <v>4145</v>
      </c>
      <c r="E48" s="690" t="s">
        <v>2788</v>
      </c>
      <c r="F48" s="626" t="s">
        <v>2775</v>
      </c>
      <c r="G48" s="626" t="s">
        <v>2940</v>
      </c>
      <c r="H48" s="626" t="s">
        <v>527</v>
      </c>
      <c r="I48" s="626" t="s">
        <v>2947</v>
      </c>
      <c r="J48" s="626" t="s">
        <v>992</v>
      </c>
      <c r="K48" s="626" t="s">
        <v>2948</v>
      </c>
      <c r="L48" s="627">
        <v>0</v>
      </c>
      <c r="M48" s="627">
        <v>0</v>
      </c>
      <c r="N48" s="626">
        <v>1</v>
      </c>
      <c r="O48" s="691">
        <v>0.5</v>
      </c>
      <c r="P48" s="627">
        <v>0</v>
      </c>
      <c r="Q48" s="642"/>
      <c r="R48" s="626">
        <v>1</v>
      </c>
      <c r="S48" s="642">
        <v>1</v>
      </c>
      <c r="T48" s="691">
        <v>0.5</v>
      </c>
      <c r="U48" s="673">
        <v>1</v>
      </c>
    </row>
    <row r="49" spans="1:21" ht="14.4" customHeight="1" x14ac:dyDescent="0.3">
      <c r="A49" s="625">
        <v>7</v>
      </c>
      <c r="B49" s="626" t="s">
        <v>528</v>
      </c>
      <c r="C49" s="626">
        <v>89301072</v>
      </c>
      <c r="D49" s="689" t="s">
        <v>4145</v>
      </c>
      <c r="E49" s="690" t="s">
        <v>2790</v>
      </c>
      <c r="F49" s="626" t="s">
        <v>2775</v>
      </c>
      <c r="G49" s="626" t="s">
        <v>2949</v>
      </c>
      <c r="H49" s="626" t="s">
        <v>527</v>
      </c>
      <c r="I49" s="626" t="s">
        <v>2950</v>
      </c>
      <c r="J49" s="626" t="s">
        <v>2951</v>
      </c>
      <c r="K49" s="626" t="s">
        <v>2952</v>
      </c>
      <c r="L49" s="627">
        <v>58.99</v>
      </c>
      <c r="M49" s="627">
        <v>58.99</v>
      </c>
      <c r="N49" s="626">
        <v>1</v>
      </c>
      <c r="O49" s="691">
        <v>1</v>
      </c>
      <c r="P49" s="627"/>
      <c r="Q49" s="642">
        <v>0</v>
      </c>
      <c r="R49" s="626"/>
      <c r="S49" s="642">
        <v>0</v>
      </c>
      <c r="T49" s="691"/>
      <c r="U49" s="673">
        <v>0</v>
      </c>
    </row>
    <row r="50" spans="1:21" ht="14.4" customHeight="1" x14ac:dyDescent="0.3">
      <c r="A50" s="625">
        <v>7</v>
      </c>
      <c r="B50" s="626" t="s">
        <v>528</v>
      </c>
      <c r="C50" s="626">
        <v>89301072</v>
      </c>
      <c r="D50" s="689" t="s">
        <v>4145</v>
      </c>
      <c r="E50" s="690" t="s">
        <v>2790</v>
      </c>
      <c r="F50" s="626" t="s">
        <v>2775</v>
      </c>
      <c r="G50" s="626" t="s">
        <v>2953</v>
      </c>
      <c r="H50" s="626" t="s">
        <v>527</v>
      </c>
      <c r="I50" s="626" t="s">
        <v>2954</v>
      </c>
      <c r="J50" s="626" t="s">
        <v>2955</v>
      </c>
      <c r="K50" s="626" t="s">
        <v>2956</v>
      </c>
      <c r="L50" s="627">
        <v>51.87</v>
      </c>
      <c r="M50" s="627">
        <v>363.09</v>
      </c>
      <c r="N50" s="626">
        <v>7</v>
      </c>
      <c r="O50" s="691">
        <v>2.5</v>
      </c>
      <c r="P50" s="627"/>
      <c r="Q50" s="642">
        <v>0</v>
      </c>
      <c r="R50" s="626"/>
      <c r="S50" s="642">
        <v>0</v>
      </c>
      <c r="T50" s="691"/>
      <c r="U50" s="673">
        <v>0</v>
      </c>
    </row>
    <row r="51" spans="1:21" ht="14.4" customHeight="1" x14ac:dyDescent="0.3">
      <c r="A51" s="625">
        <v>7</v>
      </c>
      <c r="B51" s="626" t="s">
        <v>528</v>
      </c>
      <c r="C51" s="626">
        <v>89301072</v>
      </c>
      <c r="D51" s="689" t="s">
        <v>4145</v>
      </c>
      <c r="E51" s="690" t="s">
        <v>2790</v>
      </c>
      <c r="F51" s="626" t="s">
        <v>2775</v>
      </c>
      <c r="G51" s="626" t="s">
        <v>2957</v>
      </c>
      <c r="H51" s="626" t="s">
        <v>645</v>
      </c>
      <c r="I51" s="626" t="s">
        <v>2958</v>
      </c>
      <c r="J51" s="626" t="s">
        <v>2959</v>
      </c>
      <c r="K51" s="626" t="s">
        <v>2960</v>
      </c>
      <c r="L51" s="627">
        <v>1027.5999999999999</v>
      </c>
      <c r="M51" s="627">
        <v>5138</v>
      </c>
      <c r="N51" s="626">
        <v>5</v>
      </c>
      <c r="O51" s="691">
        <v>1</v>
      </c>
      <c r="P51" s="627">
        <v>5138</v>
      </c>
      <c r="Q51" s="642">
        <v>1</v>
      </c>
      <c r="R51" s="626">
        <v>5</v>
      </c>
      <c r="S51" s="642">
        <v>1</v>
      </c>
      <c r="T51" s="691">
        <v>1</v>
      </c>
      <c r="U51" s="673">
        <v>1</v>
      </c>
    </row>
    <row r="52" spans="1:21" ht="14.4" customHeight="1" x14ac:dyDescent="0.3">
      <c r="A52" s="625">
        <v>7</v>
      </c>
      <c r="B52" s="626" t="s">
        <v>528</v>
      </c>
      <c r="C52" s="626">
        <v>89301072</v>
      </c>
      <c r="D52" s="689" t="s">
        <v>4145</v>
      </c>
      <c r="E52" s="690" t="s">
        <v>2790</v>
      </c>
      <c r="F52" s="626" t="s">
        <v>2775</v>
      </c>
      <c r="G52" s="626" t="s">
        <v>2957</v>
      </c>
      <c r="H52" s="626" t="s">
        <v>645</v>
      </c>
      <c r="I52" s="626" t="s">
        <v>2961</v>
      </c>
      <c r="J52" s="626" t="s">
        <v>2962</v>
      </c>
      <c r="K52" s="626" t="s">
        <v>2963</v>
      </c>
      <c r="L52" s="627">
        <v>1509.4</v>
      </c>
      <c r="M52" s="627">
        <v>3018.8</v>
      </c>
      <c r="N52" s="626">
        <v>2</v>
      </c>
      <c r="O52" s="691">
        <v>1</v>
      </c>
      <c r="P52" s="627">
        <v>3018.8</v>
      </c>
      <c r="Q52" s="642">
        <v>1</v>
      </c>
      <c r="R52" s="626">
        <v>2</v>
      </c>
      <c r="S52" s="642">
        <v>1</v>
      </c>
      <c r="T52" s="691">
        <v>1</v>
      </c>
      <c r="U52" s="673">
        <v>1</v>
      </c>
    </row>
    <row r="53" spans="1:21" ht="14.4" customHeight="1" x14ac:dyDescent="0.3">
      <c r="A53" s="625">
        <v>7</v>
      </c>
      <c r="B53" s="626" t="s">
        <v>528</v>
      </c>
      <c r="C53" s="626">
        <v>89301072</v>
      </c>
      <c r="D53" s="689" t="s">
        <v>4145</v>
      </c>
      <c r="E53" s="690" t="s">
        <v>2790</v>
      </c>
      <c r="F53" s="626" t="s">
        <v>2775</v>
      </c>
      <c r="G53" s="626" t="s">
        <v>2964</v>
      </c>
      <c r="H53" s="626" t="s">
        <v>645</v>
      </c>
      <c r="I53" s="626" t="s">
        <v>2002</v>
      </c>
      <c r="J53" s="626" t="s">
        <v>2003</v>
      </c>
      <c r="K53" s="626" t="s">
        <v>2754</v>
      </c>
      <c r="L53" s="627">
        <v>216.16</v>
      </c>
      <c r="M53" s="627">
        <v>864.64</v>
      </c>
      <c r="N53" s="626">
        <v>4</v>
      </c>
      <c r="O53" s="691">
        <v>1</v>
      </c>
      <c r="P53" s="627"/>
      <c r="Q53" s="642">
        <v>0</v>
      </c>
      <c r="R53" s="626"/>
      <c r="S53" s="642">
        <v>0</v>
      </c>
      <c r="T53" s="691"/>
      <c r="U53" s="673">
        <v>0</v>
      </c>
    </row>
    <row r="54" spans="1:21" ht="14.4" customHeight="1" x14ac:dyDescent="0.3">
      <c r="A54" s="625">
        <v>7</v>
      </c>
      <c r="B54" s="626" t="s">
        <v>528</v>
      </c>
      <c r="C54" s="626">
        <v>89301072</v>
      </c>
      <c r="D54" s="689" t="s">
        <v>4145</v>
      </c>
      <c r="E54" s="690" t="s">
        <v>2790</v>
      </c>
      <c r="F54" s="626" t="s">
        <v>2775</v>
      </c>
      <c r="G54" s="626" t="s">
        <v>2965</v>
      </c>
      <c r="H54" s="626" t="s">
        <v>527</v>
      </c>
      <c r="I54" s="626" t="s">
        <v>2966</v>
      </c>
      <c r="J54" s="626" t="s">
        <v>2967</v>
      </c>
      <c r="K54" s="626" t="s">
        <v>2968</v>
      </c>
      <c r="L54" s="627">
        <v>294.70999999999998</v>
      </c>
      <c r="M54" s="627">
        <v>589.41999999999996</v>
      </c>
      <c r="N54" s="626">
        <v>2</v>
      </c>
      <c r="O54" s="691">
        <v>1</v>
      </c>
      <c r="P54" s="627"/>
      <c r="Q54" s="642">
        <v>0</v>
      </c>
      <c r="R54" s="626"/>
      <c r="S54" s="642">
        <v>0</v>
      </c>
      <c r="T54" s="691"/>
      <c r="U54" s="673">
        <v>0</v>
      </c>
    </row>
    <row r="55" spans="1:21" ht="14.4" customHeight="1" x14ac:dyDescent="0.3">
      <c r="A55" s="625">
        <v>7</v>
      </c>
      <c r="B55" s="626" t="s">
        <v>528</v>
      </c>
      <c r="C55" s="626">
        <v>89301072</v>
      </c>
      <c r="D55" s="689" t="s">
        <v>4145</v>
      </c>
      <c r="E55" s="690" t="s">
        <v>2790</v>
      </c>
      <c r="F55" s="626" t="s">
        <v>2775</v>
      </c>
      <c r="G55" s="626" t="s">
        <v>2965</v>
      </c>
      <c r="H55" s="626" t="s">
        <v>527</v>
      </c>
      <c r="I55" s="626" t="s">
        <v>2969</v>
      </c>
      <c r="J55" s="626" t="s">
        <v>2970</v>
      </c>
      <c r="K55" s="626" t="s">
        <v>2971</v>
      </c>
      <c r="L55" s="627">
        <v>261.41000000000003</v>
      </c>
      <c r="M55" s="627">
        <v>784.23</v>
      </c>
      <c r="N55" s="626">
        <v>3</v>
      </c>
      <c r="O55" s="691">
        <v>2</v>
      </c>
      <c r="P55" s="627"/>
      <c r="Q55" s="642">
        <v>0</v>
      </c>
      <c r="R55" s="626"/>
      <c r="S55" s="642">
        <v>0</v>
      </c>
      <c r="T55" s="691"/>
      <c r="U55" s="673">
        <v>0</v>
      </c>
    </row>
    <row r="56" spans="1:21" ht="14.4" customHeight="1" x14ac:dyDescent="0.3">
      <c r="A56" s="625">
        <v>7</v>
      </c>
      <c r="B56" s="626" t="s">
        <v>528</v>
      </c>
      <c r="C56" s="626">
        <v>89301072</v>
      </c>
      <c r="D56" s="689" t="s">
        <v>4145</v>
      </c>
      <c r="E56" s="690" t="s">
        <v>2790</v>
      </c>
      <c r="F56" s="626" t="s">
        <v>2775</v>
      </c>
      <c r="G56" s="626" t="s">
        <v>2972</v>
      </c>
      <c r="H56" s="626" t="s">
        <v>527</v>
      </c>
      <c r="I56" s="626" t="s">
        <v>2973</v>
      </c>
      <c r="J56" s="626" t="s">
        <v>2974</v>
      </c>
      <c r="K56" s="626" t="s">
        <v>2975</v>
      </c>
      <c r="L56" s="627">
        <v>53.67</v>
      </c>
      <c r="M56" s="627">
        <v>53.67</v>
      </c>
      <c r="N56" s="626">
        <v>1</v>
      </c>
      <c r="O56" s="691">
        <v>0.5</v>
      </c>
      <c r="P56" s="627">
        <v>53.67</v>
      </c>
      <c r="Q56" s="642">
        <v>1</v>
      </c>
      <c r="R56" s="626">
        <v>1</v>
      </c>
      <c r="S56" s="642">
        <v>1</v>
      </c>
      <c r="T56" s="691">
        <v>0.5</v>
      </c>
      <c r="U56" s="673">
        <v>1</v>
      </c>
    </row>
    <row r="57" spans="1:21" ht="14.4" customHeight="1" x14ac:dyDescent="0.3">
      <c r="A57" s="625">
        <v>7</v>
      </c>
      <c r="B57" s="626" t="s">
        <v>528</v>
      </c>
      <c r="C57" s="626">
        <v>89301072</v>
      </c>
      <c r="D57" s="689" t="s">
        <v>4145</v>
      </c>
      <c r="E57" s="690" t="s">
        <v>2790</v>
      </c>
      <c r="F57" s="626" t="s">
        <v>2775</v>
      </c>
      <c r="G57" s="626" t="s">
        <v>2972</v>
      </c>
      <c r="H57" s="626" t="s">
        <v>527</v>
      </c>
      <c r="I57" s="626" t="s">
        <v>2976</v>
      </c>
      <c r="J57" s="626" t="s">
        <v>2977</v>
      </c>
      <c r="K57" s="626" t="s">
        <v>1943</v>
      </c>
      <c r="L57" s="627">
        <v>165.67</v>
      </c>
      <c r="M57" s="627">
        <v>1822.37</v>
      </c>
      <c r="N57" s="626">
        <v>11</v>
      </c>
      <c r="O57" s="691">
        <v>4</v>
      </c>
      <c r="P57" s="627">
        <v>1491.03</v>
      </c>
      <c r="Q57" s="642">
        <v>0.81818181818181823</v>
      </c>
      <c r="R57" s="626">
        <v>9</v>
      </c>
      <c r="S57" s="642">
        <v>0.81818181818181823</v>
      </c>
      <c r="T57" s="691">
        <v>3.5</v>
      </c>
      <c r="U57" s="673">
        <v>0.875</v>
      </c>
    </row>
    <row r="58" spans="1:21" ht="14.4" customHeight="1" x14ac:dyDescent="0.3">
      <c r="A58" s="625">
        <v>7</v>
      </c>
      <c r="B58" s="626" t="s">
        <v>528</v>
      </c>
      <c r="C58" s="626">
        <v>89301072</v>
      </c>
      <c r="D58" s="689" t="s">
        <v>4145</v>
      </c>
      <c r="E58" s="690" t="s">
        <v>2790</v>
      </c>
      <c r="F58" s="626" t="s">
        <v>2775</v>
      </c>
      <c r="G58" s="626" t="s">
        <v>2978</v>
      </c>
      <c r="H58" s="626" t="s">
        <v>527</v>
      </c>
      <c r="I58" s="626" t="s">
        <v>2979</v>
      </c>
      <c r="J58" s="626" t="s">
        <v>2980</v>
      </c>
      <c r="K58" s="626" t="s">
        <v>2981</v>
      </c>
      <c r="L58" s="627">
        <v>238.94</v>
      </c>
      <c r="M58" s="627">
        <v>477.88</v>
      </c>
      <c r="N58" s="626">
        <v>2</v>
      </c>
      <c r="O58" s="691">
        <v>0.5</v>
      </c>
      <c r="P58" s="627"/>
      <c r="Q58" s="642">
        <v>0</v>
      </c>
      <c r="R58" s="626"/>
      <c r="S58" s="642">
        <v>0</v>
      </c>
      <c r="T58" s="691"/>
      <c r="U58" s="673">
        <v>0</v>
      </c>
    </row>
    <row r="59" spans="1:21" ht="14.4" customHeight="1" x14ac:dyDescent="0.3">
      <c r="A59" s="625">
        <v>7</v>
      </c>
      <c r="B59" s="626" t="s">
        <v>528</v>
      </c>
      <c r="C59" s="626">
        <v>89301072</v>
      </c>
      <c r="D59" s="689" t="s">
        <v>4145</v>
      </c>
      <c r="E59" s="690" t="s">
        <v>2790</v>
      </c>
      <c r="F59" s="626" t="s">
        <v>2775</v>
      </c>
      <c r="G59" s="626" t="s">
        <v>2982</v>
      </c>
      <c r="H59" s="626" t="s">
        <v>527</v>
      </c>
      <c r="I59" s="626" t="s">
        <v>2983</v>
      </c>
      <c r="J59" s="626" t="s">
        <v>2984</v>
      </c>
      <c r="K59" s="626" t="s">
        <v>2985</v>
      </c>
      <c r="L59" s="627">
        <v>629.07000000000005</v>
      </c>
      <c r="M59" s="627">
        <v>2516.2800000000002</v>
      </c>
      <c r="N59" s="626">
        <v>4</v>
      </c>
      <c r="O59" s="691">
        <v>2</v>
      </c>
      <c r="P59" s="627">
        <v>2516.2800000000002</v>
      </c>
      <c r="Q59" s="642">
        <v>1</v>
      </c>
      <c r="R59" s="626">
        <v>4</v>
      </c>
      <c r="S59" s="642">
        <v>1</v>
      </c>
      <c r="T59" s="691">
        <v>2</v>
      </c>
      <c r="U59" s="673">
        <v>1</v>
      </c>
    </row>
    <row r="60" spans="1:21" ht="14.4" customHeight="1" x14ac:dyDescent="0.3">
      <c r="A60" s="625">
        <v>7</v>
      </c>
      <c r="B60" s="626" t="s">
        <v>528</v>
      </c>
      <c r="C60" s="626">
        <v>89301072</v>
      </c>
      <c r="D60" s="689" t="s">
        <v>4145</v>
      </c>
      <c r="E60" s="690" t="s">
        <v>2790</v>
      </c>
      <c r="F60" s="626" t="s">
        <v>2775</v>
      </c>
      <c r="G60" s="626" t="s">
        <v>2982</v>
      </c>
      <c r="H60" s="626" t="s">
        <v>527</v>
      </c>
      <c r="I60" s="626" t="s">
        <v>2986</v>
      </c>
      <c r="J60" s="626" t="s">
        <v>2987</v>
      </c>
      <c r="K60" s="626" t="s">
        <v>2988</v>
      </c>
      <c r="L60" s="627">
        <v>0</v>
      </c>
      <c r="M60" s="627">
        <v>0</v>
      </c>
      <c r="N60" s="626">
        <v>10</v>
      </c>
      <c r="O60" s="691">
        <v>2</v>
      </c>
      <c r="P60" s="627">
        <v>0</v>
      </c>
      <c r="Q60" s="642"/>
      <c r="R60" s="626">
        <v>6</v>
      </c>
      <c r="S60" s="642">
        <v>0.6</v>
      </c>
      <c r="T60" s="691">
        <v>1</v>
      </c>
      <c r="U60" s="673">
        <v>0.5</v>
      </c>
    </row>
    <row r="61" spans="1:21" ht="14.4" customHeight="1" x14ac:dyDescent="0.3">
      <c r="A61" s="625">
        <v>7</v>
      </c>
      <c r="B61" s="626" t="s">
        <v>528</v>
      </c>
      <c r="C61" s="626">
        <v>89301072</v>
      </c>
      <c r="D61" s="689" t="s">
        <v>4145</v>
      </c>
      <c r="E61" s="690" t="s">
        <v>2790</v>
      </c>
      <c r="F61" s="626" t="s">
        <v>2775</v>
      </c>
      <c r="G61" s="626" t="s">
        <v>2982</v>
      </c>
      <c r="H61" s="626" t="s">
        <v>527</v>
      </c>
      <c r="I61" s="626" t="s">
        <v>2989</v>
      </c>
      <c r="J61" s="626" t="s">
        <v>2990</v>
      </c>
      <c r="K61" s="626" t="s">
        <v>2991</v>
      </c>
      <c r="L61" s="627">
        <v>0</v>
      </c>
      <c r="M61" s="627">
        <v>0</v>
      </c>
      <c r="N61" s="626">
        <v>4</v>
      </c>
      <c r="O61" s="691">
        <v>1</v>
      </c>
      <c r="P61" s="627"/>
      <c r="Q61" s="642"/>
      <c r="R61" s="626"/>
      <c r="S61" s="642">
        <v>0</v>
      </c>
      <c r="T61" s="691"/>
      <c r="U61" s="673">
        <v>0</v>
      </c>
    </row>
    <row r="62" spans="1:21" ht="14.4" customHeight="1" x14ac:dyDescent="0.3">
      <c r="A62" s="625">
        <v>7</v>
      </c>
      <c r="B62" s="626" t="s">
        <v>528</v>
      </c>
      <c r="C62" s="626">
        <v>89301072</v>
      </c>
      <c r="D62" s="689" t="s">
        <v>4145</v>
      </c>
      <c r="E62" s="690" t="s">
        <v>2790</v>
      </c>
      <c r="F62" s="626" t="s">
        <v>2775</v>
      </c>
      <c r="G62" s="626" t="s">
        <v>2982</v>
      </c>
      <c r="H62" s="626" t="s">
        <v>527</v>
      </c>
      <c r="I62" s="626" t="s">
        <v>2992</v>
      </c>
      <c r="J62" s="626" t="s">
        <v>2993</v>
      </c>
      <c r="K62" s="626" t="s">
        <v>2994</v>
      </c>
      <c r="L62" s="627">
        <v>0</v>
      </c>
      <c r="M62" s="627">
        <v>0</v>
      </c>
      <c r="N62" s="626">
        <v>4</v>
      </c>
      <c r="O62" s="691">
        <v>1</v>
      </c>
      <c r="P62" s="627"/>
      <c r="Q62" s="642"/>
      <c r="R62" s="626"/>
      <c r="S62" s="642">
        <v>0</v>
      </c>
      <c r="T62" s="691"/>
      <c r="U62" s="673">
        <v>0</v>
      </c>
    </row>
    <row r="63" spans="1:21" ht="14.4" customHeight="1" x14ac:dyDescent="0.3">
      <c r="A63" s="625">
        <v>7</v>
      </c>
      <c r="B63" s="626" t="s">
        <v>528</v>
      </c>
      <c r="C63" s="626">
        <v>89301072</v>
      </c>
      <c r="D63" s="689" t="s">
        <v>4145</v>
      </c>
      <c r="E63" s="690" t="s">
        <v>2790</v>
      </c>
      <c r="F63" s="626" t="s">
        <v>2775</v>
      </c>
      <c r="G63" s="626" t="s">
        <v>2982</v>
      </c>
      <c r="H63" s="626" t="s">
        <v>527</v>
      </c>
      <c r="I63" s="626" t="s">
        <v>2995</v>
      </c>
      <c r="J63" s="626" t="s">
        <v>2996</v>
      </c>
      <c r="K63" s="626" t="s">
        <v>2997</v>
      </c>
      <c r="L63" s="627">
        <v>0</v>
      </c>
      <c r="M63" s="627">
        <v>0</v>
      </c>
      <c r="N63" s="626">
        <v>4</v>
      </c>
      <c r="O63" s="691">
        <v>2</v>
      </c>
      <c r="P63" s="627">
        <v>0</v>
      </c>
      <c r="Q63" s="642"/>
      <c r="R63" s="626">
        <v>4</v>
      </c>
      <c r="S63" s="642">
        <v>1</v>
      </c>
      <c r="T63" s="691">
        <v>2</v>
      </c>
      <c r="U63" s="673">
        <v>1</v>
      </c>
    </row>
    <row r="64" spans="1:21" ht="14.4" customHeight="1" x14ac:dyDescent="0.3">
      <c r="A64" s="625">
        <v>7</v>
      </c>
      <c r="B64" s="626" t="s">
        <v>528</v>
      </c>
      <c r="C64" s="626">
        <v>89301072</v>
      </c>
      <c r="D64" s="689" t="s">
        <v>4145</v>
      </c>
      <c r="E64" s="690" t="s">
        <v>2790</v>
      </c>
      <c r="F64" s="626" t="s">
        <v>2775</v>
      </c>
      <c r="G64" s="626" t="s">
        <v>2982</v>
      </c>
      <c r="H64" s="626" t="s">
        <v>527</v>
      </c>
      <c r="I64" s="626" t="s">
        <v>2998</v>
      </c>
      <c r="J64" s="626" t="s">
        <v>2999</v>
      </c>
      <c r="K64" s="626" t="s">
        <v>3000</v>
      </c>
      <c r="L64" s="627">
        <v>0</v>
      </c>
      <c r="M64" s="627">
        <v>0</v>
      </c>
      <c r="N64" s="626">
        <v>7</v>
      </c>
      <c r="O64" s="691">
        <v>2</v>
      </c>
      <c r="P64" s="627">
        <v>0</v>
      </c>
      <c r="Q64" s="642"/>
      <c r="R64" s="626">
        <v>5</v>
      </c>
      <c r="S64" s="642">
        <v>0.7142857142857143</v>
      </c>
      <c r="T64" s="691">
        <v>2</v>
      </c>
      <c r="U64" s="673">
        <v>1</v>
      </c>
    </row>
    <row r="65" spans="1:21" ht="14.4" customHeight="1" x14ac:dyDescent="0.3">
      <c r="A65" s="625">
        <v>7</v>
      </c>
      <c r="B65" s="626" t="s">
        <v>528</v>
      </c>
      <c r="C65" s="626">
        <v>89301072</v>
      </c>
      <c r="D65" s="689" t="s">
        <v>4145</v>
      </c>
      <c r="E65" s="690" t="s">
        <v>2790</v>
      </c>
      <c r="F65" s="626" t="s">
        <v>2775</v>
      </c>
      <c r="G65" s="626" t="s">
        <v>2982</v>
      </c>
      <c r="H65" s="626" t="s">
        <v>527</v>
      </c>
      <c r="I65" s="626" t="s">
        <v>3001</v>
      </c>
      <c r="J65" s="626" t="s">
        <v>3002</v>
      </c>
      <c r="K65" s="626" t="s">
        <v>3003</v>
      </c>
      <c r="L65" s="627">
        <v>1416.79</v>
      </c>
      <c r="M65" s="627">
        <v>14167.9</v>
      </c>
      <c r="N65" s="626">
        <v>10</v>
      </c>
      <c r="O65" s="691"/>
      <c r="P65" s="627"/>
      <c r="Q65" s="642">
        <v>0</v>
      </c>
      <c r="R65" s="626"/>
      <c r="S65" s="642">
        <v>0</v>
      </c>
      <c r="T65" s="691"/>
      <c r="U65" s="673"/>
    </row>
    <row r="66" spans="1:21" ht="14.4" customHeight="1" x14ac:dyDescent="0.3">
      <c r="A66" s="625">
        <v>7</v>
      </c>
      <c r="B66" s="626" t="s">
        <v>528</v>
      </c>
      <c r="C66" s="626">
        <v>89301072</v>
      </c>
      <c r="D66" s="689" t="s">
        <v>4145</v>
      </c>
      <c r="E66" s="690" t="s">
        <v>2790</v>
      </c>
      <c r="F66" s="626" t="s">
        <v>2775</v>
      </c>
      <c r="G66" s="626" t="s">
        <v>2982</v>
      </c>
      <c r="H66" s="626" t="s">
        <v>527</v>
      </c>
      <c r="I66" s="626" t="s">
        <v>3004</v>
      </c>
      <c r="J66" s="626" t="s">
        <v>3005</v>
      </c>
      <c r="K66" s="626" t="s">
        <v>3006</v>
      </c>
      <c r="L66" s="627">
        <v>1889.62</v>
      </c>
      <c r="M66" s="627">
        <v>18896.199999999997</v>
      </c>
      <c r="N66" s="626">
        <v>10</v>
      </c>
      <c r="O66" s="691"/>
      <c r="P66" s="627"/>
      <c r="Q66" s="642">
        <v>0</v>
      </c>
      <c r="R66" s="626"/>
      <c r="S66" s="642">
        <v>0</v>
      </c>
      <c r="T66" s="691"/>
      <c r="U66" s="673"/>
    </row>
    <row r="67" spans="1:21" ht="14.4" customHeight="1" x14ac:dyDescent="0.3">
      <c r="A67" s="625">
        <v>7</v>
      </c>
      <c r="B67" s="626" t="s">
        <v>528</v>
      </c>
      <c r="C67" s="626">
        <v>89301072</v>
      </c>
      <c r="D67" s="689" t="s">
        <v>4145</v>
      </c>
      <c r="E67" s="690" t="s">
        <v>2790</v>
      </c>
      <c r="F67" s="626" t="s">
        <v>2775</v>
      </c>
      <c r="G67" s="626" t="s">
        <v>2982</v>
      </c>
      <c r="H67" s="626" t="s">
        <v>527</v>
      </c>
      <c r="I67" s="626" t="s">
        <v>3007</v>
      </c>
      <c r="J67" s="626" t="s">
        <v>3008</v>
      </c>
      <c r="K67" s="626" t="s">
        <v>3009</v>
      </c>
      <c r="L67" s="627">
        <v>4358.63</v>
      </c>
      <c r="M67" s="627">
        <v>4358.63</v>
      </c>
      <c r="N67" s="626">
        <v>1</v>
      </c>
      <c r="O67" s="691">
        <v>1</v>
      </c>
      <c r="P67" s="627"/>
      <c r="Q67" s="642">
        <v>0</v>
      </c>
      <c r="R67" s="626"/>
      <c r="S67" s="642">
        <v>0</v>
      </c>
      <c r="T67" s="691"/>
      <c r="U67" s="673">
        <v>0</v>
      </c>
    </row>
    <row r="68" spans="1:21" ht="14.4" customHeight="1" x14ac:dyDescent="0.3">
      <c r="A68" s="625">
        <v>7</v>
      </c>
      <c r="B68" s="626" t="s">
        <v>528</v>
      </c>
      <c r="C68" s="626">
        <v>89301072</v>
      </c>
      <c r="D68" s="689" t="s">
        <v>4145</v>
      </c>
      <c r="E68" s="690" t="s">
        <v>2790</v>
      </c>
      <c r="F68" s="626" t="s">
        <v>2775</v>
      </c>
      <c r="G68" s="626" t="s">
        <v>2982</v>
      </c>
      <c r="H68" s="626" t="s">
        <v>527</v>
      </c>
      <c r="I68" s="626" t="s">
        <v>3010</v>
      </c>
      <c r="J68" s="626" t="s">
        <v>3011</v>
      </c>
      <c r="K68" s="626" t="s">
        <v>3012</v>
      </c>
      <c r="L68" s="627">
        <v>4359.28</v>
      </c>
      <c r="M68" s="627">
        <v>4359.28</v>
      </c>
      <c r="N68" s="626">
        <v>1</v>
      </c>
      <c r="O68" s="691">
        <v>1</v>
      </c>
      <c r="P68" s="627">
        <v>4359.28</v>
      </c>
      <c r="Q68" s="642">
        <v>1</v>
      </c>
      <c r="R68" s="626">
        <v>1</v>
      </c>
      <c r="S68" s="642">
        <v>1</v>
      </c>
      <c r="T68" s="691">
        <v>1</v>
      </c>
      <c r="U68" s="673">
        <v>1</v>
      </c>
    </row>
    <row r="69" spans="1:21" ht="14.4" customHeight="1" x14ac:dyDescent="0.3">
      <c r="A69" s="625">
        <v>7</v>
      </c>
      <c r="B69" s="626" t="s">
        <v>528</v>
      </c>
      <c r="C69" s="626">
        <v>89301072</v>
      </c>
      <c r="D69" s="689" t="s">
        <v>4145</v>
      </c>
      <c r="E69" s="690" t="s">
        <v>2790</v>
      </c>
      <c r="F69" s="626" t="s">
        <v>2775</v>
      </c>
      <c r="G69" s="626" t="s">
        <v>2982</v>
      </c>
      <c r="H69" s="626" t="s">
        <v>527</v>
      </c>
      <c r="I69" s="626" t="s">
        <v>3013</v>
      </c>
      <c r="J69" s="626" t="s">
        <v>3014</v>
      </c>
      <c r="K69" s="626" t="s">
        <v>3015</v>
      </c>
      <c r="L69" s="627">
        <v>1629.03</v>
      </c>
      <c r="M69" s="627">
        <v>9774.18</v>
      </c>
      <c r="N69" s="626">
        <v>6</v>
      </c>
      <c r="O69" s="691">
        <v>1</v>
      </c>
      <c r="P69" s="627">
        <v>3258.06</v>
      </c>
      <c r="Q69" s="642">
        <v>0.33333333333333331</v>
      </c>
      <c r="R69" s="626">
        <v>2</v>
      </c>
      <c r="S69" s="642">
        <v>0.33333333333333331</v>
      </c>
      <c r="T69" s="691">
        <v>1</v>
      </c>
      <c r="U69" s="673">
        <v>1</v>
      </c>
    </row>
    <row r="70" spans="1:21" ht="14.4" customHeight="1" x14ac:dyDescent="0.3">
      <c r="A70" s="625">
        <v>7</v>
      </c>
      <c r="B70" s="626" t="s">
        <v>528</v>
      </c>
      <c r="C70" s="626">
        <v>89301072</v>
      </c>
      <c r="D70" s="689" t="s">
        <v>4145</v>
      </c>
      <c r="E70" s="690" t="s">
        <v>2790</v>
      </c>
      <c r="F70" s="626" t="s">
        <v>2775</v>
      </c>
      <c r="G70" s="626" t="s">
        <v>2982</v>
      </c>
      <c r="H70" s="626" t="s">
        <v>527</v>
      </c>
      <c r="I70" s="626" t="s">
        <v>3016</v>
      </c>
      <c r="J70" s="626" t="s">
        <v>3017</v>
      </c>
      <c r="K70" s="626" t="s">
        <v>3018</v>
      </c>
      <c r="L70" s="627">
        <v>2787.72</v>
      </c>
      <c r="M70" s="627">
        <v>22301.759999999998</v>
      </c>
      <c r="N70" s="626">
        <v>8</v>
      </c>
      <c r="O70" s="691">
        <v>1</v>
      </c>
      <c r="P70" s="627">
        <v>11150.88</v>
      </c>
      <c r="Q70" s="642">
        <v>0.5</v>
      </c>
      <c r="R70" s="626">
        <v>4</v>
      </c>
      <c r="S70" s="642">
        <v>0.5</v>
      </c>
      <c r="T70" s="691">
        <v>1</v>
      </c>
      <c r="U70" s="673">
        <v>1</v>
      </c>
    </row>
    <row r="71" spans="1:21" ht="14.4" customHeight="1" x14ac:dyDescent="0.3">
      <c r="A71" s="625">
        <v>7</v>
      </c>
      <c r="B71" s="626" t="s">
        <v>528</v>
      </c>
      <c r="C71" s="626">
        <v>89301072</v>
      </c>
      <c r="D71" s="689" t="s">
        <v>4145</v>
      </c>
      <c r="E71" s="690" t="s">
        <v>2790</v>
      </c>
      <c r="F71" s="626" t="s">
        <v>2775</v>
      </c>
      <c r="G71" s="626" t="s">
        <v>2982</v>
      </c>
      <c r="H71" s="626" t="s">
        <v>527</v>
      </c>
      <c r="I71" s="626" t="s">
        <v>3019</v>
      </c>
      <c r="J71" s="626" t="s">
        <v>3020</v>
      </c>
      <c r="K71" s="626" t="s">
        <v>3021</v>
      </c>
      <c r="L71" s="627">
        <v>2787.72</v>
      </c>
      <c r="M71" s="627">
        <v>11150.88</v>
      </c>
      <c r="N71" s="626">
        <v>4</v>
      </c>
      <c r="O71" s="691">
        <v>1</v>
      </c>
      <c r="P71" s="627"/>
      <c r="Q71" s="642">
        <v>0</v>
      </c>
      <c r="R71" s="626"/>
      <c r="S71" s="642">
        <v>0</v>
      </c>
      <c r="T71" s="691"/>
      <c r="U71" s="673">
        <v>0</v>
      </c>
    </row>
    <row r="72" spans="1:21" ht="14.4" customHeight="1" x14ac:dyDescent="0.3">
      <c r="A72" s="625">
        <v>7</v>
      </c>
      <c r="B72" s="626" t="s">
        <v>528</v>
      </c>
      <c r="C72" s="626">
        <v>89301072</v>
      </c>
      <c r="D72" s="689" t="s">
        <v>4145</v>
      </c>
      <c r="E72" s="690" t="s">
        <v>2790</v>
      </c>
      <c r="F72" s="626" t="s">
        <v>2775</v>
      </c>
      <c r="G72" s="626" t="s">
        <v>2982</v>
      </c>
      <c r="H72" s="626" t="s">
        <v>527</v>
      </c>
      <c r="I72" s="626" t="s">
        <v>3022</v>
      </c>
      <c r="J72" s="626" t="s">
        <v>3023</v>
      </c>
      <c r="K72" s="626" t="s">
        <v>3024</v>
      </c>
      <c r="L72" s="627">
        <v>2332.38</v>
      </c>
      <c r="M72" s="627">
        <v>9329.52</v>
      </c>
      <c r="N72" s="626">
        <v>4</v>
      </c>
      <c r="O72" s="691">
        <v>1</v>
      </c>
      <c r="P72" s="627"/>
      <c r="Q72" s="642">
        <v>0</v>
      </c>
      <c r="R72" s="626"/>
      <c r="S72" s="642">
        <v>0</v>
      </c>
      <c r="T72" s="691"/>
      <c r="U72" s="673">
        <v>0</v>
      </c>
    </row>
    <row r="73" spans="1:21" ht="14.4" customHeight="1" x14ac:dyDescent="0.3">
      <c r="A73" s="625">
        <v>7</v>
      </c>
      <c r="B73" s="626" t="s">
        <v>528</v>
      </c>
      <c r="C73" s="626">
        <v>89301072</v>
      </c>
      <c r="D73" s="689" t="s">
        <v>4145</v>
      </c>
      <c r="E73" s="690" t="s">
        <v>2790</v>
      </c>
      <c r="F73" s="626" t="s">
        <v>2775</v>
      </c>
      <c r="G73" s="626" t="s">
        <v>2982</v>
      </c>
      <c r="H73" s="626" t="s">
        <v>527</v>
      </c>
      <c r="I73" s="626" t="s">
        <v>3025</v>
      </c>
      <c r="J73" s="626" t="s">
        <v>3026</v>
      </c>
      <c r="K73" s="626" t="s">
        <v>3027</v>
      </c>
      <c r="L73" s="627">
        <v>880.88</v>
      </c>
      <c r="M73" s="627">
        <v>1761.76</v>
      </c>
      <c r="N73" s="626">
        <v>2</v>
      </c>
      <c r="O73" s="691">
        <v>1</v>
      </c>
      <c r="P73" s="627">
        <v>1761.76</v>
      </c>
      <c r="Q73" s="642">
        <v>1</v>
      </c>
      <c r="R73" s="626">
        <v>2</v>
      </c>
      <c r="S73" s="642">
        <v>1</v>
      </c>
      <c r="T73" s="691">
        <v>1</v>
      </c>
      <c r="U73" s="673">
        <v>1</v>
      </c>
    </row>
    <row r="74" spans="1:21" ht="14.4" customHeight="1" x14ac:dyDescent="0.3">
      <c r="A74" s="625">
        <v>7</v>
      </c>
      <c r="B74" s="626" t="s">
        <v>528</v>
      </c>
      <c r="C74" s="626">
        <v>89301072</v>
      </c>
      <c r="D74" s="689" t="s">
        <v>4145</v>
      </c>
      <c r="E74" s="690" t="s">
        <v>2790</v>
      </c>
      <c r="F74" s="626" t="s">
        <v>2775</v>
      </c>
      <c r="G74" s="626" t="s">
        <v>2982</v>
      </c>
      <c r="H74" s="626" t="s">
        <v>527</v>
      </c>
      <c r="I74" s="626" t="s">
        <v>3028</v>
      </c>
      <c r="J74" s="626" t="s">
        <v>3029</v>
      </c>
      <c r="K74" s="626" t="s">
        <v>3030</v>
      </c>
      <c r="L74" s="627">
        <v>1629.03</v>
      </c>
      <c r="M74" s="627">
        <v>26064.48</v>
      </c>
      <c r="N74" s="626">
        <v>16</v>
      </c>
      <c r="O74" s="691">
        <v>5.5</v>
      </c>
      <c r="P74" s="627">
        <v>9774.18</v>
      </c>
      <c r="Q74" s="642">
        <v>0.375</v>
      </c>
      <c r="R74" s="626">
        <v>6</v>
      </c>
      <c r="S74" s="642">
        <v>0.375</v>
      </c>
      <c r="T74" s="691">
        <v>3</v>
      </c>
      <c r="U74" s="673">
        <v>0.54545454545454541</v>
      </c>
    </row>
    <row r="75" spans="1:21" ht="14.4" customHeight="1" x14ac:dyDescent="0.3">
      <c r="A75" s="625">
        <v>7</v>
      </c>
      <c r="B75" s="626" t="s">
        <v>528</v>
      </c>
      <c r="C75" s="626">
        <v>89301072</v>
      </c>
      <c r="D75" s="689" t="s">
        <v>4145</v>
      </c>
      <c r="E75" s="690" t="s">
        <v>2790</v>
      </c>
      <c r="F75" s="626" t="s">
        <v>2775</v>
      </c>
      <c r="G75" s="626" t="s">
        <v>3031</v>
      </c>
      <c r="H75" s="626" t="s">
        <v>645</v>
      </c>
      <c r="I75" s="626" t="s">
        <v>3032</v>
      </c>
      <c r="J75" s="626" t="s">
        <v>3033</v>
      </c>
      <c r="K75" s="626" t="s">
        <v>3034</v>
      </c>
      <c r="L75" s="627">
        <v>443.52</v>
      </c>
      <c r="M75" s="627">
        <v>887.04</v>
      </c>
      <c r="N75" s="626">
        <v>2</v>
      </c>
      <c r="O75" s="691">
        <v>2</v>
      </c>
      <c r="P75" s="627">
        <v>443.52</v>
      </c>
      <c r="Q75" s="642">
        <v>0.5</v>
      </c>
      <c r="R75" s="626">
        <v>1</v>
      </c>
      <c r="S75" s="642">
        <v>0.5</v>
      </c>
      <c r="T75" s="691">
        <v>1</v>
      </c>
      <c r="U75" s="673">
        <v>0.5</v>
      </c>
    </row>
    <row r="76" spans="1:21" ht="14.4" customHeight="1" x14ac:dyDescent="0.3">
      <c r="A76" s="625">
        <v>7</v>
      </c>
      <c r="B76" s="626" t="s">
        <v>528</v>
      </c>
      <c r="C76" s="626">
        <v>89301072</v>
      </c>
      <c r="D76" s="689" t="s">
        <v>4145</v>
      </c>
      <c r="E76" s="690" t="s">
        <v>2790</v>
      </c>
      <c r="F76" s="626" t="s">
        <v>2775</v>
      </c>
      <c r="G76" s="626" t="s">
        <v>3031</v>
      </c>
      <c r="H76" s="626" t="s">
        <v>527</v>
      </c>
      <c r="I76" s="626" t="s">
        <v>3035</v>
      </c>
      <c r="J76" s="626" t="s">
        <v>3036</v>
      </c>
      <c r="K76" s="626" t="s">
        <v>3034</v>
      </c>
      <c r="L76" s="627">
        <v>443.52</v>
      </c>
      <c r="M76" s="627">
        <v>887.04</v>
      </c>
      <c r="N76" s="626">
        <v>2</v>
      </c>
      <c r="O76" s="691">
        <v>1</v>
      </c>
      <c r="P76" s="627">
        <v>887.04</v>
      </c>
      <c r="Q76" s="642">
        <v>1</v>
      </c>
      <c r="R76" s="626">
        <v>2</v>
      </c>
      <c r="S76" s="642">
        <v>1</v>
      </c>
      <c r="T76" s="691">
        <v>1</v>
      </c>
      <c r="U76" s="673">
        <v>1</v>
      </c>
    </row>
    <row r="77" spans="1:21" ht="14.4" customHeight="1" x14ac:dyDescent="0.3">
      <c r="A77" s="625">
        <v>7</v>
      </c>
      <c r="B77" s="626" t="s">
        <v>528</v>
      </c>
      <c r="C77" s="626">
        <v>89301072</v>
      </c>
      <c r="D77" s="689" t="s">
        <v>4145</v>
      </c>
      <c r="E77" s="690" t="s">
        <v>2790</v>
      </c>
      <c r="F77" s="626" t="s">
        <v>2775</v>
      </c>
      <c r="G77" s="626" t="s">
        <v>3031</v>
      </c>
      <c r="H77" s="626" t="s">
        <v>645</v>
      </c>
      <c r="I77" s="626" t="s">
        <v>3037</v>
      </c>
      <c r="J77" s="626" t="s">
        <v>3038</v>
      </c>
      <c r="K77" s="626" t="s">
        <v>3039</v>
      </c>
      <c r="L77" s="627">
        <v>591.66999999999996</v>
      </c>
      <c r="M77" s="627">
        <v>2366.6799999999998</v>
      </c>
      <c r="N77" s="626">
        <v>4</v>
      </c>
      <c r="O77" s="691">
        <v>1</v>
      </c>
      <c r="P77" s="627"/>
      <c r="Q77" s="642">
        <v>0</v>
      </c>
      <c r="R77" s="626"/>
      <c r="S77" s="642">
        <v>0</v>
      </c>
      <c r="T77" s="691"/>
      <c r="U77" s="673">
        <v>0</v>
      </c>
    </row>
    <row r="78" spans="1:21" ht="14.4" customHeight="1" x14ac:dyDescent="0.3">
      <c r="A78" s="625">
        <v>7</v>
      </c>
      <c r="B78" s="626" t="s">
        <v>528</v>
      </c>
      <c r="C78" s="626">
        <v>89301072</v>
      </c>
      <c r="D78" s="689" t="s">
        <v>4145</v>
      </c>
      <c r="E78" s="690" t="s">
        <v>2790</v>
      </c>
      <c r="F78" s="626" t="s">
        <v>2775</v>
      </c>
      <c r="G78" s="626" t="s">
        <v>3031</v>
      </c>
      <c r="H78" s="626" t="s">
        <v>645</v>
      </c>
      <c r="I78" s="626" t="s">
        <v>3040</v>
      </c>
      <c r="J78" s="626" t="s">
        <v>3041</v>
      </c>
      <c r="K78" s="626" t="s">
        <v>3042</v>
      </c>
      <c r="L78" s="627">
        <v>112.31</v>
      </c>
      <c r="M78" s="627">
        <v>336.93</v>
      </c>
      <c r="N78" s="626">
        <v>3</v>
      </c>
      <c r="O78" s="691">
        <v>1</v>
      </c>
      <c r="P78" s="627">
        <v>336.93</v>
      </c>
      <c r="Q78" s="642">
        <v>1</v>
      </c>
      <c r="R78" s="626">
        <v>3</v>
      </c>
      <c r="S78" s="642">
        <v>1</v>
      </c>
      <c r="T78" s="691">
        <v>1</v>
      </c>
      <c r="U78" s="673">
        <v>1</v>
      </c>
    </row>
    <row r="79" spans="1:21" ht="14.4" customHeight="1" x14ac:dyDescent="0.3">
      <c r="A79" s="625">
        <v>7</v>
      </c>
      <c r="B79" s="626" t="s">
        <v>528</v>
      </c>
      <c r="C79" s="626">
        <v>89301072</v>
      </c>
      <c r="D79" s="689" t="s">
        <v>4145</v>
      </c>
      <c r="E79" s="690" t="s">
        <v>2790</v>
      </c>
      <c r="F79" s="626" t="s">
        <v>2775</v>
      </c>
      <c r="G79" s="626" t="s">
        <v>3031</v>
      </c>
      <c r="H79" s="626" t="s">
        <v>645</v>
      </c>
      <c r="I79" s="626" t="s">
        <v>3043</v>
      </c>
      <c r="J79" s="626" t="s">
        <v>1907</v>
      </c>
      <c r="K79" s="626" t="s">
        <v>3034</v>
      </c>
      <c r="L79" s="627">
        <v>443.52</v>
      </c>
      <c r="M79" s="627">
        <v>10200.959999999999</v>
      </c>
      <c r="N79" s="626">
        <v>23</v>
      </c>
      <c r="O79" s="691">
        <v>6</v>
      </c>
      <c r="P79" s="627">
        <v>3548.16</v>
      </c>
      <c r="Q79" s="642">
        <v>0.34782608695652173</v>
      </c>
      <c r="R79" s="626">
        <v>8</v>
      </c>
      <c r="S79" s="642">
        <v>0.34782608695652173</v>
      </c>
      <c r="T79" s="691">
        <v>2.5</v>
      </c>
      <c r="U79" s="673">
        <v>0.41666666666666669</v>
      </c>
    </row>
    <row r="80" spans="1:21" ht="14.4" customHeight="1" x14ac:dyDescent="0.3">
      <c r="A80" s="625">
        <v>7</v>
      </c>
      <c r="B80" s="626" t="s">
        <v>528</v>
      </c>
      <c r="C80" s="626">
        <v>89301072</v>
      </c>
      <c r="D80" s="689" t="s">
        <v>4145</v>
      </c>
      <c r="E80" s="690" t="s">
        <v>2790</v>
      </c>
      <c r="F80" s="626" t="s">
        <v>2775</v>
      </c>
      <c r="G80" s="626" t="s">
        <v>3044</v>
      </c>
      <c r="H80" s="626" t="s">
        <v>527</v>
      </c>
      <c r="I80" s="626" t="s">
        <v>3045</v>
      </c>
      <c r="J80" s="626" t="s">
        <v>3046</v>
      </c>
      <c r="K80" s="626" t="s">
        <v>3047</v>
      </c>
      <c r="L80" s="627">
        <v>760.15</v>
      </c>
      <c r="M80" s="627">
        <v>2280.4499999999998</v>
      </c>
      <c r="N80" s="626">
        <v>3</v>
      </c>
      <c r="O80" s="691">
        <v>1</v>
      </c>
      <c r="P80" s="627">
        <v>2280.4499999999998</v>
      </c>
      <c r="Q80" s="642">
        <v>1</v>
      </c>
      <c r="R80" s="626">
        <v>3</v>
      </c>
      <c r="S80" s="642">
        <v>1</v>
      </c>
      <c r="T80" s="691">
        <v>1</v>
      </c>
      <c r="U80" s="673">
        <v>1</v>
      </c>
    </row>
    <row r="81" spans="1:21" ht="14.4" customHeight="1" x14ac:dyDescent="0.3">
      <c r="A81" s="625">
        <v>7</v>
      </c>
      <c r="B81" s="626" t="s">
        <v>528</v>
      </c>
      <c r="C81" s="626">
        <v>89301072</v>
      </c>
      <c r="D81" s="689" t="s">
        <v>4145</v>
      </c>
      <c r="E81" s="690" t="s">
        <v>2790</v>
      </c>
      <c r="F81" s="626" t="s">
        <v>2775</v>
      </c>
      <c r="G81" s="626" t="s">
        <v>3044</v>
      </c>
      <c r="H81" s="626" t="s">
        <v>527</v>
      </c>
      <c r="I81" s="626" t="s">
        <v>3048</v>
      </c>
      <c r="J81" s="626" t="s">
        <v>3049</v>
      </c>
      <c r="K81" s="626" t="s">
        <v>3050</v>
      </c>
      <c r="L81" s="627">
        <v>569.97</v>
      </c>
      <c r="M81" s="627">
        <v>4559.76</v>
      </c>
      <c r="N81" s="626">
        <v>8</v>
      </c>
      <c r="O81" s="691">
        <v>2</v>
      </c>
      <c r="P81" s="627"/>
      <c r="Q81" s="642">
        <v>0</v>
      </c>
      <c r="R81" s="626"/>
      <c r="S81" s="642">
        <v>0</v>
      </c>
      <c r="T81" s="691"/>
      <c r="U81" s="673">
        <v>0</v>
      </c>
    </row>
    <row r="82" spans="1:21" ht="14.4" customHeight="1" x14ac:dyDescent="0.3">
      <c r="A82" s="625">
        <v>7</v>
      </c>
      <c r="B82" s="626" t="s">
        <v>528</v>
      </c>
      <c r="C82" s="626">
        <v>89301072</v>
      </c>
      <c r="D82" s="689" t="s">
        <v>4145</v>
      </c>
      <c r="E82" s="690" t="s">
        <v>2790</v>
      </c>
      <c r="F82" s="626" t="s">
        <v>2775</v>
      </c>
      <c r="G82" s="626" t="s">
        <v>3051</v>
      </c>
      <c r="H82" s="626" t="s">
        <v>527</v>
      </c>
      <c r="I82" s="626" t="s">
        <v>3052</v>
      </c>
      <c r="J82" s="626" t="s">
        <v>3053</v>
      </c>
      <c r="K82" s="626" t="s">
        <v>3054</v>
      </c>
      <c r="L82" s="627">
        <v>144.01</v>
      </c>
      <c r="M82" s="627">
        <v>288.02</v>
      </c>
      <c r="N82" s="626">
        <v>2</v>
      </c>
      <c r="O82" s="691">
        <v>0.5</v>
      </c>
      <c r="P82" s="627"/>
      <c r="Q82" s="642">
        <v>0</v>
      </c>
      <c r="R82" s="626"/>
      <c r="S82" s="642">
        <v>0</v>
      </c>
      <c r="T82" s="691"/>
      <c r="U82" s="673">
        <v>0</v>
      </c>
    </row>
    <row r="83" spans="1:21" ht="14.4" customHeight="1" x14ac:dyDescent="0.3">
      <c r="A83" s="625">
        <v>7</v>
      </c>
      <c r="B83" s="626" t="s">
        <v>528</v>
      </c>
      <c r="C83" s="626">
        <v>89301072</v>
      </c>
      <c r="D83" s="689" t="s">
        <v>4145</v>
      </c>
      <c r="E83" s="690" t="s">
        <v>2790</v>
      </c>
      <c r="F83" s="626" t="s">
        <v>2775</v>
      </c>
      <c r="G83" s="626" t="s">
        <v>3051</v>
      </c>
      <c r="H83" s="626" t="s">
        <v>527</v>
      </c>
      <c r="I83" s="626" t="s">
        <v>3055</v>
      </c>
      <c r="J83" s="626" t="s">
        <v>3053</v>
      </c>
      <c r="K83" s="626" t="s">
        <v>3054</v>
      </c>
      <c r="L83" s="627">
        <v>144.01</v>
      </c>
      <c r="M83" s="627">
        <v>1008.0699999999999</v>
      </c>
      <c r="N83" s="626">
        <v>7</v>
      </c>
      <c r="O83" s="691">
        <v>3</v>
      </c>
      <c r="P83" s="627"/>
      <c r="Q83" s="642">
        <v>0</v>
      </c>
      <c r="R83" s="626"/>
      <c r="S83" s="642">
        <v>0</v>
      </c>
      <c r="T83" s="691"/>
      <c r="U83" s="673">
        <v>0</v>
      </c>
    </row>
    <row r="84" spans="1:21" ht="14.4" customHeight="1" x14ac:dyDescent="0.3">
      <c r="A84" s="625">
        <v>7</v>
      </c>
      <c r="B84" s="626" t="s">
        <v>528</v>
      </c>
      <c r="C84" s="626">
        <v>89301072</v>
      </c>
      <c r="D84" s="689" t="s">
        <v>4145</v>
      </c>
      <c r="E84" s="690" t="s">
        <v>2790</v>
      </c>
      <c r="F84" s="626" t="s">
        <v>2775</v>
      </c>
      <c r="G84" s="626" t="s">
        <v>3056</v>
      </c>
      <c r="H84" s="626" t="s">
        <v>527</v>
      </c>
      <c r="I84" s="626" t="s">
        <v>845</v>
      </c>
      <c r="J84" s="626" t="s">
        <v>3057</v>
      </c>
      <c r="K84" s="626" t="s">
        <v>3058</v>
      </c>
      <c r="L84" s="627">
        <v>55.71</v>
      </c>
      <c r="M84" s="627">
        <v>167.13</v>
      </c>
      <c r="N84" s="626">
        <v>3</v>
      </c>
      <c r="O84" s="691">
        <v>1</v>
      </c>
      <c r="P84" s="627"/>
      <c r="Q84" s="642">
        <v>0</v>
      </c>
      <c r="R84" s="626"/>
      <c r="S84" s="642">
        <v>0</v>
      </c>
      <c r="T84" s="691"/>
      <c r="U84" s="673">
        <v>0</v>
      </c>
    </row>
    <row r="85" spans="1:21" ht="14.4" customHeight="1" x14ac:dyDescent="0.3">
      <c r="A85" s="625">
        <v>7</v>
      </c>
      <c r="B85" s="626" t="s">
        <v>528</v>
      </c>
      <c r="C85" s="626">
        <v>89301072</v>
      </c>
      <c r="D85" s="689" t="s">
        <v>4145</v>
      </c>
      <c r="E85" s="690" t="s">
        <v>2790</v>
      </c>
      <c r="F85" s="626" t="s">
        <v>2775</v>
      </c>
      <c r="G85" s="626" t="s">
        <v>3056</v>
      </c>
      <c r="H85" s="626" t="s">
        <v>527</v>
      </c>
      <c r="I85" s="626" t="s">
        <v>3059</v>
      </c>
      <c r="J85" s="626" t="s">
        <v>3060</v>
      </c>
      <c r="K85" s="626" t="s">
        <v>3061</v>
      </c>
      <c r="L85" s="627">
        <v>59.43</v>
      </c>
      <c r="M85" s="627">
        <v>118.86</v>
      </c>
      <c r="N85" s="626">
        <v>2</v>
      </c>
      <c r="O85" s="691">
        <v>0.5</v>
      </c>
      <c r="P85" s="627">
        <v>118.86</v>
      </c>
      <c r="Q85" s="642">
        <v>1</v>
      </c>
      <c r="R85" s="626">
        <v>2</v>
      </c>
      <c r="S85" s="642">
        <v>1</v>
      </c>
      <c r="T85" s="691">
        <v>0.5</v>
      </c>
      <c r="U85" s="673">
        <v>1</v>
      </c>
    </row>
    <row r="86" spans="1:21" ht="14.4" customHeight="1" x14ac:dyDescent="0.3">
      <c r="A86" s="625">
        <v>7</v>
      </c>
      <c r="B86" s="626" t="s">
        <v>528</v>
      </c>
      <c r="C86" s="626">
        <v>89301072</v>
      </c>
      <c r="D86" s="689" t="s">
        <v>4145</v>
      </c>
      <c r="E86" s="690" t="s">
        <v>2790</v>
      </c>
      <c r="F86" s="626" t="s">
        <v>2775</v>
      </c>
      <c r="G86" s="626" t="s">
        <v>3056</v>
      </c>
      <c r="H86" s="626" t="s">
        <v>527</v>
      </c>
      <c r="I86" s="626" t="s">
        <v>3062</v>
      </c>
      <c r="J86" s="626" t="s">
        <v>3063</v>
      </c>
      <c r="K86" s="626" t="s">
        <v>3064</v>
      </c>
      <c r="L86" s="627">
        <v>16.5</v>
      </c>
      <c r="M86" s="627">
        <v>16.5</v>
      </c>
      <c r="N86" s="626">
        <v>1</v>
      </c>
      <c r="O86" s="691">
        <v>1</v>
      </c>
      <c r="P86" s="627"/>
      <c r="Q86" s="642">
        <v>0</v>
      </c>
      <c r="R86" s="626"/>
      <c r="S86" s="642">
        <v>0</v>
      </c>
      <c r="T86" s="691"/>
      <c r="U86" s="673">
        <v>0</v>
      </c>
    </row>
    <row r="87" spans="1:21" ht="14.4" customHeight="1" x14ac:dyDescent="0.3">
      <c r="A87" s="625">
        <v>7</v>
      </c>
      <c r="B87" s="626" t="s">
        <v>528</v>
      </c>
      <c r="C87" s="626">
        <v>89301072</v>
      </c>
      <c r="D87" s="689" t="s">
        <v>4145</v>
      </c>
      <c r="E87" s="690" t="s">
        <v>2790</v>
      </c>
      <c r="F87" s="626" t="s">
        <v>2775</v>
      </c>
      <c r="G87" s="626" t="s">
        <v>3065</v>
      </c>
      <c r="H87" s="626" t="s">
        <v>527</v>
      </c>
      <c r="I87" s="626" t="s">
        <v>3066</v>
      </c>
      <c r="J87" s="626" t="s">
        <v>3067</v>
      </c>
      <c r="K87" s="626" t="s">
        <v>3068</v>
      </c>
      <c r="L87" s="627">
        <v>1638.59</v>
      </c>
      <c r="M87" s="627">
        <v>4915.7699999999995</v>
      </c>
      <c r="N87" s="626">
        <v>3</v>
      </c>
      <c r="O87" s="691">
        <v>1</v>
      </c>
      <c r="P87" s="627"/>
      <c r="Q87" s="642">
        <v>0</v>
      </c>
      <c r="R87" s="626"/>
      <c r="S87" s="642">
        <v>0</v>
      </c>
      <c r="T87" s="691"/>
      <c r="U87" s="673">
        <v>0</v>
      </c>
    </row>
    <row r="88" spans="1:21" ht="14.4" customHeight="1" x14ac:dyDescent="0.3">
      <c r="A88" s="625">
        <v>7</v>
      </c>
      <c r="B88" s="626" t="s">
        <v>528</v>
      </c>
      <c r="C88" s="626">
        <v>89301072</v>
      </c>
      <c r="D88" s="689" t="s">
        <v>4145</v>
      </c>
      <c r="E88" s="690" t="s">
        <v>2790</v>
      </c>
      <c r="F88" s="626" t="s">
        <v>2775</v>
      </c>
      <c r="G88" s="626" t="s">
        <v>3069</v>
      </c>
      <c r="H88" s="626" t="s">
        <v>527</v>
      </c>
      <c r="I88" s="626" t="s">
        <v>3070</v>
      </c>
      <c r="J88" s="626" t="s">
        <v>2461</v>
      </c>
      <c r="K88" s="626" t="s">
        <v>3071</v>
      </c>
      <c r="L88" s="627">
        <v>70.02</v>
      </c>
      <c r="M88" s="627">
        <v>140.04</v>
      </c>
      <c r="N88" s="626">
        <v>2</v>
      </c>
      <c r="O88" s="691">
        <v>1</v>
      </c>
      <c r="P88" s="627">
        <v>140.04</v>
      </c>
      <c r="Q88" s="642">
        <v>1</v>
      </c>
      <c r="R88" s="626">
        <v>2</v>
      </c>
      <c r="S88" s="642">
        <v>1</v>
      </c>
      <c r="T88" s="691">
        <v>1</v>
      </c>
      <c r="U88" s="673">
        <v>1</v>
      </c>
    </row>
    <row r="89" spans="1:21" ht="14.4" customHeight="1" x14ac:dyDescent="0.3">
      <c r="A89" s="625">
        <v>7</v>
      </c>
      <c r="B89" s="626" t="s">
        <v>528</v>
      </c>
      <c r="C89" s="626">
        <v>89301072</v>
      </c>
      <c r="D89" s="689" t="s">
        <v>4145</v>
      </c>
      <c r="E89" s="690" t="s">
        <v>2790</v>
      </c>
      <c r="F89" s="626" t="s">
        <v>2775</v>
      </c>
      <c r="G89" s="626" t="s">
        <v>3072</v>
      </c>
      <c r="H89" s="626" t="s">
        <v>527</v>
      </c>
      <c r="I89" s="626" t="s">
        <v>3073</v>
      </c>
      <c r="J89" s="626" t="s">
        <v>3074</v>
      </c>
      <c r="K89" s="626" t="s">
        <v>3075</v>
      </c>
      <c r="L89" s="627">
        <v>238.97</v>
      </c>
      <c r="M89" s="627">
        <v>955.88</v>
      </c>
      <c r="N89" s="626">
        <v>4</v>
      </c>
      <c r="O89" s="691">
        <v>1</v>
      </c>
      <c r="P89" s="627"/>
      <c r="Q89" s="642">
        <v>0</v>
      </c>
      <c r="R89" s="626"/>
      <c r="S89" s="642">
        <v>0</v>
      </c>
      <c r="T89" s="691"/>
      <c r="U89" s="673">
        <v>0</v>
      </c>
    </row>
    <row r="90" spans="1:21" ht="14.4" customHeight="1" x14ac:dyDescent="0.3">
      <c r="A90" s="625">
        <v>7</v>
      </c>
      <c r="B90" s="626" t="s">
        <v>528</v>
      </c>
      <c r="C90" s="626">
        <v>89301072</v>
      </c>
      <c r="D90" s="689" t="s">
        <v>4145</v>
      </c>
      <c r="E90" s="690" t="s">
        <v>2790</v>
      </c>
      <c r="F90" s="626" t="s">
        <v>2775</v>
      </c>
      <c r="G90" s="626" t="s">
        <v>3072</v>
      </c>
      <c r="H90" s="626" t="s">
        <v>527</v>
      </c>
      <c r="I90" s="626" t="s">
        <v>3076</v>
      </c>
      <c r="J90" s="626" t="s">
        <v>3077</v>
      </c>
      <c r="K90" s="626" t="s">
        <v>3078</v>
      </c>
      <c r="L90" s="627">
        <v>503.26</v>
      </c>
      <c r="M90" s="627">
        <v>3522.8199999999997</v>
      </c>
      <c r="N90" s="626">
        <v>7</v>
      </c>
      <c r="O90" s="691">
        <v>1</v>
      </c>
      <c r="P90" s="627">
        <v>3522.8199999999997</v>
      </c>
      <c r="Q90" s="642">
        <v>1</v>
      </c>
      <c r="R90" s="626">
        <v>7</v>
      </c>
      <c r="S90" s="642">
        <v>1</v>
      </c>
      <c r="T90" s="691">
        <v>1</v>
      </c>
      <c r="U90" s="673">
        <v>1</v>
      </c>
    </row>
    <row r="91" spans="1:21" ht="14.4" customHeight="1" x14ac:dyDescent="0.3">
      <c r="A91" s="625">
        <v>7</v>
      </c>
      <c r="B91" s="626" t="s">
        <v>528</v>
      </c>
      <c r="C91" s="626">
        <v>89301072</v>
      </c>
      <c r="D91" s="689" t="s">
        <v>4145</v>
      </c>
      <c r="E91" s="690" t="s">
        <v>2790</v>
      </c>
      <c r="F91" s="626" t="s">
        <v>2775</v>
      </c>
      <c r="G91" s="626" t="s">
        <v>3072</v>
      </c>
      <c r="H91" s="626" t="s">
        <v>527</v>
      </c>
      <c r="I91" s="626" t="s">
        <v>3079</v>
      </c>
      <c r="J91" s="626" t="s">
        <v>3080</v>
      </c>
      <c r="K91" s="626" t="s">
        <v>1969</v>
      </c>
      <c r="L91" s="627">
        <v>52.93</v>
      </c>
      <c r="M91" s="627">
        <v>52.93</v>
      </c>
      <c r="N91" s="626">
        <v>1</v>
      </c>
      <c r="O91" s="691"/>
      <c r="P91" s="627">
        <v>52.93</v>
      </c>
      <c r="Q91" s="642">
        <v>1</v>
      </c>
      <c r="R91" s="626">
        <v>1</v>
      </c>
      <c r="S91" s="642">
        <v>1</v>
      </c>
      <c r="T91" s="691"/>
      <c r="U91" s="673"/>
    </row>
    <row r="92" spans="1:21" ht="14.4" customHeight="1" x14ac:dyDescent="0.3">
      <c r="A92" s="625">
        <v>7</v>
      </c>
      <c r="B92" s="626" t="s">
        <v>528</v>
      </c>
      <c r="C92" s="626">
        <v>89301072</v>
      </c>
      <c r="D92" s="689" t="s">
        <v>4145</v>
      </c>
      <c r="E92" s="690" t="s">
        <v>2790</v>
      </c>
      <c r="F92" s="626" t="s">
        <v>2775</v>
      </c>
      <c r="G92" s="626" t="s">
        <v>3072</v>
      </c>
      <c r="H92" s="626" t="s">
        <v>527</v>
      </c>
      <c r="I92" s="626" t="s">
        <v>3081</v>
      </c>
      <c r="J92" s="626" t="s">
        <v>3082</v>
      </c>
      <c r="K92" s="626" t="s">
        <v>1051</v>
      </c>
      <c r="L92" s="627">
        <v>105.85</v>
      </c>
      <c r="M92" s="627">
        <v>211.7</v>
      </c>
      <c r="N92" s="626">
        <v>2</v>
      </c>
      <c r="O92" s="691"/>
      <c r="P92" s="627"/>
      <c r="Q92" s="642">
        <v>0</v>
      </c>
      <c r="R92" s="626"/>
      <c r="S92" s="642">
        <v>0</v>
      </c>
      <c r="T92" s="691"/>
      <c r="U92" s="673"/>
    </row>
    <row r="93" spans="1:21" ht="14.4" customHeight="1" x14ac:dyDescent="0.3">
      <c r="A93" s="625">
        <v>7</v>
      </c>
      <c r="B93" s="626" t="s">
        <v>528</v>
      </c>
      <c r="C93" s="626">
        <v>89301072</v>
      </c>
      <c r="D93" s="689" t="s">
        <v>4145</v>
      </c>
      <c r="E93" s="690" t="s">
        <v>2790</v>
      </c>
      <c r="F93" s="626" t="s">
        <v>2775</v>
      </c>
      <c r="G93" s="626" t="s">
        <v>3072</v>
      </c>
      <c r="H93" s="626" t="s">
        <v>527</v>
      </c>
      <c r="I93" s="626" t="s">
        <v>3083</v>
      </c>
      <c r="J93" s="626" t="s">
        <v>3084</v>
      </c>
      <c r="K93" s="626" t="s">
        <v>3085</v>
      </c>
      <c r="L93" s="627">
        <v>237.72</v>
      </c>
      <c r="M93" s="627">
        <v>950.88</v>
      </c>
      <c r="N93" s="626">
        <v>4</v>
      </c>
      <c r="O93" s="691">
        <v>1</v>
      </c>
      <c r="P93" s="627"/>
      <c r="Q93" s="642">
        <v>0</v>
      </c>
      <c r="R93" s="626"/>
      <c r="S93" s="642">
        <v>0</v>
      </c>
      <c r="T93" s="691"/>
      <c r="U93" s="673">
        <v>0</v>
      </c>
    </row>
    <row r="94" spans="1:21" ht="14.4" customHeight="1" x14ac:dyDescent="0.3">
      <c r="A94" s="625">
        <v>7</v>
      </c>
      <c r="B94" s="626" t="s">
        <v>528</v>
      </c>
      <c r="C94" s="626">
        <v>89301072</v>
      </c>
      <c r="D94" s="689" t="s">
        <v>4145</v>
      </c>
      <c r="E94" s="690" t="s">
        <v>2790</v>
      </c>
      <c r="F94" s="626" t="s">
        <v>2775</v>
      </c>
      <c r="G94" s="626" t="s">
        <v>3072</v>
      </c>
      <c r="H94" s="626" t="s">
        <v>527</v>
      </c>
      <c r="I94" s="626" t="s">
        <v>3086</v>
      </c>
      <c r="J94" s="626" t="s">
        <v>3074</v>
      </c>
      <c r="K94" s="626" t="s">
        <v>3075</v>
      </c>
      <c r="L94" s="627">
        <v>238.97</v>
      </c>
      <c r="M94" s="627">
        <v>716.91</v>
      </c>
      <c r="N94" s="626">
        <v>3</v>
      </c>
      <c r="O94" s="691">
        <v>1</v>
      </c>
      <c r="P94" s="627"/>
      <c r="Q94" s="642">
        <v>0</v>
      </c>
      <c r="R94" s="626"/>
      <c r="S94" s="642">
        <v>0</v>
      </c>
      <c r="T94" s="691"/>
      <c r="U94" s="673">
        <v>0</v>
      </c>
    </row>
    <row r="95" spans="1:21" ht="14.4" customHeight="1" x14ac:dyDescent="0.3">
      <c r="A95" s="625">
        <v>7</v>
      </c>
      <c r="B95" s="626" t="s">
        <v>528</v>
      </c>
      <c r="C95" s="626">
        <v>89301072</v>
      </c>
      <c r="D95" s="689" t="s">
        <v>4145</v>
      </c>
      <c r="E95" s="690" t="s">
        <v>2790</v>
      </c>
      <c r="F95" s="626" t="s">
        <v>2775</v>
      </c>
      <c r="G95" s="626" t="s">
        <v>3072</v>
      </c>
      <c r="H95" s="626" t="s">
        <v>527</v>
      </c>
      <c r="I95" s="626" t="s">
        <v>3087</v>
      </c>
      <c r="J95" s="626" t="s">
        <v>3077</v>
      </c>
      <c r="K95" s="626" t="s">
        <v>3078</v>
      </c>
      <c r="L95" s="627">
        <v>503.26</v>
      </c>
      <c r="M95" s="627">
        <v>3019.56</v>
      </c>
      <c r="N95" s="626">
        <v>6</v>
      </c>
      <c r="O95" s="691">
        <v>2</v>
      </c>
      <c r="P95" s="627">
        <v>3019.56</v>
      </c>
      <c r="Q95" s="642">
        <v>1</v>
      </c>
      <c r="R95" s="626">
        <v>6</v>
      </c>
      <c r="S95" s="642">
        <v>1</v>
      </c>
      <c r="T95" s="691">
        <v>2</v>
      </c>
      <c r="U95" s="673">
        <v>1</v>
      </c>
    </row>
    <row r="96" spans="1:21" ht="14.4" customHeight="1" x14ac:dyDescent="0.3">
      <c r="A96" s="625">
        <v>7</v>
      </c>
      <c r="B96" s="626" t="s">
        <v>528</v>
      </c>
      <c r="C96" s="626">
        <v>89301072</v>
      </c>
      <c r="D96" s="689" t="s">
        <v>4145</v>
      </c>
      <c r="E96" s="690" t="s">
        <v>2790</v>
      </c>
      <c r="F96" s="626" t="s">
        <v>2775</v>
      </c>
      <c r="G96" s="626" t="s">
        <v>3072</v>
      </c>
      <c r="H96" s="626" t="s">
        <v>527</v>
      </c>
      <c r="I96" s="626" t="s">
        <v>3088</v>
      </c>
      <c r="J96" s="626" t="s">
        <v>3089</v>
      </c>
      <c r="K96" s="626" t="s">
        <v>918</v>
      </c>
      <c r="L96" s="627">
        <v>707.38</v>
      </c>
      <c r="M96" s="627">
        <v>1414.76</v>
      </c>
      <c r="N96" s="626">
        <v>2</v>
      </c>
      <c r="O96" s="691"/>
      <c r="P96" s="627">
        <v>1414.76</v>
      </c>
      <c r="Q96" s="642">
        <v>1</v>
      </c>
      <c r="R96" s="626">
        <v>2</v>
      </c>
      <c r="S96" s="642">
        <v>1</v>
      </c>
      <c r="T96" s="691"/>
      <c r="U96" s="673"/>
    </row>
    <row r="97" spans="1:21" ht="14.4" customHeight="1" x14ac:dyDescent="0.3">
      <c r="A97" s="625">
        <v>7</v>
      </c>
      <c r="B97" s="626" t="s">
        <v>528</v>
      </c>
      <c r="C97" s="626">
        <v>89301072</v>
      </c>
      <c r="D97" s="689" t="s">
        <v>4145</v>
      </c>
      <c r="E97" s="690" t="s">
        <v>2790</v>
      </c>
      <c r="F97" s="626" t="s">
        <v>2775</v>
      </c>
      <c r="G97" s="626" t="s">
        <v>3090</v>
      </c>
      <c r="H97" s="626" t="s">
        <v>527</v>
      </c>
      <c r="I97" s="626" t="s">
        <v>3091</v>
      </c>
      <c r="J97" s="626" t="s">
        <v>3092</v>
      </c>
      <c r="K97" s="626" t="s">
        <v>3093</v>
      </c>
      <c r="L97" s="627">
        <v>94.72</v>
      </c>
      <c r="M97" s="627">
        <v>189.44</v>
      </c>
      <c r="N97" s="626">
        <v>2</v>
      </c>
      <c r="O97" s="691">
        <v>0.5</v>
      </c>
      <c r="P97" s="627"/>
      <c r="Q97" s="642">
        <v>0</v>
      </c>
      <c r="R97" s="626"/>
      <c r="S97" s="642">
        <v>0</v>
      </c>
      <c r="T97" s="691"/>
      <c r="U97" s="673">
        <v>0</v>
      </c>
    </row>
    <row r="98" spans="1:21" ht="14.4" customHeight="1" x14ac:dyDescent="0.3">
      <c r="A98" s="625">
        <v>7</v>
      </c>
      <c r="B98" s="626" t="s">
        <v>528</v>
      </c>
      <c r="C98" s="626">
        <v>89301072</v>
      </c>
      <c r="D98" s="689" t="s">
        <v>4145</v>
      </c>
      <c r="E98" s="690" t="s">
        <v>2790</v>
      </c>
      <c r="F98" s="626" t="s">
        <v>2775</v>
      </c>
      <c r="G98" s="626" t="s">
        <v>2926</v>
      </c>
      <c r="H98" s="626" t="s">
        <v>645</v>
      </c>
      <c r="I98" s="626" t="s">
        <v>2927</v>
      </c>
      <c r="J98" s="626" t="s">
        <v>1837</v>
      </c>
      <c r="K98" s="626" t="s">
        <v>2928</v>
      </c>
      <c r="L98" s="627">
        <v>96.63</v>
      </c>
      <c r="M98" s="627">
        <v>193.26</v>
      </c>
      <c r="N98" s="626">
        <v>2</v>
      </c>
      <c r="O98" s="691"/>
      <c r="P98" s="627"/>
      <c r="Q98" s="642">
        <v>0</v>
      </c>
      <c r="R98" s="626"/>
      <c r="S98" s="642">
        <v>0</v>
      </c>
      <c r="T98" s="691"/>
      <c r="U98" s="673"/>
    </row>
    <row r="99" spans="1:21" ht="14.4" customHeight="1" x14ac:dyDescent="0.3">
      <c r="A99" s="625">
        <v>7</v>
      </c>
      <c r="B99" s="626" t="s">
        <v>528</v>
      </c>
      <c r="C99" s="626">
        <v>89301072</v>
      </c>
      <c r="D99" s="689" t="s">
        <v>4145</v>
      </c>
      <c r="E99" s="690" t="s">
        <v>2790</v>
      </c>
      <c r="F99" s="626" t="s">
        <v>2775</v>
      </c>
      <c r="G99" s="626" t="s">
        <v>2926</v>
      </c>
      <c r="H99" s="626" t="s">
        <v>527</v>
      </c>
      <c r="I99" s="626" t="s">
        <v>667</v>
      </c>
      <c r="J99" s="626" t="s">
        <v>668</v>
      </c>
      <c r="K99" s="626" t="s">
        <v>2736</v>
      </c>
      <c r="L99" s="627">
        <v>96.63</v>
      </c>
      <c r="M99" s="627">
        <v>193.26</v>
      </c>
      <c r="N99" s="626">
        <v>2</v>
      </c>
      <c r="O99" s="691">
        <v>1.5</v>
      </c>
      <c r="P99" s="627"/>
      <c r="Q99" s="642">
        <v>0</v>
      </c>
      <c r="R99" s="626"/>
      <c r="S99" s="642">
        <v>0</v>
      </c>
      <c r="T99" s="691"/>
      <c r="U99" s="673">
        <v>0</v>
      </c>
    </row>
    <row r="100" spans="1:21" ht="14.4" customHeight="1" x14ac:dyDescent="0.3">
      <c r="A100" s="625">
        <v>7</v>
      </c>
      <c r="B100" s="626" t="s">
        <v>528</v>
      </c>
      <c r="C100" s="626">
        <v>89301072</v>
      </c>
      <c r="D100" s="689" t="s">
        <v>4145</v>
      </c>
      <c r="E100" s="690" t="s">
        <v>2790</v>
      </c>
      <c r="F100" s="626" t="s">
        <v>2775</v>
      </c>
      <c r="G100" s="626" t="s">
        <v>2929</v>
      </c>
      <c r="H100" s="626" t="s">
        <v>527</v>
      </c>
      <c r="I100" s="626" t="s">
        <v>2930</v>
      </c>
      <c r="J100" s="626" t="s">
        <v>857</v>
      </c>
      <c r="K100" s="626" t="s">
        <v>2931</v>
      </c>
      <c r="L100" s="627">
        <v>612.26</v>
      </c>
      <c r="M100" s="627">
        <v>612.26</v>
      </c>
      <c r="N100" s="626">
        <v>1</v>
      </c>
      <c r="O100" s="691">
        <v>0.5</v>
      </c>
      <c r="P100" s="627"/>
      <c r="Q100" s="642">
        <v>0</v>
      </c>
      <c r="R100" s="626"/>
      <c r="S100" s="642">
        <v>0</v>
      </c>
      <c r="T100" s="691"/>
      <c r="U100" s="673">
        <v>0</v>
      </c>
    </row>
    <row r="101" spans="1:21" ht="14.4" customHeight="1" x14ac:dyDescent="0.3">
      <c r="A101" s="625">
        <v>7</v>
      </c>
      <c r="B101" s="626" t="s">
        <v>528</v>
      </c>
      <c r="C101" s="626">
        <v>89301072</v>
      </c>
      <c r="D101" s="689" t="s">
        <v>4145</v>
      </c>
      <c r="E101" s="690" t="s">
        <v>2790</v>
      </c>
      <c r="F101" s="626" t="s">
        <v>2775</v>
      </c>
      <c r="G101" s="626" t="s">
        <v>3094</v>
      </c>
      <c r="H101" s="626" t="s">
        <v>527</v>
      </c>
      <c r="I101" s="626" t="s">
        <v>3095</v>
      </c>
      <c r="J101" s="626" t="s">
        <v>3096</v>
      </c>
      <c r="K101" s="626" t="s">
        <v>3097</v>
      </c>
      <c r="L101" s="627">
        <v>1520.3</v>
      </c>
      <c r="M101" s="627">
        <v>12162.4</v>
      </c>
      <c r="N101" s="626">
        <v>8</v>
      </c>
      <c r="O101" s="691">
        <v>2</v>
      </c>
      <c r="P101" s="627"/>
      <c r="Q101" s="642">
        <v>0</v>
      </c>
      <c r="R101" s="626"/>
      <c r="S101" s="642">
        <v>0</v>
      </c>
      <c r="T101" s="691"/>
      <c r="U101" s="673">
        <v>0</v>
      </c>
    </row>
    <row r="102" spans="1:21" ht="14.4" customHeight="1" x14ac:dyDescent="0.3">
      <c r="A102" s="625">
        <v>7</v>
      </c>
      <c r="B102" s="626" t="s">
        <v>528</v>
      </c>
      <c r="C102" s="626">
        <v>89301072</v>
      </c>
      <c r="D102" s="689" t="s">
        <v>4145</v>
      </c>
      <c r="E102" s="690" t="s">
        <v>2790</v>
      </c>
      <c r="F102" s="626" t="s">
        <v>2775</v>
      </c>
      <c r="G102" s="626" t="s">
        <v>3094</v>
      </c>
      <c r="H102" s="626" t="s">
        <v>527</v>
      </c>
      <c r="I102" s="626" t="s">
        <v>3098</v>
      </c>
      <c r="J102" s="626" t="s">
        <v>3096</v>
      </c>
      <c r="K102" s="626" t="s">
        <v>3099</v>
      </c>
      <c r="L102" s="627">
        <v>3040.6</v>
      </c>
      <c r="M102" s="627">
        <v>12162.4</v>
      </c>
      <c r="N102" s="626">
        <v>4</v>
      </c>
      <c r="O102" s="691">
        <v>1</v>
      </c>
      <c r="P102" s="627">
        <v>12162.4</v>
      </c>
      <c r="Q102" s="642">
        <v>1</v>
      </c>
      <c r="R102" s="626">
        <v>4</v>
      </c>
      <c r="S102" s="642">
        <v>1</v>
      </c>
      <c r="T102" s="691">
        <v>1</v>
      </c>
      <c r="U102" s="673">
        <v>1</v>
      </c>
    </row>
    <row r="103" spans="1:21" ht="14.4" customHeight="1" x14ac:dyDescent="0.3">
      <c r="A103" s="625">
        <v>7</v>
      </c>
      <c r="B103" s="626" t="s">
        <v>528</v>
      </c>
      <c r="C103" s="626">
        <v>89301072</v>
      </c>
      <c r="D103" s="689" t="s">
        <v>4145</v>
      </c>
      <c r="E103" s="690" t="s">
        <v>2790</v>
      </c>
      <c r="F103" s="626" t="s">
        <v>2775</v>
      </c>
      <c r="G103" s="626" t="s">
        <v>3094</v>
      </c>
      <c r="H103" s="626" t="s">
        <v>527</v>
      </c>
      <c r="I103" s="626" t="s">
        <v>3100</v>
      </c>
      <c r="J103" s="626" t="s">
        <v>3101</v>
      </c>
      <c r="K103" s="626" t="s">
        <v>3102</v>
      </c>
      <c r="L103" s="627">
        <v>569.97</v>
      </c>
      <c r="M103" s="627">
        <v>14249.250000000002</v>
      </c>
      <c r="N103" s="626">
        <v>25</v>
      </c>
      <c r="O103" s="691">
        <v>4</v>
      </c>
      <c r="P103" s="627">
        <v>8549.5500000000011</v>
      </c>
      <c r="Q103" s="642">
        <v>0.6</v>
      </c>
      <c r="R103" s="626">
        <v>15</v>
      </c>
      <c r="S103" s="642">
        <v>0.6</v>
      </c>
      <c r="T103" s="691">
        <v>2</v>
      </c>
      <c r="U103" s="673">
        <v>0.5</v>
      </c>
    </row>
    <row r="104" spans="1:21" ht="14.4" customHeight="1" x14ac:dyDescent="0.3">
      <c r="A104" s="625">
        <v>7</v>
      </c>
      <c r="B104" s="626" t="s">
        <v>528</v>
      </c>
      <c r="C104" s="626">
        <v>89301072</v>
      </c>
      <c r="D104" s="689" t="s">
        <v>4145</v>
      </c>
      <c r="E104" s="690" t="s">
        <v>2790</v>
      </c>
      <c r="F104" s="626" t="s">
        <v>2775</v>
      </c>
      <c r="G104" s="626" t="s">
        <v>3094</v>
      </c>
      <c r="H104" s="626" t="s">
        <v>527</v>
      </c>
      <c r="I104" s="626" t="s">
        <v>3103</v>
      </c>
      <c r="J104" s="626" t="s">
        <v>3104</v>
      </c>
      <c r="K104" s="626" t="s">
        <v>3105</v>
      </c>
      <c r="L104" s="627">
        <v>760.15</v>
      </c>
      <c r="M104" s="627">
        <v>14442.849999999999</v>
      </c>
      <c r="N104" s="626">
        <v>19</v>
      </c>
      <c r="O104" s="691">
        <v>3</v>
      </c>
      <c r="P104" s="627">
        <v>8361.65</v>
      </c>
      <c r="Q104" s="642">
        <v>0.57894736842105265</v>
      </c>
      <c r="R104" s="626">
        <v>11</v>
      </c>
      <c r="S104" s="642">
        <v>0.57894736842105265</v>
      </c>
      <c r="T104" s="691">
        <v>1</v>
      </c>
      <c r="U104" s="673">
        <v>0.33333333333333331</v>
      </c>
    </row>
    <row r="105" spans="1:21" ht="14.4" customHeight="1" x14ac:dyDescent="0.3">
      <c r="A105" s="625">
        <v>7</v>
      </c>
      <c r="B105" s="626" t="s">
        <v>528</v>
      </c>
      <c r="C105" s="626">
        <v>89301072</v>
      </c>
      <c r="D105" s="689" t="s">
        <v>4145</v>
      </c>
      <c r="E105" s="690" t="s">
        <v>2790</v>
      </c>
      <c r="F105" s="626" t="s">
        <v>2775</v>
      </c>
      <c r="G105" s="626" t="s">
        <v>3094</v>
      </c>
      <c r="H105" s="626" t="s">
        <v>527</v>
      </c>
      <c r="I105" s="626" t="s">
        <v>3106</v>
      </c>
      <c r="J105" s="626" t="s">
        <v>3107</v>
      </c>
      <c r="K105" s="626" t="s">
        <v>3108</v>
      </c>
      <c r="L105" s="627">
        <v>1520.3</v>
      </c>
      <c r="M105" s="627">
        <v>3040.6</v>
      </c>
      <c r="N105" s="626">
        <v>2</v>
      </c>
      <c r="O105" s="691"/>
      <c r="P105" s="627">
        <v>3040.6</v>
      </c>
      <c r="Q105" s="642">
        <v>1</v>
      </c>
      <c r="R105" s="626">
        <v>2</v>
      </c>
      <c r="S105" s="642">
        <v>1</v>
      </c>
      <c r="T105" s="691"/>
      <c r="U105" s="673"/>
    </row>
    <row r="106" spans="1:21" ht="14.4" customHeight="1" x14ac:dyDescent="0.3">
      <c r="A106" s="625">
        <v>7</v>
      </c>
      <c r="B106" s="626" t="s">
        <v>528</v>
      </c>
      <c r="C106" s="626">
        <v>89301072</v>
      </c>
      <c r="D106" s="689" t="s">
        <v>4145</v>
      </c>
      <c r="E106" s="690" t="s">
        <v>2790</v>
      </c>
      <c r="F106" s="626" t="s">
        <v>2775</v>
      </c>
      <c r="G106" s="626" t="s">
        <v>3094</v>
      </c>
      <c r="H106" s="626" t="s">
        <v>527</v>
      </c>
      <c r="I106" s="626" t="s">
        <v>3109</v>
      </c>
      <c r="J106" s="626" t="s">
        <v>3110</v>
      </c>
      <c r="K106" s="626" t="s">
        <v>3099</v>
      </c>
      <c r="L106" s="627">
        <v>3040.6</v>
      </c>
      <c r="M106" s="627">
        <v>6081.2</v>
      </c>
      <c r="N106" s="626">
        <v>2</v>
      </c>
      <c r="O106" s="691"/>
      <c r="P106" s="627"/>
      <c r="Q106" s="642">
        <v>0</v>
      </c>
      <c r="R106" s="626"/>
      <c r="S106" s="642">
        <v>0</v>
      </c>
      <c r="T106" s="691"/>
      <c r="U106" s="673"/>
    </row>
    <row r="107" spans="1:21" ht="14.4" customHeight="1" x14ac:dyDescent="0.3">
      <c r="A107" s="625">
        <v>7</v>
      </c>
      <c r="B107" s="626" t="s">
        <v>528</v>
      </c>
      <c r="C107" s="626">
        <v>89301072</v>
      </c>
      <c r="D107" s="689" t="s">
        <v>4145</v>
      </c>
      <c r="E107" s="690" t="s">
        <v>2790</v>
      </c>
      <c r="F107" s="626" t="s">
        <v>2775</v>
      </c>
      <c r="G107" s="626" t="s">
        <v>3094</v>
      </c>
      <c r="H107" s="626" t="s">
        <v>527</v>
      </c>
      <c r="I107" s="626" t="s">
        <v>3111</v>
      </c>
      <c r="J107" s="626" t="s">
        <v>3112</v>
      </c>
      <c r="K107" s="626" t="s">
        <v>3113</v>
      </c>
      <c r="L107" s="627">
        <v>427.79</v>
      </c>
      <c r="M107" s="627">
        <v>855.58</v>
      </c>
      <c r="N107" s="626">
        <v>2</v>
      </c>
      <c r="O107" s="691">
        <v>1</v>
      </c>
      <c r="P107" s="627"/>
      <c r="Q107" s="642">
        <v>0</v>
      </c>
      <c r="R107" s="626"/>
      <c r="S107" s="642">
        <v>0</v>
      </c>
      <c r="T107" s="691"/>
      <c r="U107" s="673">
        <v>0</v>
      </c>
    </row>
    <row r="108" spans="1:21" ht="14.4" customHeight="1" x14ac:dyDescent="0.3">
      <c r="A108" s="625">
        <v>7</v>
      </c>
      <c r="B108" s="626" t="s">
        <v>528</v>
      </c>
      <c r="C108" s="626">
        <v>89301072</v>
      </c>
      <c r="D108" s="689" t="s">
        <v>4145</v>
      </c>
      <c r="E108" s="690" t="s">
        <v>2790</v>
      </c>
      <c r="F108" s="626" t="s">
        <v>2775</v>
      </c>
      <c r="G108" s="626" t="s">
        <v>3094</v>
      </c>
      <c r="H108" s="626" t="s">
        <v>527</v>
      </c>
      <c r="I108" s="626" t="s">
        <v>3114</v>
      </c>
      <c r="J108" s="626" t="s">
        <v>3115</v>
      </c>
      <c r="K108" s="626" t="s">
        <v>3102</v>
      </c>
      <c r="L108" s="627">
        <v>569.97</v>
      </c>
      <c r="M108" s="627">
        <v>569.97</v>
      </c>
      <c r="N108" s="626">
        <v>1</v>
      </c>
      <c r="O108" s="691"/>
      <c r="P108" s="627">
        <v>569.97</v>
      </c>
      <c r="Q108" s="642">
        <v>1</v>
      </c>
      <c r="R108" s="626">
        <v>1</v>
      </c>
      <c r="S108" s="642">
        <v>1</v>
      </c>
      <c r="T108" s="691"/>
      <c r="U108" s="673"/>
    </row>
    <row r="109" spans="1:21" ht="14.4" customHeight="1" x14ac:dyDescent="0.3">
      <c r="A109" s="625">
        <v>7</v>
      </c>
      <c r="B109" s="626" t="s">
        <v>528</v>
      </c>
      <c r="C109" s="626">
        <v>89301072</v>
      </c>
      <c r="D109" s="689" t="s">
        <v>4145</v>
      </c>
      <c r="E109" s="690" t="s">
        <v>2790</v>
      </c>
      <c r="F109" s="626" t="s">
        <v>2775</v>
      </c>
      <c r="G109" s="626" t="s">
        <v>3094</v>
      </c>
      <c r="H109" s="626" t="s">
        <v>527</v>
      </c>
      <c r="I109" s="626" t="s">
        <v>3116</v>
      </c>
      <c r="J109" s="626" t="s">
        <v>3117</v>
      </c>
      <c r="K109" s="626" t="s">
        <v>3105</v>
      </c>
      <c r="L109" s="627">
        <v>760.15</v>
      </c>
      <c r="M109" s="627">
        <v>3800.75</v>
      </c>
      <c r="N109" s="626">
        <v>5</v>
      </c>
      <c r="O109" s="691">
        <v>1</v>
      </c>
      <c r="P109" s="627">
        <v>1520.3</v>
      </c>
      <c r="Q109" s="642">
        <v>0.39999999999999997</v>
      </c>
      <c r="R109" s="626">
        <v>2</v>
      </c>
      <c r="S109" s="642">
        <v>0.4</v>
      </c>
      <c r="T109" s="691"/>
      <c r="U109" s="673">
        <v>0</v>
      </c>
    </row>
    <row r="110" spans="1:21" ht="14.4" customHeight="1" x14ac:dyDescent="0.3">
      <c r="A110" s="625">
        <v>7</v>
      </c>
      <c r="B110" s="626" t="s">
        <v>528</v>
      </c>
      <c r="C110" s="626">
        <v>89301072</v>
      </c>
      <c r="D110" s="689" t="s">
        <v>4145</v>
      </c>
      <c r="E110" s="690" t="s">
        <v>2790</v>
      </c>
      <c r="F110" s="626" t="s">
        <v>2775</v>
      </c>
      <c r="G110" s="626" t="s">
        <v>3118</v>
      </c>
      <c r="H110" s="626" t="s">
        <v>527</v>
      </c>
      <c r="I110" s="626" t="s">
        <v>3119</v>
      </c>
      <c r="J110" s="626" t="s">
        <v>3120</v>
      </c>
      <c r="K110" s="626" t="s">
        <v>3121</v>
      </c>
      <c r="L110" s="627">
        <v>3858.27</v>
      </c>
      <c r="M110" s="627">
        <v>3858.27</v>
      </c>
      <c r="N110" s="626">
        <v>1</v>
      </c>
      <c r="O110" s="691">
        <v>1</v>
      </c>
      <c r="P110" s="627">
        <v>3858.27</v>
      </c>
      <c r="Q110" s="642">
        <v>1</v>
      </c>
      <c r="R110" s="626">
        <v>1</v>
      </c>
      <c r="S110" s="642">
        <v>1</v>
      </c>
      <c r="T110" s="691">
        <v>1</v>
      </c>
      <c r="U110" s="673">
        <v>1</v>
      </c>
    </row>
    <row r="111" spans="1:21" ht="14.4" customHeight="1" x14ac:dyDescent="0.3">
      <c r="A111" s="625">
        <v>7</v>
      </c>
      <c r="B111" s="626" t="s">
        <v>528</v>
      </c>
      <c r="C111" s="626">
        <v>89301072</v>
      </c>
      <c r="D111" s="689" t="s">
        <v>4145</v>
      </c>
      <c r="E111" s="690" t="s">
        <v>2790</v>
      </c>
      <c r="F111" s="626" t="s">
        <v>2775</v>
      </c>
      <c r="G111" s="626" t="s">
        <v>3122</v>
      </c>
      <c r="H111" s="626" t="s">
        <v>527</v>
      </c>
      <c r="I111" s="626" t="s">
        <v>3123</v>
      </c>
      <c r="J111" s="626" t="s">
        <v>3124</v>
      </c>
      <c r="K111" s="626" t="s">
        <v>3125</v>
      </c>
      <c r="L111" s="627">
        <v>0</v>
      </c>
      <c r="M111" s="627">
        <v>0</v>
      </c>
      <c r="N111" s="626">
        <v>1</v>
      </c>
      <c r="O111" s="691">
        <v>1</v>
      </c>
      <c r="P111" s="627"/>
      <c r="Q111" s="642"/>
      <c r="R111" s="626"/>
      <c r="S111" s="642">
        <v>0</v>
      </c>
      <c r="T111" s="691"/>
      <c r="U111" s="673">
        <v>0</v>
      </c>
    </row>
    <row r="112" spans="1:21" ht="14.4" customHeight="1" x14ac:dyDescent="0.3">
      <c r="A112" s="625">
        <v>7</v>
      </c>
      <c r="B112" s="626" t="s">
        <v>528</v>
      </c>
      <c r="C112" s="626">
        <v>89301072</v>
      </c>
      <c r="D112" s="689" t="s">
        <v>4145</v>
      </c>
      <c r="E112" s="690" t="s">
        <v>2790</v>
      </c>
      <c r="F112" s="626" t="s">
        <v>2775</v>
      </c>
      <c r="G112" s="626" t="s">
        <v>3126</v>
      </c>
      <c r="H112" s="626" t="s">
        <v>527</v>
      </c>
      <c r="I112" s="626" t="s">
        <v>3127</v>
      </c>
      <c r="J112" s="626" t="s">
        <v>3128</v>
      </c>
      <c r="K112" s="626" t="s">
        <v>3129</v>
      </c>
      <c r="L112" s="627">
        <v>25.42</v>
      </c>
      <c r="M112" s="627">
        <v>50.84</v>
      </c>
      <c r="N112" s="626">
        <v>2</v>
      </c>
      <c r="O112" s="691">
        <v>1</v>
      </c>
      <c r="P112" s="627"/>
      <c r="Q112" s="642">
        <v>0</v>
      </c>
      <c r="R112" s="626"/>
      <c r="S112" s="642">
        <v>0</v>
      </c>
      <c r="T112" s="691"/>
      <c r="U112" s="673">
        <v>0</v>
      </c>
    </row>
    <row r="113" spans="1:21" ht="14.4" customHeight="1" x14ac:dyDescent="0.3">
      <c r="A113" s="625">
        <v>7</v>
      </c>
      <c r="B113" s="626" t="s">
        <v>528</v>
      </c>
      <c r="C113" s="626">
        <v>89301072</v>
      </c>
      <c r="D113" s="689" t="s">
        <v>4145</v>
      </c>
      <c r="E113" s="690" t="s">
        <v>2790</v>
      </c>
      <c r="F113" s="626" t="s">
        <v>2775</v>
      </c>
      <c r="G113" s="626" t="s">
        <v>2860</v>
      </c>
      <c r="H113" s="626" t="s">
        <v>645</v>
      </c>
      <c r="I113" s="626" t="s">
        <v>3130</v>
      </c>
      <c r="J113" s="626" t="s">
        <v>3131</v>
      </c>
      <c r="K113" s="626" t="s">
        <v>3132</v>
      </c>
      <c r="L113" s="627">
        <v>1793.46</v>
      </c>
      <c r="M113" s="627">
        <v>3586.92</v>
      </c>
      <c r="N113" s="626">
        <v>2</v>
      </c>
      <c r="O113" s="691">
        <v>1</v>
      </c>
      <c r="P113" s="627">
        <v>3586.92</v>
      </c>
      <c r="Q113" s="642">
        <v>1</v>
      </c>
      <c r="R113" s="626">
        <v>2</v>
      </c>
      <c r="S113" s="642">
        <v>1</v>
      </c>
      <c r="T113" s="691">
        <v>1</v>
      </c>
      <c r="U113" s="673">
        <v>1</v>
      </c>
    </row>
    <row r="114" spans="1:21" ht="14.4" customHeight="1" x14ac:dyDescent="0.3">
      <c r="A114" s="625">
        <v>7</v>
      </c>
      <c r="B114" s="626" t="s">
        <v>528</v>
      </c>
      <c r="C114" s="626">
        <v>89301072</v>
      </c>
      <c r="D114" s="689" t="s">
        <v>4145</v>
      </c>
      <c r="E114" s="690" t="s">
        <v>2790</v>
      </c>
      <c r="F114" s="626" t="s">
        <v>2775</v>
      </c>
      <c r="G114" s="626" t="s">
        <v>3133</v>
      </c>
      <c r="H114" s="626" t="s">
        <v>645</v>
      </c>
      <c r="I114" s="626" t="s">
        <v>3134</v>
      </c>
      <c r="J114" s="626" t="s">
        <v>3135</v>
      </c>
      <c r="K114" s="626" t="s">
        <v>3136</v>
      </c>
      <c r="L114" s="627">
        <v>32.630000000000003</v>
      </c>
      <c r="M114" s="627">
        <v>97.890000000000015</v>
      </c>
      <c r="N114" s="626">
        <v>3</v>
      </c>
      <c r="O114" s="691">
        <v>0.5</v>
      </c>
      <c r="P114" s="627"/>
      <c r="Q114" s="642">
        <v>0</v>
      </c>
      <c r="R114" s="626"/>
      <c r="S114" s="642">
        <v>0</v>
      </c>
      <c r="T114" s="691"/>
      <c r="U114" s="673">
        <v>0</v>
      </c>
    </row>
    <row r="115" spans="1:21" ht="14.4" customHeight="1" x14ac:dyDescent="0.3">
      <c r="A115" s="625">
        <v>7</v>
      </c>
      <c r="B115" s="626" t="s">
        <v>528</v>
      </c>
      <c r="C115" s="626">
        <v>89301072</v>
      </c>
      <c r="D115" s="689" t="s">
        <v>4145</v>
      </c>
      <c r="E115" s="690" t="s">
        <v>2790</v>
      </c>
      <c r="F115" s="626" t="s">
        <v>2775</v>
      </c>
      <c r="G115" s="626" t="s">
        <v>3137</v>
      </c>
      <c r="H115" s="626" t="s">
        <v>527</v>
      </c>
      <c r="I115" s="626" t="s">
        <v>893</v>
      </c>
      <c r="J115" s="626" t="s">
        <v>3138</v>
      </c>
      <c r="K115" s="626" t="s">
        <v>3139</v>
      </c>
      <c r="L115" s="627">
        <v>0</v>
      </c>
      <c r="M115" s="627">
        <v>0</v>
      </c>
      <c r="N115" s="626">
        <v>3</v>
      </c>
      <c r="O115" s="691"/>
      <c r="P115" s="627">
        <v>0</v>
      </c>
      <c r="Q115" s="642"/>
      <c r="R115" s="626">
        <v>3</v>
      </c>
      <c r="S115" s="642">
        <v>1</v>
      </c>
      <c r="T115" s="691"/>
      <c r="U115" s="673"/>
    </row>
    <row r="116" spans="1:21" ht="14.4" customHeight="1" x14ac:dyDescent="0.3">
      <c r="A116" s="625">
        <v>7</v>
      </c>
      <c r="B116" s="626" t="s">
        <v>528</v>
      </c>
      <c r="C116" s="626">
        <v>89301072</v>
      </c>
      <c r="D116" s="689" t="s">
        <v>4145</v>
      </c>
      <c r="E116" s="690" t="s">
        <v>2790</v>
      </c>
      <c r="F116" s="626" t="s">
        <v>2775</v>
      </c>
      <c r="G116" s="626" t="s">
        <v>3140</v>
      </c>
      <c r="H116" s="626" t="s">
        <v>527</v>
      </c>
      <c r="I116" s="626" t="s">
        <v>3141</v>
      </c>
      <c r="J116" s="626" t="s">
        <v>3142</v>
      </c>
      <c r="K116" s="626" t="s">
        <v>3143</v>
      </c>
      <c r="L116" s="627">
        <v>975.16</v>
      </c>
      <c r="M116" s="627">
        <v>2925.48</v>
      </c>
      <c r="N116" s="626">
        <v>3</v>
      </c>
      <c r="O116" s="691">
        <v>2</v>
      </c>
      <c r="P116" s="627"/>
      <c r="Q116" s="642">
        <v>0</v>
      </c>
      <c r="R116" s="626"/>
      <c r="S116" s="642">
        <v>0</v>
      </c>
      <c r="T116" s="691"/>
      <c r="U116" s="673">
        <v>0</v>
      </c>
    </row>
    <row r="117" spans="1:21" ht="14.4" customHeight="1" x14ac:dyDescent="0.3">
      <c r="A117" s="625">
        <v>7</v>
      </c>
      <c r="B117" s="626" t="s">
        <v>528</v>
      </c>
      <c r="C117" s="626">
        <v>89301072</v>
      </c>
      <c r="D117" s="689" t="s">
        <v>4145</v>
      </c>
      <c r="E117" s="690" t="s">
        <v>2790</v>
      </c>
      <c r="F117" s="626" t="s">
        <v>2775</v>
      </c>
      <c r="G117" s="626" t="s">
        <v>3140</v>
      </c>
      <c r="H117" s="626" t="s">
        <v>527</v>
      </c>
      <c r="I117" s="626" t="s">
        <v>3144</v>
      </c>
      <c r="J117" s="626" t="s">
        <v>3145</v>
      </c>
      <c r="K117" s="626" t="s">
        <v>3078</v>
      </c>
      <c r="L117" s="627">
        <v>650.57000000000005</v>
      </c>
      <c r="M117" s="627">
        <v>2602.2800000000002</v>
      </c>
      <c r="N117" s="626">
        <v>4</v>
      </c>
      <c r="O117" s="691">
        <v>1</v>
      </c>
      <c r="P117" s="627"/>
      <c r="Q117" s="642">
        <v>0</v>
      </c>
      <c r="R117" s="626"/>
      <c r="S117" s="642">
        <v>0</v>
      </c>
      <c r="T117" s="691"/>
      <c r="U117" s="673">
        <v>0</v>
      </c>
    </row>
    <row r="118" spans="1:21" ht="14.4" customHeight="1" x14ac:dyDescent="0.3">
      <c r="A118" s="625">
        <v>7</v>
      </c>
      <c r="B118" s="626" t="s">
        <v>528</v>
      </c>
      <c r="C118" s="626">
        <v>89301072</v>
      </c>
      <c r="D118" s="689" t="s">
        <v>4145</v>
      </c>
      <c r="E118" s="690" t="s">
        <v>2790</v>
      </c>
      <c r="F118" s="626" t="s">
        <v>2775</v>
      </c>
      <c r="G118" s="626" t="s">
        <v>3140</v>
      </c>
      <c r="H118" s="626" t="s">
        <v>527</v>
      </c>
      <c r="I118" s="626" t="s">
        <v>3146</v>
      </c>
      <c r="J118" s="626" t="s">
        <v>3145</v>
      </c>
      <c r="K118" s="626" t="s">
        <v>3147</v>
      </c>
      <c r="L118" s="627">
        <v>1301.1500000000001</v>
      </c>
      <c r="M118" s="627">
        <v>1301.1500000000001</v>
      </c>
      <c r="N118" s="626">
        <v>1</v>
      </c>
      <c r="O118" s="691">
        <v>1</v>
      </c>
      <c r="P118" s="627">
        <v>1301.1500000000001</v>
      </c>
      <c r="Q118" s="642">
        <v>1</v>
      </c>
      <c r="R118" s="626">
        <v>1</v>
      </c>
      <c r="S118" s="642">
        <v>1</v>
      </c>
      <c r="T118" s="691">
        <v>1</v>
      </c>
      <c r="U118" s="673">
        <v>1</v>
      </c>
    </row>
    <row r="119" spans="1:21" ht="14.4" customHeight="1" x14ac:dyDescent="0.3">
      <c r="A119" s="625">
        <v>7</v>
      </c>
      <c r="B119" s="626" t="s">
        <v>528</v>
      </c>
      <c r="C119" s="626">
        <v>89301072</v>
      </c>
      <c r="D119" s="689" t="s">
        <v>4145</v>
      </c>
      <c r="E119" s="690" t="s">
        <v>2790</v>
      </c>
      <c r="F119" s="626" t="s">
        <v>2775</v>
      </c>
      <c r="G119" s="626" t="s">
        <v>3140</v>
      </c>
      <c r="H119" s="626" t="s">
        <v>527</v>
      </c>
      <c r="I119" s="626" t="s">
        <v>3148</v>
      </c>
      <c r="J119" s="626" t="s">
        <v>3149</v>
      </c>
      <c r="K119" s="626" t="s">
        <v>3150</v>
      </c>
      <c r="L119" s="627">
        <v>0</v>
      </c>
      <c r="M119" s="627">
        <v>0</v>
      </c>
      <c r="N119" s="626">
        <v>1</v>
      </c>
      <c r="O119" s="691">
        <v>1</v>
      </c>
      <c r="P119" s="627"/>
      <c r="Q119" s="642"/>
      <c r="R119" s="626"/>
      <c r="S119" s="642">
        <v>0</v>
      </c>
      <c r="T119" s="691"/>
      <c r="U119" s="673">
        <v>0</v>
      </c>
    </row>
    <row r="120" spans="1:21" ht="14.4" customHeight="1" x14ac:dyDescent="0.3">
      <c r="A120" s="625">
        <v>7</v>
      </c>
      <c r="B120" s="626" t="s">
        <v>528</v>
      </c>
      <c r="C120" s="626">
        <v>89301072</v>
      </c>
      <c r="D120" s="689" t="s">
        <v>4145</v>
      </c>
      <c r="E120" s="690" t="s">
        <v>2790</v>
      </c>
      <c r="F120" s="626" t="s">
        <v>2775</v>
      </c>
      <c r="G120" s="626" t="s">
        <v>3151</v>
      </c>
      <c r="H120" s="626" t="s">
        <v>527</v>
      </c>
      <c r="I120" s="626" t="s">
        <v>3152</v>
      </c>
      <c r="J120" s="626" t="s">
        <v>3153</v>
      </c>
      <c r="K120" s="626" t="s">
        <v>3154</v>
      </c>
      <c r="L120" s="627">
        <v>110.66</v>
      </c>
      <c r="M120" s="627">
        <v>331.98</v>
      </c>
      <c r="N120" s="626">
        <v>3</v>
      </c>
      <c r="O120" s="691">
        <v>0.5</v>
      </c>
      <c r="P120" s="627"/>
      <c r="Q120" s="642">
        <v>0</v>
      </c>
      <c r="R120" s="626"/>
      <c r="S120" s="642">
        <v>0</v>
      </c>
      <c r="T120" s="691"/>
      <c r="U120" s="673">
        <v>0</v>
      </c>
    </row>
    <row r="121" spans="1:21" ht="14.4" customHeight="1" x14ac:dyDescent="0.3">
      <c r="A121" s="625">
        <v>7</v>
      </c>
      <c r="B121" s="626" t="s">
        <v>528</v>
      </c>
      <c r="C121" s="626">
        <v>89301072</v>
      </c>
      <c r="D121" s="689" t="s">
        <v>4145</v>
      </c>
      <c r="E121" s="690" t="s">
        <v>2790</v>
      </c>
      <c r="F121" s="626" t="s">
        <v>2775</v>
      </c>
      <c r="G121" s="626" t="s">
        <v>3155</v>
      </c>
      <c r="H121" s="626" t="s">
        <v>527</v>
      </c>
      <c r="I121" s="626" t="s">
        <v>3156</v>
      </c>
      <c r="J121" s="626" t="s">
        <v>3157</v>
      </c>
      <c r="K121" s="626" t="s">
        <v>3078</v>
      </c>
      <c r="L121" s="627">
        <v>186.85</v>
      </c>
      <c r="M121" s="627">
        <v>560.54999999999995</v>
      </c>
      <c r="N121" s="626">
        <v>3</v>
      </c>
      <c r="O121" s="691">
        <v>1</v>
      </c>
      <c r="P121" s="627">
        <v>560.54999999999995</v>
      </c>
      <c r="Q121" s="642">
        <v>1</v>
      </c>
      <c r="R121" s="626">
        <v>3</v>
      </c>
      <c r="S121" s="642">
        <v>1</v>
      </c>
      <c r="T121" s="691">
        <v>1</v>
      </c>
      <c r="U121" s="673">
        <v>1</v>
      </c>
    </row>
    <row r="122" spans="1:21" ht="14.4" customHeight="1" x14ac:dyDescent="0.3">
      <c r="A122" s="625">
        <v>7</v>
      </c>
      <c r="B122" s="626" t="s">
        <v>528</v>
      </c>
      <c r="C122" s="626">
        <v>89301072</v>
      </c>
      <c r="D122" s="689" t="s">
        <v>4145</v>
      </c>
      <c r="E122" s="690" t="s">
        <v>2790</v>
      </c>
      <c r="F122" s="626" t="s">
        <v>2775</v>
      </c>
      <c r="G122" s="626" t="s">
        <v>3155</v>
      </c>
      <c r="H122" s="626" t="s">
        <v>527</v>
      </c>
      <c r="I122" s="626" t="s">
        <v>3158</v>
      </c>
      <c r="J122" s="626" t="s">
        <v>3157</v>
      </c>
      <c r="K122" s="626" t="s">
        <v>3078</v>
      </c>
      <c r="L122" s="627">
        <v>0</v>
      </c>
      <c r="M122" s="627">
        <v>0</v>
      </c>
      <c r="N122" s="626">
        <v>3</v>
      </c>
      <c r="O122" s="691">
        <v>1</v>
      </c>
      <c r="P122" s="627"/>
      <c r="Q122" s="642"/>
      <c r="R122" s="626"/>
      <c r="S122" s="642">
        <v>0</v>
      </c>
      <c r="T122" s="691"/>
      <c r="U122" s="673">
        <v>0</v>
      </c>
    </row>
    <row r="123" spans="1:21" ht="14.4" customHeight="1" x14ac:dyDescent="0.3">
      <c r="A123" s="625">
        <v>7</v>
      </c>
      <c r="B123" s="626" t="s">
        <v>528</v>
      </c>
      <c r="C123" s="626">
        <v>89301072</v>
      </c>
      <c r="D123" s="689" t="s">
        <v>4145</v>
      </c>
      <c r="E123" s="690" t="s">
        <v>2790</v>
      </c>
      <c r="F123" s="626" t="s">
        <v>2775</v>
      </c>
      <c r="G123" s="626" t="s">
        <v>3155</v>
      </c>
      <c r="H123" s="626" t="s">
        <v>527</v>
      </c>
      <c r="I123" s="626" t="s">
        <v>3159</v>
      </c>
      <c r="J123" s="626" t="s">
        <v>3160</v>
      </c>
      <c r="K123" s="626" t="s">
        <v>918</v>
      </c>
      <c r="L123" s="627">
        <v>0</v>
      </c>
      <c r="M123" s="627">
        <v>0</v>
      </c>
      <c r="N123" s="626">
        <v>1</v>
      </c>
      <c r="O123" s="691">
        <v>1</v>
      </c>
      <c r="P123" s="627"/>
      <c r="Q123" s="642"/>
      <c r="R123" s="626"/>
      <c r="S123" s="642">
        <v>0</v>
      </c>
      <c r="T123" s="691"/>
      <c r="U123" s="673">
        <v>0</v>
      </c>
    </row>
    <row r="124" spans="1:21" ht="14.4" customHeight="1" x14ac:dyDescent="0.3">
      <c r="A124" s="625">
        <v>7</v>
      </c>
      <c r="B124" s="626" t="s">
        <v>528</v>
      </c>
      <c r="C124" s="626">
        <v>89301072</v>
      </c>
      <c r="D124" s="689" t="s">
        <v>4145</v>
      </c>
      <c r="E124" s="690" t="s">
        <v>2790</v>
      </c>
      <c r="F124" s="626" t="s">
        <v>2775</v>
      </c>
      <c r="G124" s="626" t="s">
        <v>3155</v>
      </c>
      <c r="H124" s="626" t="s">
        <v>527</v>
      </c>
      <c r="I124" s="626" t="s">
        <v>3161</v>
      </c>
      <c r="J124" s="626" t="s">
        <v>3162</v>
      </c>
      <c r="K124" s="626" t="s">
        <v>3163</v>
      </c>
      <c r="L124" s="627">
        <v>73.67</v>
      </c>
      <c r="M124" s="627">
        <v>73.67</v>
      </c>
      <c r="N124" s="626">
        <v>1</v>
      </c>
      <c r="O124" s="691">
        <v>1</v>
      </c>
      <c r="P124" s="627">
        <v>73.67</v>
      </c>
      <c r="Q124" s="642">
        <v>1</v>
      </c>
      <c r="R124" s="626">
        <v>1</v>
      </c>
      <c r="S124" s="642">
        <v>1</v>
      </c>
      <c r="T124" s="691">
        <v>1</v>
      </c>
      <c r="U124" s="673">
        <v>1</v>
      </c>
    </row>
    <row r="125" spans="1:21" ht="14.4" customHeight="1" x14ac:dyDescent="0.3">
      <c r="A125" s="625">
        <v>7</v>
      </c>
      <c r="B125" s="626" t="s">
        <v>528</v>
      </c>
      <c r="C125" s="626">
        <v>89301072</v>
      </c>
      <c r="D125" s="689" t="s">
        <v>4145</v>
      </c>
      <c r="E125" s="690" t="s">
        <v>2790</v>
      </c>
      <c r="F125" s="626" t="s">
        <v>2775</v>
      </c>
      <c r="G125" s="626" t="s">
        <v>3155</v>
      </c>
      <c r="H125" s="626" t="s">
        <v>645</v>
      </c>
      <c r="I125" s="626" t="s">
        <v>3164</v>
      </c>
      <c r="J125" s="626" t="s">
        <v>3165</v>
      </c>
      <c r="K125" s="626" t="s">
        <v>3166</v>
      </c>
      <c r="L125" s="627">
        <v>147.36000000000001</v>
      </c>
      <c r="M125" s="627">
        <v>3978.7200000000003</v>
      </c>
      <c r="N125" s="626">
        <v>27</v>
      </c>
      <c r="O125" s="691">
        <v>6.5</v>
      </c>
      <c r="P125" s="627">
        <v>1473.6000000000001</v>
      </c>
      <c r="Q125" s="642">
        <v>0.37037037037037041</v>
      </c>
      <c r="R125" s="626">
        <v>10</v>
      </c>
      <c r="S125" s="642">
        <v>0.37037037037037035</v>
      </c>
      <c r="T125" s="691">
        <v>3</v>
      </c>
      <c r="U125" s="673">
        <v>0.46153846153846156</v>
      </c>
    </row>
    <row r="126" spans="1:21" ht="14.4" customHeight="1" x14ac:dyDescent="0.3">
      <c r="A126" s="625">
        <v>7</v>
      </c>
      <c r="B126" s="626" t="s">
        <v>528</v>
      </c>
      <c r="C126" s="626">
        <v>89301072</v>
      </c>
      <c r="D126" s="689" t="s">
        <v>4145</v>
      </c>
      <c r="E126" s="690" t="s">
        <v>2790</v>
      </c>
      <c r="F126" s="626" t="s">
        <v>2775</v>
      </c>
      <c r="G126" s="626" t="s">
        <v>3155</v>
      </c>
      <c r="H126" s="626" t="s">
        <v>645</v>
      </c>
      <c r="I126" s="626" t="s">
        <v>3167</v>
      </c>
      <c r="J126" s="626" t="s">
        <v>3168</v>
      </c>
      <c r="K126" s="626" t="s">
        <v>918</v>
      </c>
      <c r="L126" s="627">
        <v>166.07</v>
      </c>
      <c r="M126" s="627">
        <v>830.34999999999991</v>
      </c>
      <c r="N126" s="626">
        <v>5</v>
      </c>
      <c r="O126" s="691">
        <v>0.5</v>
      </c>
      <c r="P126" s="627"/>
      <c r="Q126" s="642">
        <v>0</v>
      </c>
      <c r="R126" s="626"/>
      <c r="S126" s="642">
        <v>0</v>
      </c>
      <c r="T126" s="691"/>
      <c r="U126" s="673">
        <v>0</v>
      </c>
    </row>
    <row r="127" spans="1:21" ht="14.4" customHeight="1" x14ac:dyDescent="0.3">
      <c r="A127" s="625">
        <v>7</v>
      </c>
      <c r="B127" s="626" t="s">
        <v>528</v>
      </c>
      <c r="C127" s="626">
        <v>89301072</v>
      </c>
      <c r="D127" s="689" t="s">
        <v>4145</v>
      </c>
      <c r="E127" s="690" t="s">
        <v>2790</v>
      </c>
      <c r="F127" s="626" t="s">
        <v>2775</v>
      </c>
      <c r="G127" s="626" t="s">
        <v>3155</v>
      </c>
      <c r="H127" s="626" t="s">
        <v>527</v>
      </c>
      <c r="I127" s="626" t="s">
        <v>3169</v>
      </c>
      <c r="J127" s="626" t="s">
        <v>3170</v>
      </c>
      <c r="K127" s="626" t="s">
        <v>3171</v>
      </c>
      <c r="L127" s="627">
        <v>207.53</v>
      </c>
      <c r="M127" s="627">
        <v>622.59</v>
      </c>
      <c r="N127" s="626">
        <v>3</v>
      </c>
      <c r="O127" s="691">
        <v>1.5</v>
      </c>
      <c r="P127" s="627">
        <v>622.59</v>
      </c>
      <c r="Q127" s="642">
        <v>1</v>
      </c>
      <c r="R127" s="626">
        <v>3</v>
      </c>
      <c r="S127" s="642">
        <v>1</v>
      </c>
      <c r="T127" s="691">
        <v>1.5</v>
      </c>
      <c r="U127" s="673">
        <v>1</v>
      </c>
    </row>
    <row r="128" spans="1:21" ht="14.4" customHeight="1" x14ac:dyDescent="0.3">
      <c r="A128" s="625">
        <v>7</v>
      </c>
      <c r="B128" s="626" t="s">
        <v>528</v>
      </c>
      <c r="C128" s="626">
        <v>89301072</v>
      </c>
      <c r="D128" s="689" t="s">
        <v>4145</v>
      </c>
      <c r="E128" s="690" t="s">
        <v>2790</v>
      </c>
      <c r="F128" s="626" t="s">
        <v>2775</v>
      </c>
      <c r="G128" s="626" t="s">
        <v>3155</v>
      </c>
      <c r="H128" s="626" t="s">
        <v>645</v>
      </c>
      <c r="I128" s="626" t="s">
        <v>3172</v>
      </c>
      <c r="J128" s="626" t="s">
        <v>3173</v>
      </c>
      <c r="K128" s="626" t="s">
        <v>3078</v>
      </c>
      <c r="L128" s="627">
        <v>124.51</v>
      </c>
      <c r="M128" s="627">
        <v>2988.2400000000002</v>
      </c>
      <c r="N128" s="626">
        <v>24</v>
      </c>
      <c r="O128" s="691">
        <v>3.5</v>
      </c>
      <c r="P128" s="627">
        <v>1494.1200000000001</v>
      </c>
      <c r="Q128" s="642">
        <v>0.5</v>
      </c>
      <c r="R128" s="626">
        <v>12</v>
      </c>
      <c r="S128" s="642">
        <v>0.5</v>
      </c>
      <c r="T128" s="691">
        <v>2</v>
      </c>
      <c r="U128" s="673">
        <v>0.5714285714285714</v>
      </c>
    </row>
    <row r="129" spans="1:21" ht="14.4" customHeight="1" x14ac:dyDescent="0.3">
      <c r="A129" s="625">
        <v>7</v>
      </c>
      <c r="B129" s="626" t="s">
        <v>528</v>
      </c>
      <c r="C129" s="626">
        <v>89301072</v>
      </c>
      <c r="D129" s="689" t="s">
        <v>4145</v>
      </c>
      <c r="E129" s="690" t="s">
        <v>2790</v>
      </c>
      <c r="F129" s="626" t="s">
        <v>2775</v>
      </c>
      <c r="G129" s="626" t="s">
        <v>2937</v>
      </c>
      <c r="H129" s="626" t="s">
        <v>527</v>
      </c>
      <c r="I129" s="626" t="s">
        <v>3174</v>
      </c>
      <c r="J129" s="626" t="s">
        <v>3175</v>
      </c>
      <c r="K129" s="626" t="s">
        <v>2905</v>
      </c>
      <c r="L129" s="627">
        <v>154.33000000000001</v>
      </c>
      <c r="M129" s="627">
        <v>771.65000000000009</v>
      </c>
      <c r="N129" s="626">
        <v>5</v>
      </c>
      <c r="O129" s="691">
        <v>2</v>
      </c>
      <c r="P129" s="627">
        <v>462.99</v>
      </c>
      <c r="Q129" s="642">
        <v>0.6</v>
      </c>
      <c r="R129" s="626">
        <v>3</v>
      </c>
      <c r="S129" s="642">
        <v>0.6</v>
      </c>
      <c r="T129" s="691">
        <v>1</v>
      </c>
      <c r="U129" s="673">
        <v>0.5</v>
      </c>
    </row>
    <row r="130" spans="1:21" ht="14.4" customHeight="1" x14ac:dyDescent="0.3">
      <c r="A130" s="625">
        <v>7</v>
      </c>
      <c r="B130" s="626" t="s">
        <v>528</v>
      </c>
      <c r="C130" s="626">
        <v>89301072</v>
      </c>
      <c r="D130" s="689" t="s">
        <v>4145</v>
      </c>
      <c r="E130" s="690" t="s">
        <v>2790</v>
      </c>
      <c r="F130" s="626" t="s">
        <v>2775</v>
      </c>
      <c r="G130" s="626" t="s">
        <v>3176</v>
      </c>
      <c r="H130" s="626" t="s">
        <v>527</v>
      </c>
      <c r="I130" s="626" t="s">
        <v>3177</v>
      </c>
      <c r="J130" s="626" t="s">
        <v>3178</v>
      </c>
      <c r="K130" s="626" t="s">
        <v>3179</v>
      </c>
      <c r="L130" s="627">
        <v>144.1</v>
      </c>
      <c r="M130" s="627">
        <v>144.1</v>
      </c>
      <c r="N130" s="626">
        <v>1</v>
      </c>
      <c r="O130" s="691">
        <v>1</v>
      </c>
      <c r="P130" s="627"/>
      <c r="Q130" s="642">
        <v>0</v>
      </c>
      <c r="R130" s="626"/>
      <c r="S130" s="642">
        <v>0</v>
      </c>
      <c r="T130" s="691"/>
      <c r="U130" s="673">
        <v>0</v>
      </c>
    </row>
    <row r="131" spans="1:21" ht="14.4" customHeight="1" x14ac:dyDescent="0.3">
      <c r="A131" s="625">
        <v>7</v>
      </c>
      <c r="B131" s="626" t="s">
        <v>528</v>
      </c>
      <c r="C131" s="626">
        <v>89301072</v>
      </c>
      <c r="D131" s="689" t="s">
        <v>4145</v>
      </c>
      <c r="E131" s="690" t="s">
        <v>2790</v>
      </c>
      <c r="F131" s="626" t="s">
        <v>2775</v>
      </c>
      <c r="G131" s="626" t="s">
        <v>3180</v>
      </c>
      <c r="H131" s="626" t="s">
        <v>645</v>
      </c>
      <c r="I131" s="626" t="s">
        <v>2006</v>
      </c>
      <c r="J131" s="626" t="s">
        <v>2007</v>
      </c>
      <c r="K131" s="626" t="s">
        <v>2008</v>
      </c>
      <c r="L131" s="627">
        <v>139.46</v>
      </c>
      <c r="M131" s="627">
        <v>418.38</v>
      </c>
      <c r="N131" s="626">
        <v>3</v>
      </c>
      <c r="O131" s="691">
        <v>1.5</v>
      </c>
      <c r="P131" s="627">
        <v>278.92</v>
      </c>
      <c r="Q131" s="642">
        <v>0.66666666666666674</v>
      </c>
      <c r="R131" s="626">
        <v>2</v>
      </c>
      <c r="S131" s="642">
        <v>0.66666666666666663</v>
      </c>
      <c r="T131" s="691">
        <v>0.5</v>
      </c>
      <c r="U131" s="673">
        <v>0.33333333333333331</v>
      </c>
    </row>
    <row r="132" spans="1:21" ht="14.4" customHeight="1" x14ac:dyDescent="0.3">
      <c r="A132" s="625">
        <v>7</v>
      </c>
      <c r="B132" s="626" t="s">
        <v>528</v>
      </c>
      <c r="C132" s="626">
        <v>89301072</v>
      </c>
      <c r="D132" s="689" t="s">
        <v>4145</v>
      </c>
      <c r="E132" s="690" t="s">
        <v>2790</v>
      </c>
      <c r="F132" s="626" t="s">
        <v>2775</v>
      </c>
      <c r="G132" s="626" t="s">
        <v>2940</v>
      </c>
      <c r="H132" s="626" t="s">
        <v>527</v>
      </c>
      <c r="I132" s="626" t="s">
        <v>2945</v>
      </c>
      <c r="J132" s="626" t="s">
        <v>2946</v>
      </c>
      <c r="K132" s="626" t="s">
        <v>996</v>
      </c>
      <c r="L132" s="627">
        <v>0</v>
      </c>
      <c r="M132" s="627">
        <v>0</v>
      </c>
      <c r="N132" s="626">
        <v>1</v>
      </c>
      <c r="O132" s="691">
        <v>1</v>
      </c>
      <c r="P132" s="627">
        <v>0</v>
      </c>
      <c r="Q132" s="642"/>
      <c r="R132" s="626">
        <v>1</v>
      </c>
      <c r="S132" s="642">
        <v>1</v>
      </c>
      <c r="T132" s="691">
        <v>1</v>
      </c>
      <c r="U132" s="673">
        <v>1</v>
      </c>
    </row>
    <row r="133" spans="1:21" ht="14.4" customHeight="1" x14ac:dyDescent="0.3">
      <c r="A133" s="625">
        <v>7</v>
      </c>
      <c r="B133" s="626" t="s">
        <v>528</v>
      </c>
      <c r="C133" s="626">
        <v>89301072</v>
      </c>
      <c r="D133" s="689" t="s">
        <v>4145</v>
      </c>
      <c r="E133" s="690" t="s">
        <v>2791</v>
      </c>
      <c r="F133" s="626" t="s">
        <v>2775</v>
      </c>
      <c r="G133" s="626" t="s">
        <v>3181</v>
      </c>
      <c r="H133" s="626" t="s">
        <v>527</v>
      </c>
      <c r="I133" s="626" t="s">
        <v>3182</v>
      </c>
      <c r="J133" s="626" t="s">
        <v>3183</v>
      </c>
      <c r="K133" s="626" t="s">
        <v>996</v>
      </c>
      <c r="L133" s="627">
        <v>0</v>
      </c>
      <c r="M133" s="627">
        <v>0</v>
      </c>
      <c r="N133" s="626">
        <v>1</v>
      </c>
      <c r="O133" s="691">
        <v>1</v>
      </c>
      <c r="P133" s="627"/>
      <c r="Q133" s="642"/>
      <c r="R133" s="626"/>
      <c r="S133" s="642">
        <v>0</v>
      </c>
      <c r="T133" s="691"/>
      <c r="U133" s="673">
        <v>0</v>
      </c>
    </row>
    <row r="134" spans="1:21" ht="14.4" customHeight="1" x14ac:dyDescent="0.3">
      <c r="A134" s="625">
        <v>7</v>
      </c>
      <c r="B134" s="626" t="s">
        <v>528</v>
      </c>
      <c r="C134" s="626">
        <v>89301072</v>
      </c>
      <c r="D134" s="689" t="s">
        <v>4145</v>
      </c>
      <c r="E134" s="690" t="s">
        <v>2792</v>
      </c>
      <c r="F134" s="626" t="s">
        <v>2775</v>
      </c>
      <c r="G134" s="626" t="s">
        <v>2831</v>
      </c>
      <c r="H134" s="626" t="s">
        <v>527</v>
      </c>
      <c r="I134" s="626" t="s">
        <v>2174</v>
      </c>
      <c r="J134" s="626" t="s">
        <v>2175</v>
      </c>
      <c r="K134" s="626" t="s">
        <v>3184</v>
      </c>
      <c r="L134" s="627">
        <v>31.64</v>
      </c>
      <c r="M134" s="627">
        <v>63.28</v>
      </c>
      <c r="N134" s="626">
        <v>2</v>
      </c>
      <c r="O134" s="691">
        <v>1</v>
      </c>
      <c r="P134" s="627">
        <v>63.28</v>
      </c>
      <c r="Q134" s="642">
        <v>1</v>
      </c>
      <c r="R134" s="626">
        <v>2</v>
      </c>
      <c r="S134" s="642">
        <v>1</v>
      </c>
      <c r="T134" s="691">
        <v>1</v>
      </c>
      <c r="U134" s="673">
        <v>1</v>
      </c>
    </row>
    <row r="135" spans="1:21" ht="14.4" customHeight="1" x14ac:dyDescent="0.3">
      <c r="A135" s="625">
        <v>7</v>
      </c>
      <c r="B135" s="626" t="s">
        <v>528</v>
      </c>
      <c r="C135" s="626">
        <v>89301072</v>
      </c>
      <c r="D135" s="689" t="s">
        <v>4145</v>
      </c>
      <c r="E135" s="690" t="s">
        <v>2793</v>
      </c>
      <c r="F135" s="626" t="s">
        <v>2775</v>
      </c>
      <c r="G135" s="626" t="s">
        <v>3185</v>
      </c>
      <c r="H135" s="626" t="s">
        <v>645</v>
      </c>
      <c r="I135" s="626" t="s">
        <v>1914</v>
      </c>
      <c r="J135" s="626" t="s">
        <v>1915</v>
      </c>
      <c r="K135" s="626" t="s">
        <v>2673</v>
      </c>
      <c r="L135" s="627">
        <v>874.69</v>
      </c>
      <c r="M135" s="627">
        <v>874.69</v>
      </c>
      <c r="N135" s="626">
        <v>1</v>
      </c>
      <c r="O135" s="691">
        <v>0.5</v>
      </c>
      <c r="P135" s="627">
        <v>874.69</v>
      </c>
      <c r="Q135" s="642">
        <v>1</v>
      </c>
      <c r="R135" s="626">
        <v>1</v>
      </c>
      <c r="S135" s="642">
        <v>1</v>
      </c>
      <c r="T135" s="691">
        <v>0.5</v>
      </c>
      <c r="U135" s="673">
        <v>1</v>
      </c>
    </row>
    <row r="136" spans="1:21" ht="14.4" customHeight="1" x14ac:dyDescent="0.3">
      <c r="A136" s="625">
        <v>7</v>
      </c>
      <c r="B136" s="626" t="s">
        <v>528</v>
      </c>
      <c r="C136" s="626">
        <v>89301072</v>
      </c>
      <c r="D136" s="689" t="s">
        <v>4145</v>
      </c>
      <c r="E136" s="690" t="s">
        <v>2793</v>
      </c>
      <c r="F136" s="626" t="s">
        <v>2775</v>
      </c>
      <c r="G136" s="626" t="s">
        <v>2894</v>
      </c>
      <c r="H136" s="626" t="s">
        <v>527</v>
      </c>
      <c r="I136" s="626" t="s">
        <v>2895</v>
      </c>
      <c r="J136" s="626" t="s">
        <v>2896</v>
      </c>
      <c r="K136" s="626" t="s">
        <v>2897</v>
      </c>
      <c r="L136" s="627">
        <v>0</v>
      </c>
      <c r="M136" s="627">
        <v>0</v>
      </c>
      <c r="N136" s="626">
        <v>1</v>
      </c>
      <c r="O136" s="691">
        <v>1</v>
      </c>
      <c r="P136" s="627">
        <v>0</v>
      </c>
      <c r="Q136" s="642"/>
      <c r="R136" s="626">
        <v>1</v>
      </c>
      <c r="S136" s="642">
        <v>1</v>
      </c>
      <c r="T136" s="691">
        <v>1</v>
      </c>
      <c r="U136" s="673">
        <v>1</v>
      </c>
    </row>
    <row r="137" spans="1:21" ht="14.4" customHeight="1" x14ac:dyDescent="0.3">
      <c r="A137" s="625">
        <v>7</v>
      </c>
      <c r="B137" s="626" t="s">
        <v>528</v>
      </c>
      <c r="C137" s="626">
        <v>89301072</v>
      </c>
      <c r="D137" s="689" t="s">
        <v>4145</v>
      </c>
      <c r="E137" s="690" t="s">
        <v>2793</v>
      </c>
      <c r="F137" s="626" t="s">
        <v>2775</v>
      </c>
      <c r="G137" s="626" t="s">
        <v>2957</v>
      </c>
      <c r="H137" s="626" t="s">
        <v>645</v>
      </c>
      <c r="I137" s="626" t="s">
        <v>2958</v>
      </c>
      <c r="J137" s="626" t="s">
        <v>2959</v>
      </c>
      <c r="K137" s="626" t="s">
        <v>2960</v>
      </c>
      <c r="L137" s="627">
        <v>1027.5999999999999</v>
      </c>
      <c r="M137" s="627">
        <v>6165.6</v>
      </c>
      <c r="N137" s="626">
        <v>6</v>
      </c>
      <c r="O137" s="691">
        <v>5</v>
      </c>
      <c r="P137" s="627">
        <v>5138</v>
      </c>
      <c r="Q137" s="642">
        <v>0.83333333333333326</v>
      </c>
      <c r="R137" s="626">
        <v>5</v>
      </c>
      <c r="S137" s="642">
        <v>0.83333333333333337</v>
      </c>
      <c r="T137" s="691">
        <v>4</v>
      </c>
      <c r="U137" s="673">
        <v>0.8</v>
      </c>
    </row>
    <row r="138" spans="1:21" ht="14.4" customHeight="1" x14ac:dyDescent="0.3">
      <c r="A138" s="625">
        <v>7</v>
      </c>
      <c r="B138" s="626" t="s">
        <v>528</v>
      </c>
      <c r="C138" s="626">
        <v>89301072</v>
      </c>
      <c r="D138" s="689" t="s">
        <v>4145</v>
      </c>
      <c r="E138" s="690" t="s">
        <v>2793</v>
      </c>
      <c r="F138" s="626" t="s">
        <v>2775</v>
      </c>
      <c r="G138" s="626" t="s">
        <v>2957</v>
      </c>
      <c r="H138" s="626" t="s">
        <v>645</v>
      </c>
      <c r="I138" s="626" t="s">
        <v>3186</v>
      </c>
      <c r="J138" s="626" t="s">
        <v>3187</v>
      </c>
      <c r="K138" s="626" t="s">
        <v>3188</v>
      </c>
      <c r="L138" s="627">
        <v>1896.14</v>
      </c>
      <c r="M138" s="627">
        <v>11376.84</v>
      </c>
      <c r="N138" s="626">
        <v>6</v>
      </c>
      <c r="O138" s="691">
        <v>1</v>
      </c>
      <c r="P138" s="627"/>
      <c r="Q138" s="642">
        <v>0</v>
      </c>
      <c r="R138" s="626"/>
      <c r="S138" s="642">
        <v>0</v>
      </c>
      <c r="T138" s="691"/>
      <c r="U138" s="673">
        <v>0</v>
      </c>
    </row>
    <row r="139" spans="1:21" ht="14.4" customHeight="1" x14ac:dyDescent="0.3">
      <c r="A139" s="625">
        <v>7</v>
      </c>
      <c r="B139" s="626" t="s">
        <v>528</v>
      </c>
      <c r="C139" s="626">
        <v>89301072</v>
      </c>
      <c r="D139" s="689" t="s">
        <v>4145</v>
      </c>
      <c r="E139" s="690" t="s">
        <v>2793</v>
      </c>
      <c r="F139" s="626" t="s">
        <v>2775</v>
      </c>
      <c r="G139" s="626" t="s">
        <v>2964</v>
      </c>
      <c r="H139" s="626" t="s">
        <v>645</v>
      </c>
      <c r="I139" s="626" t="s">
        <v>3189</v>
      </c>
      <c r="J139" s="626" t="s">
        <v>3190</v>
      </c>
      <c r="K139" s="626" t="s">
        <v>3191</v>
      </c>
      <c r="L139" s="627">
        <v>162.13</v>
      </c>
      <c r="M139" s="627">
        <v>486.39</v>
      </c>
      <c r="N139" s="626">
        <v>3</v>
      </c>
      <c r="O139" s="691">
        <v>0.5</v>
      </c>
      <c r="P139" s="627">
        <v>486.39</v>
      </c>
      <c r="Q139" s="642">
        <v>1</v>
      </c>
      <c r="R139" s="626">
        <v>3</v>
      </c>
      <c r="S139" s="642">
        <v>1</v>
      </c>
      <c r="T139" s="691">
        <v>0.5</v>
      </c>
      <c r="U139" s="673">
        <v>1</v>
      </c>
    </row>
    <row r="140" spans="1:21" ht="14.4" customHeight="1" x14ac:dyDescent="0.3">
      <c r="A140" s="625">
        <v>7</v>
      </c>
      <c r="B140" s="626" t="s">
        <v>528</v>
      </c>
      <c r="C140" s="626">
        <v>89301072</v>
      </c>
      <c r="D140" s="689" t="s">
        <v>4145</v>
      </c>
      <c r="E140" s="690" t="s">
        <v>2793</v>
      </c>
      <c r="F140" s="626" t="s">
        <v>2775</v>
      </c>
      <c r="G140" s="626" t="s">
        <v>2964</v>
      </c>
      <c r="H140" s="626" t="s">
        <v>645</v>
      </c>
      <c r="I140" s="626" t="s">
        <v>2002</v>
      </c>
      <c r="J140" s="626" t="s">
        <v>2003</v>
      </c>
      <c r="K140" s="626" t="s">
        <v>2754</v>
      </c>
      <c r="L140" s="627">
        <v>216.16</v>
      </c>
      <c r="M140" s="627">
        <v>864.64</v>
      </c>
      <c r="N140" s="626">
        <v>4</v>
      </c>
      <c r="O140" s="691">
        <v>1.5</v>
      </c>
      <c r="P140" s="627"/>
      <c r="Q140" s="642">
        <v>0</v>
      </c>
      <c r="R140" s="626"/>
      <c r="S140" s="642">
        <v>0</v>
      </c>
      <c r="T140" s="691"/>
      <c r="U140" s="673">
        <v>0</v>
      </c>
    </row>
    <row r="141" spans="1:21" ht="14.4" customHeight="1" x14ac:dyDescent="0.3">
      <c r="A141" s="625">
        <v>7</v>
      </c>
      <c r="B141" s="626" t="s">
        <v>528</v>
      </c>
      <c r="C141" s="626">
        <v>89301072</v>
      </c>
      <c r="D141" s="689" t="s">
        <v>4145</v>
      </c>
      <c r="E141" s="690" t="s">
        <v>2793</v>
      </c>
      <c r="F141" s="626" t="s">
        <v>2775</v>
      </c>
      <c r="G141" s="626" t="s">
        <v>2965</v>
      </c>
      <c r="H141" s="626" t="s">
        <v>527</v>
      </c>
      <c r="I141" s="626" t="s">
        <v>3192</v>
      </c>
      <c r="J141" s="626" t="s">
        <v>2970</v>
      </c>
      <c r="K141" s="626" t="s">
        <v>3193</v>
      </c>
      <c r="L141" s="627">
        <v>87.14</v>
      </c>
      <c r="M141" s="627">
        <v>87.14</v>
      </c>
      <c r="N141" s="626">
        <v>1</v>
      </c>
      <c r="O141" s="691">
        <v>1</v>
      </c>
      <c r="P141" s="627">
        <v>87.14</v>
      </c>
      <c r="Q141" s="642">
        <v>1</v>
      </c>
      <c r="R141" s="626">
        <v>1</v>
      </c>
      <c r="S141" s="642">
        <v>1</v>
      </c>
      <c r="T141" s="691">
        <v>1</v>
      </c>
      <c r="U141" s="673">
        <v>1</v>
      </c>
    </row>
    <row r="142" spans="1:21" ht="14.4" customHeight="1" x14ac:dyDescent="0.3">
      <c r="A142" s="625">
        <v>7</v>
      </c>
      <c r="B142" s="626" t="s">
        <v>528</v>
      </c>
      <c r="C142" s="626">
        <v>89301072</v>
      </c>
      <c r="D142" s="689" t="s">
        <v>4145</v>
      </c>
      <c r="E142" s="690" t="s">
        <v>2793</v>
      </c>
      <c r="F142" s="626" t="s">
        <v>2775</v>
      </c>
      <c r="G142" s="626" t="s">
        <v>2965</v>
      </c>
      <c r="H142" s="626" t="s">
        <v>527</v>
      </c>
      <c r="I142" s="626" t="s">
        <v>2969</v>
      </c>
      <c r="J142" s="626" t="s">
        <v>2970</v>
      </c>
      <c r="K142" s="626" t="s">
        <v>2971</v>
      </c>
      <c r="L142" s="627">
        <v>261.41000000000003</v>
      </c>
      <c r="M142" s="627">
        <v>261.41000000000003</v>
      </c>
      <c r="N142" s="626">
        <v>1</v>
      </c>
      <c r="O142" s="691">
        <v>1</v>
      </c>
      <c r="P142" s="627"/>
      <c r="Q142" s="642">
        <v>0</v>
      </c>
      <c r="R142" s="626"/>
      <c r="S142" s="642">
        <v>0</v>
      </c>
      <c r="T142" s="691"/>
      <c r="U142" s="673">
        <v>0</v>
      </c>
    </row>
    <row r="143" spans="1:21" ht="14.4" customHeight="1" x14ac:dyDescent="0.3">
      <c r="A143" s="625">
        <v>7</v>
      </c>
      <c r="B143" s="626" t="s">
        <v>528</v>
      </c>
      <c r="C143" s="626">
        <v>89301072</v>
      </c>
      <c r="D143" s="689" t="s">
        <v>4145</v>
      </c>
      <c r="E143" s="690" t="s">
        <v>2793</v>
      </c>
      <c r="F143" s="626" t="s">
        <v>2775</v>
      </c>
      <c r="G143" s="626" t="s">
        <v>3194</v>
      </c>
      <c r="H143" s="626" t="s">
        <v>527</v>
      </c>
      <c r="I143" s="626" t="s">
        <v>3195</v>
      </c>
      <c r="J143" s="626" t="s">
        <v>3196</v>
      </c>
      <c r="K143" s="626" t="s">
        <v>3197</v>
      </c>
      <c r="L143" s="627">
        <v>75.36</v>
      </c>
      <c r="M143" s="627">
        <v>75.36</v>
      </c>
      <c r="N143" s="626">
        <v>1</v>
      </c>
      <c r="O143" s="691">
        <v>1</v>
      </c>
      <c r="P143" s="627">
        <v>75.36</v>
      </c>
      <c r="Q143" s="642">
        <v>1</v>
      </c>
      <c r="R143" s="626">
        <v>1</v>
      </c>
      <c r="S143" s="642">
        <v>1</v>
      </c>
      <c r="T143" s="691">
        <v>1</v>
      </c>
      <c r="U143" s="673">
        <v>1</v>
      </c>
    </row>
    <row r="144" spans="1:21" ht="14.4" customHeight="1" x14ac:dyDescent="0.3">
      <c r="A144" s="625">
        <v>7</v>
      </c>
      <c r="B144" s="626" t="s">
        <v>528</v>
      </c>
      <c r="C144" s="626">
        <v>89301072</v>
      </c>
      <c r="D144" s="689" t="s">
        <v>4145</v>
      </c>
      <c r="E144" s="690" t="s">
        <v>2793</v>
      </c>
      <c r="F144" s="626" t="s">
        <v>2775</v>
      </c>
      <c r="G144" s="626" t="s">
        <v>3194</v>
      </c>
      <c r="H144" s="626" t="s">
        <v>527</v>
      </c>
      <c r="I144" s="626" t="s">
        <v>3198</v>
      </c>
      <c r="J144" s="626" t="s">
        <v>3199</v>
      </c>
      <c r="K144" s="626" t="s">
        <v>3200</v>
      </c>
      <c r="L144" s="627">
        <v>0</v>
      </c>
      <c r="M144" s="627">
        <v>0</v>
      </c>
      <c r="N144" s="626">
        <v>2</v>
      </c>
      <c r="O144" s="691">
        <v>1</v>
      </c>
      <c r="P144" s="627">
        <v>0</v>
      </c>
      <c r="Q144" s="642"/>
      <c r="R144" s="626">
        <v>2</v>
      </c>
      <c r="S144" s="642">
        <v>1</v>
      </c>
      <c r="T144" s="691">
        <v>1</v>
      </c>
      <c r="U144" s="673">
        <v>1</v>
      </c>
    </row>
    <row r="145" spans="1:21" ht="14.4" customHeight="1" x14ac:dyDescent="0.3">
      <c r="A145" s="625">
        <v>7</v>
      </c>
      <c r="B145" s="626" t="s">
        <v>528</v>
      </c>
      <c r="C145" s="626">
        <v>89301072</v>
      </c>
      <c r="D145" s="689" t="s">
        <v>4145</v>
      </c>
      <c r="E145" s="690" t="s">
        <v>2793</v>
      </c>
      <c r="F145" s="626" t="s">
        <v>2775</v>
      </c>
      <c r="G145" s="626" t="s">
        <v>2972</v>
      </c>
      <c r="H145" s="626" t="s">
        <v>527</v>
      </c>
      <c r="I145" s="626" t="s">
        <v>2973</v>
      </c>
      <c r="J145" s="626" t="s">
        <v>2974</v>
      </c>
      <c r="K145" s="626" t="s">
        <v>2975</v>
      </c>
      <c r="L145" s="627">
        <v>53.67</v>
      </c>
      <c r="M145" s="627">
        <v>912.39</v>
      </c>
      <c r="N145" s="626">
        <v>17</v>
      </c>
      <c r="O145" s="691">
        <v>4.5</v>
      </c>
      <c r="P145" s="627">
        <v>161.01</v>
      </c>
      <c r="Q145" s="642">
        <v>0.1764705882352941</v>
      </c>
      <c r="R145" s="626">
        <v>3</v>
      </c>
      <c r="S145" s="642">
        <v>0.17647058823529413</v>
      </c>
      <c r="T145" s="691">
        <v>1.5</v>
      </c>
      <c r="U145" s="673">
        <v>0.33333333333333331</v>
      </c>
    </row>
    <row r="146" spans="1:21" ht="14.4" customHeight="1" x14ac:dyDescent="0.3">
      <c r="A146" s="625">
        <v>7</v>
      </c>
      <c r="B146" s="626" t="s">
        <v>528</v>
      </c>
      <c r="C146" s="626">
        <v>89301072</v>
      </c>
      <c r="D146" s="689" t="s">
        <v>4145</v>
      </c>
      <c r="E146" s="690" t="s">
        <v>2793</v>
      </c>
      <c r="F146" s="626" t="s">
        <v>2775</v>
      </c>
      <c r="G146" s="626" t="s">
        <v>2972</v>
      </c>
      <c r="H146" s="626" t="s">
        <v>527</v>
      </c>
      <c r="I146" s="626" t="s">
        <v>2976</v>
      </c>
      <c r="J146" s="626" t="s">
        <v>2977</v>
      </c>
      <c r="K146" s="626" t="s">
        <v>1943</v>
      </c>
      <c r="L146" s="627">
        <v>165.67</v>
      </c>
      <c r="M146" s="627">
        <v>165.67</v>
      </c>
      <c r="N146" s="626">
        <v>1</v>
      </c>
      <c r="O146" s="691">
        <v>1</v>
      </c>
      <c r="P146" s="627"/>
      <c r="Q146" s="642">
        <v>0</v>
      </c>
      <c r="R146" s="626"/>
      <c r="S146" s="642">
        <v>0</v>
      </c>
      <c r="T146" s="691"/>
      <c r="U146" s="673">
        <v>0</v>
      </c>
    </row>
    <row r="147" spans="1:21" ht="14.4" customHeight="1" x14ac:dyDescent="0.3">
      <c r="A147" s="625">
        <v>7</v>
      </c>
      <c r="B147" s="626" t="s">
        <v>528</v>
      </c>
      <c r="C147" s="626">
        <v>89301072</v>
      </c>
      <c r="D147" s="689" t="s">
        <v>4145</v>
      </c>
      <c r="E147" s="690" t="s">
        <v>2793</v>
      </c>
      <c r="F147" s="626" t="s">
        <v>2775</v>
      </c>
      <c r="G147" s="626" t="s">
        <v>3201</v>
      </c>
      <c r="H147" s="626" t="s">
        <v>527</v>
      </c>
      <c r="I147" s="626" t="s">
        <v>3202</v>
      </c>
      <c r="J147" s="626" t="s">
        <v>3203</v>
      </c>
      <c r="K147" s="626" t="s">
        <v>3204</v>
      </c>
      <c r="L147" s="627">
        <v>0</v>
      </c>
      <c r="M147" s="627">
        <v>0</v>
      </c>
      <c r="N147" s="626">
        <v>1</v>
      </c>
      <c r="O147" s="691">
        <v>1</v>
      </c>
      <c r="P147" s="627">
        <v>0</v>
      </c>
      <c r="Q147" s="642"/>
      <c r="R147" s="626">
        <v>1</v>
      </c>
      <c r="S147" s="642">
        <v>1</v>
      </c>
      <c r="T147" s="691">
        <v>1</v>
      </c>
      <c r="U147" s="673">
        <v>1</v>
      </c>
    </row>
    <row r="148" spans="1:21" ht="14.4" customHeight="1" x14ac:dyDescent="0.3">
      <c r="A148" s="625">
        <v>7</v>
      </c>
      <c r="B148" s="626" t="s">
        <v>528</v>
      </c>
      <c r="C148" s="626">
        <v>89301072</v>
      </c>
      <c r="D148" s="689" t="s">
        <v>4145</v>
      </c>
      <c r="E148" s="690" t="s">
        <v>2793</v>
      </c>
      <c r="F148" s="626" t="s">
        <v>2775</v>
      </c>
      <c r="G148" s="626" t="s">
        <v>2982</v>
      </c>
      <c r="H148" s="626" t="s">
        <v>527</v>
      </c>
      <c r="I148" s="626" t="s">
        <v>2983</v>
      </c>
      <c r="J148" s="626" t="s">
        <v>2984</v>
      </c>
      <c r="K148" s="626" t="s">
        <v>2985</v>
      </c>
      <c r="L148" s="627">
        <v>629.07000000000005</v>
      </c>
      <c r="M148" s="627">
        <v>9436.0500000000011</v>
      </c>
      <c r="N148" s="626">
        <v>15</v>
      </c>
      <c r="O148" s="691">
        <v>4</v>
      </c>
      <c r="P148" s="627">
        <v>9436.0500000000011</v>
      </c>
      <c r="Q148" s="642">
        <v>1</v>
      </c>
      <c r="R148" s="626">
        <v>15</v>
      </c>
      <c r="S148" s="642">
        <v>1</v>
      </c>
      <c r="T148" s="691">
        <v>4</v>
      </c>
      <c r="U148" s="673">
        <v>1</v>
      </c>
    </row>
    <row r="149" spans="1:21" ht="14.4" customHeight="1" x14ac:dyDescent="0.3">
      <c r="A149" s="625">
        <v>7</v>
      </c>
      <c r="B149" s="626" t="s">
        <v>528</v>
      </c>
      <c r="C149" s="626">
        <v>89301072</v>
      </c>
      <c r="D149" s="689" t="s">
        <v>4145</v>
      </c>
      <c r="E149" s="690" t="s">
        <v>2793</v>
      </c>
      <c r="F149" s="626" t="s">
        <v>2775</v>
      </c>
      <c r="G149" s="626" t="s">
        <v>2982</v>
      </c>
      <c r="H149" s="626" t="s">
        <v>527</v>
      </c>
      <c r="I149" s="626" t="s">
        <v>3007</v>
      </c>
      <c r="J149" s="626" t="s">
        <v>3008</v>
      </c>
      <c r="K149" s="626" t="s">
        <v>3009</v>
      </c>
      <c r="L149" s="627">
        <v>4358.63</v>
      </c>
      <c r="M149" s="627">
        <v>8717.26</v>
      </c>
      <c r="N149" s="626">
        <v>2</v>
      </c>
      <c r="O149" s="691">
        <v>2</v>
      </c>
      <c r="P149" s="627">
        <v>8717.26</v>
      </c>
      <c r="Q149" s="642">
        <v>1</v>
      </c>
      <c r="R149" s="626">
        <v>2</v>
      </c>
      <c r="S149" s="642">
        <v>1</v>
      </c>
      <c r="T149" s="691">
        <v>2</v>
      </c>
      <c r="U149" s="673">
        <v>1</v>
      </c>
    </row>
    <row r="150" spans="1:21" ht="14.4" customHeight="1" x14ac:dyDescent="0.3">
      <c r="A150" s="625">
        <v>7</v>
      </c>
      <c r="B150" s="626" t="s">
        <v>528</v>
      </c>
      <c r="C150" s="626">
        <v>89301072</v>
      </c>
      <c r="D150" s="689" t="s">
        <v>4145</v>
      </c>
      <c r="E150" s="690" t="s">
        <v>2793</v>
      </c>
      <c r="F150" s="626" t="s">
        <v>2775</v>
      </c>
      <c r="G150" s="626" t="s">
        <v>2982</v>
      </c>
      <c r="H150" s="626" t="s">
        <v>527</v>
      </c>
      <c r="I150" s="626" t="s">
        <v>3205</v>
      </c>
      <c r="J150" s="626" t="s">
        <v>3206</v>
      </c>
      <c r="K150" s="626" t="s">
        <v>3207</v>
      </c>
      <c r="L150" s="627">
        <v>4359.93</v>
      </c>
      <c r="M150" s="627">
        <v>8719.86</v>
      </c>
      <c r="N150" s="626">
        <v>2</v>
      </c>
      <c r="O150" s="691">
        <v>1</v>
      </c>
      <c r="P150" s="627">
        <v>8719.86</v>
      </c>
      <c r="Q150" s="642">
        <v>1</v>
      </c>
      <c r="R150" s="626">
        <v>2</v>
      </c>
      <c r="S150" s="642">
        <v>1</v>
      </c>
      <c r="T150" s="691">
        <v>1</v>
      </c>
      <c r="U150" s="673">
        <v>1</v>
      </c>
    </row>
    <row r="151" spans="1:21" ht="14.4" customHeight="1" x14ac:dyDescent="0.3">
      <c r="A151" s="625">
        <v>7</v>
      </c>
      <c r="B151" s="626" t="s">
        <v>528</v>
      </c>
      <c r="C151" s="626">
        <v>89301072</v>
      </c>
      <c r="D151" s="689" t="s">
        <v>4145</v>
      </c>
      <c r="E151" s="690" t="s">
        <v>2793</v>
      </c>
      <c r="F151" s="626" t="s">
        <v>2775</v>
      </c>
      <c r="G151" s="626" t="s">
        <v>2982</v>
      </c>
      <c r="H151" s="626" t="s">
        <v>527</v>
      </c>
      <c r="I151" s="626" t="s">
        <v>3205</v>
      </c>
      <c r="J151" s="626" t="s">
        <v>3208</v>
      </c>
      <c r="K151" s="626" t="s">
        <v>3207</v>
      </c>
      <c r="L151" s="627">
        <v>4359.93</v>
      </c>
      <c r="M151" s="627">
        <v>17439.72</v>
      </c>
      <c r="N151" s="626">
        <v>4</v>
      </c>
      <c r="O151" s="691">
        <v>2</v>
      </c>
      <c r="P151" s="627">
        <v>17439.72</v>
      </c>
      <c r="Q151" s="642">
        <v>1</v>
      </c>
      <c r="R151" s="626">
        <v>4</v>
      </c>
      <c r="S151" s="642">
        <v>1</v>
      </c>
      <c r="T151" s="691">
        <v>2</v>
      </c>
      <c r="U151" s="673">
        <v>1</v>
      </c>
    </row>
    <row r="152" spans="1:21" ht="14.4" customHeight="1" x14ac:dyDescent="0.3">
      <c r="A152" s="625">
        <v>7</v>
      </c>
      <c r="B152" s="626" t="s">
        <v>528</v>
      </c>
      <c r="C152" s="626">
        <v>89301072</v>
      </c>
      <c r="D152" s="689" t="s">
        <v>4145</v>
      </c>
      <c r="E152" s="690" t="s">
        <v>2793</v>
      </c>
      <c r="F152" s="626" t="s">
        <v>2775</v>
      </c>
      <c r="G152" s="626" t="s">
        <v>2982</v>
      </c>
      <c r="H152" s="626" t="s">
        <v>527</v>
      </c>
      <c r="I152" s="626" t="s">
        <v>3209</v>
      </c>
      <c r="J152" s="626" t="s">
        <v>3210</v>
      </c>
      <c r="K152" s="626" t="s">
        <v>3211</v>
      </c>
      <c r="L152" s="627">
        <v>0</v>
      </c>
      <c r="M152" s="627">
        <v>0</v>
      </c>
      <c r="N152" s="626">
        <v>21</v>
      </c>
      <c r="O152" s="691">
        <v>1</v>
      </c>
      <c r="P152" s="627">
        <v>0</v>
      </c>
      <c r="Q152" s="642"/>
      <c r="R152" s="626">
        <v>21</v>
      </c>
      <c r="S152" s="642">
        <v>1</v>
      </c>
      <c r="T152" s="691">
        <v>1</v>
      </c>
      <c r="U152" s="673">
        <v>1</v>
      </c>
    </row>
    <row r="153" spans="1:21" ht="14.4" customHeight="1" x14ac:dyDescent="0.3">
      <c r="A153" s="625">
        <v>7</v>
      </c>
      <c r="B153" s="626" t="s">
        <v>528</v>
      </c>
      <c r="C153" s="626">
        <v>89301072</v>
      </c>
      <c r="D153" s="689" t="s">
        <v>4145</v>
      </c>
      <c r="E153" s="690" t="s">
        <v>2793</v>
      </c>
      <c r="F153" s="626" t="s">
        <v>2775</v>
      </c>
      <c r="G153" s="626" t="s">
        <v>2982</v>
      </c>
      <c r="H153" s="626" t="s">
        <v>527</v>
      </c>
      <c r="I153" s="626" t="s">
        <v>3019</v>
      </c>
      <c r="J153" s="626" t="s">
        <v>3020</v>
      </c>
      <c r="K153" s="626" t="s">
        <v>3021</v>
      </c>
      <c r="L153" s="627">
        <v>2787.72</v>
      </c>
      <c r="M153" s="627">
        <v>94782.479999999981</v>
      </c>
      <c r="N153" s="626">
        <v>34</v>
      </c>
      <c r="O153" s="691">
        <v>5</v>
      </c>
      <c r="P153" s="627">
        <v>78056.159999999989</v>
      </c>
      <c r="Q153" s="642">
        <v>0.82352941176470595</v>
      </c>
      <c r="R153" s="626">
        <v>28</v>
      </c>
      <c r="S153" s="642">
        <v>0.82352941176470584</v>
      </c>
      <c r="T153" s="691">
        <v>4</v>
      </c>
      <c r="U153" s="673">
        <v>0.8</v>
      </c>
    </row>
    <row r="154" spans="1:21" ht="14.4" customHeight="1" x14ac:dyDescent="0.3">
      <c r="A154" s="625">
        <v>7</v>
      </c>
      <c r="B154" s="626" t="s">
        <v>528</v>
      </c>
      <c r="C154" s="626">
        <v>89301072</v>
      </c>
      <c r="D154" s="689" t="s">
        <v>4145</v>
      </c>
      <c r="E154" s="690" t="s">
        <v>2793</v>
      </c>
      <c r="F154" s="626" t="s">
        <v>2775</v>
      </c>
      <c r="G154" s="626" t="s">
        <v>2982</v>
      </c>
      <c r="H154" s="626" t="s">
        <v>527</v>
      </c>
      <c r="I154" s="626" t="s">
        <v>3022</v>
      </c>
      <c r="J154" s="626" t="s">
        <v>3023</v>
      </c>
      <c r="K154" s="626" t="s">
        <v>3024</v>
      </c>
      <c r="L154" s="627">
        <v>2332.38</v>
      </c>
      <c r="M154" s="627">
        <v>30320.940000000002</v>
      </c>
      <c r="N154" s="626">
        <v>13</v>
      </c>
      <c r="O154" s="691">
        <v>3</v>
      </c>
      <c r="P154" s="627">
        <v>16326.66</v>
      </c>
      <c r="Q154" s="642">
        <v>0.53846153846153844</v>
      </c>
      <c r="R154" s="626">
        <v>7</v>
      </c>
      <c r="S154" s="642">
        <v>0.53846153846153844</v>
      </c>
      <c r="T154" s="691">
        <v>2</v>
      </c>
      <c r="U154" s="673">
        <v>0.66666666666666663</v>
      </c>
    </row>
    <row r="155" spans="1:21" ht="14.4" customHeight="1" x14ac:dyDescent="0.3">
      <c r="A155" s="625">
        <v>7</v>
      </c>
      <c r="B155" s="626" t="s">
        <v>528</v>
      </c>
      <c r="C155" s="626">
        <v>89301072</v>
      </c>
      <c r="D155" s="689" t="s">
        <v>4145</v>
      </c>
      <c r="E155" s="690" t="s">
        <v>2793</v>
      </c>
      <c r="F155" s="626" t="s">
        <v>2775</v>
      </c>
      <c r="G155" s="626" t="s">
        <v>2982</v>
      </c>
      <c r="H155" s="626" t="s">
        <v>527</v>
      </c>
      <c r="I155" s="626" t="s">
        <v>3025</v>
      </c>
      <c r="J155" s="626" t="s">
        <v>3026</v>
      </c>
      <c r="K155" s="626" t="s">
        <v>3027</v>
      </c>
      <c r="L155" s="627">
        <v>880.88</v>
      </c>
      <c r="M155" s="627">
        <v>29949.919999999998</v>
      </c>
      <c r="N155" s="626">
        <v>34</v>
      </c>
      <c r="O155" s="691">
        <v>9</v>
      </c>
      <c r="P155" s="627">
        <v>23783.759999999998</v>
      </c>
      <c r="Q155" s="642">
        <v>0.79411764705882348</v>
      </c>
      <c r="R155" s="626">
        <v>27</v>
      </c>
      <c r="S155" s="642">
        <v>0.79411764705882348</v>
      </c>
      <c r="T155" s="691">
        <v>7</v>
      </c>
      <c r="U155" s="673">
        <v>0.77777777777777779</v>
      </c>
    </row>
    <row r="156" spans="1:21" ht="14.4" customHeight="1" x14ac:dyDescent="0.3">
      <c r="A156" s="625">
        <v>7</v>
      </c>
      <c r="B156" s="626" t="s">
        <v>528</v>
      </c>
      <c r="C156" s="626">
        <v>89301072</v>
      </c>
      <c r="D156" s="689" t="s">
        <v>4145</v>
      </c>
      <c r="E156" s="690" t="s">
        <v>2793</v>
      </c>
      <c r="F156" s="626" t="s">
        <v>2775</v>
      </c>
      <c r="G156" s="626" t="s">
        <v>2982</v>
      </c>
      <c r="H156" s="626" t="s">
        <v>527</v>
      </c>
      <c r="I156" s="626" t="s">
        <v>3028</v>
      </c>
      <c r="J156" s="626" t="s">
        <v>3029</v>
      </c>
      <c r="K156" s="626" t="s">
        <v>3030</v>
      </c>
      <c r="L156" s="627">
        <v>1629.03</v>
      </c>
      <c r="M156" s="627">
        <v>17919.329999999998</v>
      </c>
      <c r="N156" s="626">
        <v>11</v>
      </c>
      <c r="O156" s="691">
        <v>5</v>
      </c>
      <c r="P156" s="627">
        <v>1629.03</v>
      </c>
      <c r="Q156" s="642">
        <v>9.0909090909090912E-2</v>
      </c>
      <c r="R156" s="626">
        <v>1</v>
      </c>
      <c r="S156" s="642">
        <v>9.0909090909090912E-2</v>
      </c>
      <c r="T156" s="691">
        <v>1</v>
      </c>
      <c r="U156" s="673">
        <v>0.2</v>
      </c>
    </row>
    <row r="157" spans="1:21" ht="14.4" customHeight="1" x14ac:dyDescent="0.3">
      <c r="A157" s="625">
        <v>7</v>
      </c>
      <c r="B157" s="626" t="s">
        <v>528</v>
      </c>
      <c r="C157" s="626">
        <v>89301072</v>
      </c>
      <c r="D157" s="689" t="s">
        <v>4145</v>
      </c>
      <c r="E157" s="690" t="s">
        <v>2793</v>
      </c>
      <c r="F157" s="626" t="s">
        <v>2775</v>
      </c>
      <c r="G157" s="626" t="s">
        <v>3031</v>
      </c>
      <c r="H157" s="626" t="s">
        <v>645</v>
      </c>
      <c r="I157" s="626" t="s">
        <v>3032</v>
      </c>
      <c r="J157" s="626" t="s">
        <v>3033</v>
      </c>
      <c r="K157" s="626" t="s">
        <v>3034</v>
      </c>
      <c r="L157" s="627">
        <v>443.52</v>
      </c>
      <c r="M157" s="627">
        <v>887.04</v>
      </c>
      <c r="N157" s="626">
        <v>2</v>
      </c>
      <c r="O157" s="691">
        <v>0.5</v>
      </c>
      <c r="P157" s="627"/>
      <c r="Q157" s="642">
        <v>0</v>
      </c>
      <c r="R157" s="626"/>
      <c r="S157" s="642">
        <v>0</v>
      </c>
      <c r="T157" s="691"/>
      <c r="U157" s="673">
        <v>0</v>
      </c>
    </row>
    <row r="158" spans="1:21" ht="14.4" customHeight="1" x14ac:dyDescent="0.3">
      <c r="A158" s="625">
        <v>7</v>
      </c>
      <c r="B158" s="626" t="s">
        <v>528</v>
      </c>
      <c r="C158" s="626">
        <v>89301072</v>
      </c>
      <c r="D158" s="689" t="s">
        <v>4145</v>
      </c>
      <c r="E158" s="690" t="s">
        <v>2793</v>
      </c>
      <c r="F158" s="626" t="s">
        <v>2775</v>
      </c>
      <c r="G158" s="626" t="s">
        <v>3031</v>
      </c>
      <c r="H158" s="626" t="s">
        <v>527</v>
      </c>
      <c r="I158" s="626" t="s">
        <v>3212</v>
      </c>
      <c r="J158" s="626" t="s">
        <v>3213</v>
      </c>
      <c r="K158" s="626" t="s">
        <v>1908</v>
      </c>
      <c r="L158" s="627">
        <v>0</v>
      </c>
      <c r="M158" s="627">
        <v>0</v>
      </c>
      <c r="N158" s="626">
        <v>2</v>
      </c>
      <c r="O158" s="691">
        <v>1</v>
      </c>
      <c r="P158" s="627"/>
      <c r="Q158" s="642"/>
      <c r="R158" s="626"/>
      <c r="S158" s="642">
        <v>0</v>
      </c>
      <c r="T158" s="691"/>
      <c r="U158" s="673">
        <v>0</v>
      </c>
    </row>
    <row r="159" spans="1:21" ht="14.4" customHeight="1" x14ac:dyDescent="0.3">
      <c r="A159" s="625">
        <v>7</v>
      </c>
      <c r="B159" s="626" t="s">
        <v>528</v>
      </c>
      <c r="C159" s="626">
        <v>89301072</v>
      </c>
      <c r="D159" s="689" t="s">
        <v>4145</v>
      </c>
      <c r="E159" s="690" t="s">
        <v>2793</v>
      </c>
      <c r="F159" s="626" t="s">
        <v>2775</v>
      </c>
      <c r="G159" s="626" t="s">
        <v>3031</v>
      </c>
      <c r="H159" s="626" t="s">
        <v>645</v>
      </c>
      <c r="I159" s="626" t="s">
        <v>3040</v>
      </c>
      <c r="J159" s="626" t="s">
        <v>3041</v>
      </c>
      <c r="K159" s="626" t="s">
        <v>3042</v>
      </c>
      <c r="L159" s="627">
        <v>112.31</v>
      </c>
      <c r="M159" s="627">
        <v>224.62</v>
      </c>
      <c r="N159" s="626">
        <v>2</v>
      </c>
      <c r="O159" s="691">
        <v>0.5</v>
      </c>
      <c r="P159" s="627">
        <v>224.62</v>
      </c>
      <c r="Q159" s="642">
        <v>1</v>
      </c>
      <c r="R159" s="626">
        <v>2</v>
      </c>
      <c r="S159" s="642">
        <v>1</v>
      </c>
      <c r="T159" s="691">
        <v>0.5</v>
      </c>
      <c r="U159" s="673">
        <v>1</v>
      </c>
    </row>
    <row r="160" spans="1:21" ht="14.4" customHeight="1" x14ac:dyDescent="0.3">
      <c r="A160" s="625">
        <v>7</v>
      </c>
      <c r="B160" s="626" t="s">
        <v>528</v>
      </c>
      <c r="C160" s="626">
        <v>89301072</v>
      </c>
      <c r="D160" s="689" t="s">
        <v>4145</v>
      </c>
      <c r="E160" s="690" t="s">
        <v>2793</v>
      </c>
      <c r="F160" s="626" t="s">
        <v>2775</v>
      </c>
      <c r="G160" s="626" t="s">
        <v>3031</v>
      </c>
      <c r="H160" s="626" t="s">
        <v>645</v>
      </c>
      <c r="I160" s="626" t="s">
        <v>3043</v>
      </c>
      <c r="J160" s="626" t="s">
        <v>1907</v>
      </c>
      <c r="K160" s="626" t="s">
        <v>3034</v>
      </c>
      <c r="L160" s="627">
        <v>443.52</v>
      </c>
      <c r="M160" s="627">
        <v>2661.12</v>
      </c>
      <c r="N160" s="626">
        <v>6</v>
      </c>
      <c r="O160" s="691">
        <v>3.5</v>
      </c>
      <c r="P160" s="627">
        <v>887.04</v>
      </c>
      <c r="Q160" s="642">
        <v>0.33333333333333331</v>
      </c>
      <c r="R160" s="626">
        <v>2</v>
      </c>
      <c r="S160" s="642">
        <v>0.33333333333333331</v>
      </c>
      <c r="T160" s="691">
        <v>0.5</v>
      </c>
      <c r="U160" s="673">
        <v>0.14285714285714285</v>
      </c>
    </row>
    <row r="161" spans="1:21" ht="14.4" customHeight="1" x14ac:dyDescent="0.3">
      <c r="A161" s="625">
        <v>7</v>
      </c>
      <c r="B161" s="626" t="s">
        <v>528</v>
      </c>
      <c r="C161" s="626">
        <v>89301072</v>
      </c>
      <c r="D161" s="689" t="s">
        <v>4145</v>
      </c>
      <c r="E161" s="690" t="s">
        <v>2793</v>
      </c>
      <c r="F161" s="626" t="s">
        <v>2775</v>
      </c>
      <c r="G161" s="626" t="s">
        <v>3031</v>
      </c>
      <c r="H161" s="626" t="s">
        <v>645</v>
      </c>
      <c r="I161" s="626" t="s">
        <v>1906</v>
      </c>
      <c r="J161" s="626" t="s">
        <v>1907</v>
      </c>
      <c r="K161" s="626" t="s">
        <v>1908</v>
      </c>
      <c r="L161" s="627">
        <v>887.05</v>
      </c>
      <c r="M161" s="627">
        <v>4435.25</v>
      </c>
      <c r="N161" s="626">
        <v>5</v>
      </c>
      <c r="O161" s="691">
        <v>3.5</v>
      </c>
      <c r="P161" s="627">
        <v>2661.1499999999996</v>
      </c>
      <c r="Q161" s="642">
        <v>0.59999999999999987</v>
      </c>
      <c r="R161" s="626">
        <v>3</v>
      </c>
      <c r="S161" s="642">
        <v>0.6</v>
      </c>
      <c r="T161" s="691">
        <v>2.5</v>
      </c>
      <c r="U161" s="673">
        <v>0.7142857142857143</v>
      </c>
    </row>
    <row r="162" spans="1:21" ht="14.4" customHeight="1" x14ac:dyDescent="0.3">
      <c r="A162" s="625">
        <v>7</v>
      </c>
      <c r="B162" s="626" t="s">
        <v>528</v>
      </c>
      <c r="C162" s="626">
        <v>89301072</v>
      </c>
      <c r="D162" s="689" t="s">
        <v>4145</v>
      </c>
      <c r="E162" s="690" t="s">
        <v>2793</v>
      </c>
      <c r="F162" s="626" t="s">
        <v>2775</v>
      </c>
      <c r="G162" s="626" t="s">
        <v>3214</v>
      </c>
      <c r="H162" s="626" t="s">
        <v>527</v>
      </c>
      <c r="I162" s="626" t="s">
        <v>935</v>
      </c>
      <c r="J162" s="626" t="s">
        <v>936</v>
      </c>
      <c r="K162" s="626" t="s">
        <v>3215</v>
      </c>
      <c r="L162" s="627">
        <v>153.37</v>
      </c>
      <c r="M162" s="627">
        <v>766.85</v>
      </c>
      <c r="N162" s="626">
        <v>5</v>
      </c>
      <c r="O162" s="691">
        <v>1</v>
      </c>
      <c r="P162" s="627">
        <v>766.85</v>
      </c>
      <c r="Q162" s="642">
        <v>1</v>
      </c>
      <c r="R162" s="626">
        <v>5</v>
      </c>
      <c r="S162" s="642">
        <v>1</v>
      </c>
      <c r="T162" s="691">
        <v>1</v>
      </c>
      <c r="U162" s="673">
        <v>1</v>
      </c>
    </row>
    <row r="163" spans="1:21" ht="14.4" customHeight="1" x14ac:dyDescent="0.3">
      <c r="A163" s="625">
        <v>7</v>
      </c>
      <c r="B163" s="626" t="s">
        <v>528</v>
      </c>
      <c r="C163" s="626">
        <v>89301072</v>
      </c>
      <c r="D163" s="689" t="s">
        <v>4145</v>
      </c>
      <c r="E163" s="690" t="s">
        <v>2793</v>
      </c>
      <c r="F163" s="626" t="s">
        <v>2775</v>
      </c>
      <c r="G163" s="626" t="s">
        <v>3216</v>
      </c>
      <c r="H163" s="626" t="s">
        <v>527</v>
      </c>
      <c r="I163" s="626" t="s">
        <v>3217</v>
      </c>
      <c r="J163" s="626" t="s">
        <v>3218</v>
      </c>
      <c r="K163" s="626" t="s">
        <v>887</v>
      </c>
      <c r="L163" s="627">
        <v>33.36</v>
      </c>
      <c r="M163" s="627">
        <v>100.08</v>
      </c>
      <c r="N163" s="626">
        <v>3</v>
      </c>
      <c r="O163" s="691">
        <v>1.5</v>
      </c>
      <c r="P163" s="627">
        <v>100.08</v>
      </c>
      <c r="Q163" s="642">
        <v>1</v>
      </c>
      <c r="R163" s="626">
        <v>3</v>
      </c>
      <c r="S163" s="642">
        <v>1</v>
      </c>
      <c r="T163" s="691">
        <v>1.5</v>
      </c>
      <c r="U163" s="673">
        <v>1</v>
      </c>
    </row>
    <row r="164" spans="1:21" ht="14.4" customHeight="1" x14ac:dyDescent="0.3">
      <c r="A164" s="625">
        <v>7</v>
      </c>
      <c r="B164" s="626" t="s">
        <v>528</v>
      </c>
      <c r="C164" s="626">
        <v>89301072</v>
      </c>
      <c r="D164" s="689" t="s">
        <v>4145</v>
      </c>
      <c r="E164" s="690" t="s">
        <v>2793</v>
      </c>
      <c r="F164" s="626" t="s">
        <v>2775</v>
      </c>
      <c r="G164" s="626" t="s">
        <v>3219</v>
      </c>
      <c r="H164" s="626" t="s">
        <v>527</v>
      </c>
      <c r="I164" s="626" t="s">
        <v>3220</v>
      </c>
      <c r="J164" s="626" t="s">
        <v>3221</v>
      </c>
      <c r="K164" s="626" t="s">
        <v>3222</v>
      </c>
      <c r="L164" s="627">
        <v>1021.9</v>
      </c>
      <c r="M164" s="627">
        <v>1021.9</v>
      </c>
      <c r="N164" s="626">
        <v>1</v>
      </c>
      <c r="O164" s="691">
        <v>1</v>
      </c>
      <c r="P164" s="627">
        <v>1021.9</v>
      </c>
      <c r="Q164" s="642">
        <v>1</v>
      </c>
      <c r="R164" s="626">
        <v>1</v>
      </c>
      <c r="S164" s="642">
        <v>1</v>
      </c>
      <c r="T164" s="691">
        <v>1</v>
      </c>
      <c r="U164" s="673">
        <v>1</v>
      </c>
    </row>
    <row r="165" spans="1:21" ht="14.4" customHeight="1" x14ac:dyDescent="0.3">
      <c r="A165" s="625">
        <v>7</v>
      </c>
      <c r="B165" s="626" t="s">
        <v>528</v>
      </c>
      <c r="C165" s="626">
        <v>89301072</v>
      </c>
      <c r="D165" s="689" t="s">
        <v>4145</v>
      </c>
      <c r="E165" s="690" t="s">
        <v>2793</v>
      </c>
      <c r="F165" s="626" t="s">
        <v>2775</v>
      </c>
      <c r="G165" s="626" t="s">
        <v>3051</v>
      </c>
      <c r="H165" s="626" t="s">
        <v>527</v>
      </c>
      <c r="I165" s="626" t="s">
        <v>3223</v>
      </c>
      <c r="J165" s="626" t="s">
        <v>3224</v>
      </c>
      <c r="K165" s="626" t="s">
        <v>2650</v>
      </c>
      <c r="L165" s="627">
        <v>71.2</v>
      </c>
      <c r="M165" s="627">
        <v>213.60000000000002</v>
      </c>
      <c r="N165" s="626">
        <v>3</v>
      </c>
      <c r="O165" s="691">
        <v>2</v>
      </c>
      <c r="P165" s="627"/>
      <c r="Q165" s="642">
        <v>0</v>
      </c>
      <c r="R165" s="626"/>
      <c r="S165" s="642">
        <v>0</v>
      </c>
      <c r="T165" s="691"/>
      <c r="U165" s="673">
        <v>0</v>
      </c>
    </row>
    <row r="166" spans="1:21" ht="14.4" customHeight="1" x14ac:dyDescent="0.3">
      <c r="A166" s="625">
        <v>7</v>
      </c>
      <c r="B166" s="626" t="s">
        <v>528</v>
      </c>
      <c r="C166" s="626">
        <v>89301072</v>
      </c>
      <c r="D166" s="689" t="s">
        <v>4145</v>
      </c>
      <c r="E166" s="690" t="s">
        <v>2793</v>
      </c>
      <c r="F166" s="626" t="s">
        <v>2775</v>
      </c>
      <c r="G166" s="626" t="s">
        <v>3056</v>
      </c>
      <c r="H166" s="626" t="s">
        <v>527</v>
      </c>
      <c r="I166" s="626" t="s">
        <v>845</v>
      </c>
      <c r="J166" s="626" t="s">
        <v>3057</v>
      </c>
      <c r="K166" s="626" t="s">
        <v>3058</v>
      </c>
      <c r="L166" s="627">
        <v>55.71</v>
      </c>
      <c r="M166" s="627">
        <v>55.71</v>
      </c>
      <c r="N166" s="626">
        <v>1</v>
      </c>
      <c r="O166" s="691">
        <v>1</v>
      </c>
      <c r="P166" s="627">
        <v>55.71</v>
      </c>
      <c r="Q166" s="642">
        <v>1</v>
      </c>
      <c r="R166" s="626">
        <v>1</v>
      </c>
      <c r="S166" s="642">
        <v>1</v>
      </c>
      <c r="T166" s="691">
        <v>1</v>
      </c>
      <c r="U166" s="673">
        <v>1</v>
      </c>
    </row>
    <row r="167" spans="1:21" ht="14.4" customHeight="1" x14ac:dyDescent="0.3">
      <c r="A167" s="625">
        <v>7</v>
      </c>
      <c r="B167" s="626" t="s">
        <v>528</v>
      </c>
      <c r="C167" s="626">
        <v>89301072</v>
      </c>
      <c r="D167" s="689" t="s">
        <v>4145</v>
      </c>
      <c r="E167" s="690" t="s">
        <v>2793</v>
      </c>
      <c r="F167" s="626" t="s">
        <v>2775</v>
      </c>
      <c r="G167" s="626" t="s">
        <v>3056</v>
      </c>
      <c r="H167" s="626" t="s">
        <v>527</v>
      </c>
      <c r="I167" s="626" t="s">
        <v>3059</v>
      </c>
      <c r="J167" s="626" t="s">
        <v>3060</v>
      </c>
      <c r="K167" s="626" t="s">
        <v>3061</v>
      </c>
      <c r="L167" s="627">
        <v>59.43</v>
      </c>
      <c r="M167" s="627">
        <v>356.58</v>
      </c>
      <c r="N167" s="626">
        <v>6</v>
      </c>
      <c r="O167" s="691">
        <v>2</v>
      </c>
      <c r="P167" s="627">
        <v>356.58</v>
      </c>
      <c r="Q167" s="642">
        <v>1</v>
      </c>
      <c r="R167" s="626">
        <v>6</v>
      </c>
      <c r="S167" s="642">
        <v>1</v>
      </c>
      <c r="T167" s="691">
        <v>2</v>
      </c>
      <c r="U167" s="673">
        <v>1</v>
      </c>
    </row>
    <row r="168" spans="1:21" ht="14.4" customHeight="1" x14ac:dyDescent="0.3">
      <c r="A168" s="625">
        <v>7</v>
      </c>
      <c r="B168" s="626" t="s">
        <v>528</v>
      </c>
      <c r="C168" s="626">
        <v>89301072</v>
      </c>
      <c r="D168" s="689" t="s">
        <v>4145</v>
      </c>
      <c r="E168" s="690" t="s">
        <v>2793</v>
      </c>
      <c r="F168" s="626" t="s">
        <v>2775</v>
      </c>
      <c r="G168" s="626" t="s">
        <v>2919</v>
      </c>
      <c r="H168" s="626" t="s">
        <v>527</v>
      </c>
      <c r="I168" s="626" t="s">
        <v>904</v>
      </c>
      <c r="J168" s="626" t="s">
        <v>2920</v>
      </c>
      <c r="K168" s="626" t="s">
        <v>2921</v>
      </c>
      <c r="L168" s="627">
        <v>72.05</v>
      </c>
      <c r="M168" s="627">
        <v>144.1</v>
      </c>
      <c r="N168" s="626">
        <v>2</v>
      </c>
      <c r="O168" s="691">
        <v>0.5</v>
      </c>
      <c r="P168" s="627">
        <v>144.1</v>
      </c>
      <c r="Q168" s="642">
        <v>1</v>
      </c>
      <c r="R168" s="626">
        <v>2</v>
      </c>
      <c r="S168" s="642">
        <v>1</v>
      </c>
      <c r="T168" s="691">
        <v>0.5</v>
      </c>
      <c r="U168" s="673">
        <v>1</v>
      </c>
    </row>
    <row r="169" spans="1:21" ht="14.4" customHeight="1" x14ac:dyDescent="0.3">
      <c r="A169" s="625">
        <v>7</v>
      </c>
      <c r="B169" s="626" t="s">
        <v>528</v>
      </c>
      <c r="C169" s="626">
        <v>89301072</v>
      </c>
      <c r="D169" s="689" t="s">
        <v>4145</v>
      </c>
      <c r="E169" s="690" t="s">
        <v>2793</v>
      </c>
      <c r="F169" s="626" t="s">
        <v>2775</v>
      </c>
      <c r="G169" s="626" t="s">
        <v>3225</v>
      </c>
      <c r="H169" s="626" t="s">
        <v>527</v>
      </c>
      <c r="I169" s="626" t="s">
        <v>3226</v>
      </c>
      <c r="J169" s="626" t="s">
        <v>3227</v>
      </c>
      <c r="K169" s="626" t="s">
        <v>3228</v>
      </c>
      <c r="L169" s="627">
        <v>0</v>
      </c>
      <c r="M169" s="627">
        <v>0</v>
      </c>
      <c r="N169" s="626">
        <v>1</v>
      </c>
      <c r="O169" s="691">
        <v>0.5</v>
      </c>
      <c r="P169" s="627"/>
      <c r="Q169" s="642"/>
      <c r="R169" s="626"/>
      <c r="S169" s="642">
        <v>0</v>
      </c>
      <c r="T169" s="691"/>
      <c r="U169" s="673">
        <v>0</v>
      </c>
    </row>
    <row r="170" spans="1:21" ht="14.4" customHeight="1" x14ac:dyDescent="0.3">
      <c r="A170" s="625">
        <v>7</v>
      </c>
      <c r="B170" s="626" t="s">
        <v>528</v>
      </c>
      <c r="C170" s="626">
        <v>89301072</v>
      </c>
      <c r="D170" s="689" t="s">
        <v>4145</v>
      </c>
      <c r="E170" s="690" t="s">
        <v>2793</v>
      </c>
      <c r="F170" s="626" t="s">
        <v>2775</v>
      </c>
      <c r="G170" s="626" t="s">
        <v>3229</v>
      </c>
      <c r="H170" s="626" t="s">
        <v>645</v>
      </c>
      <c r="I170" s="626" t="s">
        <v>3230</v>
      </c>
      <c r="J170" s="626" t="s">
        <v>1923</v>
      </c>
      <c r="K170" s="626" t="s">
        <v>3231</v>
      </c>
      <c r="L170" s="627">
        <v>323.43</v>
      </c>
      <c r="M170" s="627">
        <v>323.43</v>
      </c>
      <c r="N170" s="626">
        <v>1</v>
      </c>
      <c r="O170" s="691">
        <v>0.5</v>
      </c>
      <c r="P170" s="627">
        <v>323.43</v>
      </c>
      <c r="Q170" s="642">
        <v>1</v>
      </c>
      <c r="R170" s="626">
        <v>1</v>
      </c>
      <c r="S170" s="642">
        <v>1</v>
      </c>
      <c r="T170" s="691">
        <v>0.5</v>
      </c>
      <c r="U170" s="673">
        <v>1</v>
      </c>
    </row>
    <row r="171" spans="1:21" ht="14.4" customHeight="1" x14ac:dyDescent="0.3">
      <c r="A171" s="625">
        <v>7</v>
      </c>
      <c r="B171" s="626" t="s">
        <v>528</v>
      </c>
      <c r="C171" s="626">
        <v>89301072</v>
      </c>
      <c r="D171" s="689" t="s">
        <v>4145</v>
      </c>
      <c r="E171" s="690" t="s">
        <v>2793</v>
      </c>
      <c r="F171" s="626" t="s">
        <v>2775</v>
      </c>
      <c r="G171" s="626" t="s">
        <v>3069</v>
      </c>
      <c r="H171" s="626" t="s">
        <v>527</v>
      </c>
      <c r="I171" s="626" t="s">
        <v>980</v>
      </c>
      <c r="J171" s="626" t="s">
        <v>3232</v>
      </c>
      <c r="K171" s="626" t="s">
        <v>3233</v>
      </c>
      <c r="L171" s="627">
        <v>56.01</v>
      </c>
      <c r="M171" s="627">
        <v>56.01</v>
      </c>
      <c r="N171" s="626">
        <v>1</v>
      </c>
      <c r="O171" s="691">
        <v>1</v>
      </c>
      <c r="P171" s="627">
        <v>56.01</v>
      </c>
      <c r="Q171" s="642">
        <v>1</v>
      </c>
      <c r="R171" s="626">
        <v>1</v>
      </c>
      <c r="S171" s="642">
        <v>1</v>
      </c>
      <c r="T171" s="691">
        <v>1</v>
      </c>
      <c r="U171" s="673">
        <v>1</v>
      </c>
    </row>
    <row r="172" spans="1:21" ht="14.4" customHeight="1" x14ac:dyDescent="0.3">
      <c r="A172" s="625">
        <v>7</v>
      </c>
      <c r="B172" s="626" t="s">
        <v>528</v>
      </c>
      <c r="C172" s="626">
        <v>89301072</v>
      </c>
      <c r="D172" s="689" t="s">
        <v>4145</v>
      </c>
      <c r="E172" s="690" t="s">
        <v>2793</v>
      </c>
      <c r="F172" s="626" t="s">
        <v>2775</v>
      </c>
      <c r="G172" s="626" t="s">
        <v>3234</v>
      </c>
      <c r="H172" s="626" t="s">
        <v>645</v>
      </c>
      <c r="I172" s="626" t="s">
        <v>3235</v>
      </c>
      <c r="J172" s="626" t="s">
        <v>718</v>
      </c>
      <c r="K172" s="626" t="s">
        <v>3236</v>
      </c>
      <c r="L172" s="627">
        <v>418.37</v>
      </c>
      <c r="M172" s="627">
        <v>418.37</v>
      </c>
      <c r="N172" s="626">
        <v>1</v>
      </c>
      <c r="O172" s="691">
        <v>0.5</v>
      </c>
      <c r="P172" s="627">
        <v>418.37</v>
      </c>
      <c r="Q172" s="642">
        <v>1</v>
      </c>
      <c r="R172" s="626">
        <v>1</v>
      </c>
      <c r="S172" s="642">
        <v>1</v>
      </c>
      <c r="T172" s="691">
        <v>0.5</v>
      </c>
      <c r="U172" s="673">
        <v>1</v>
      </c>
    </row>
    <row r="173" spans="1:21" ht="14.4" customHeight="1" x14ac:dyDescent="0.3">
      <c r="A173" s="625">
        <v>7</v>
      </c>
      <c r="B173" s="626" t="s">
        <v>528</v>
      </c>
      <c r="C173" s="626">
        <v>89301072</v>
      </c>
      <c r="D173" s="689" t="s">
        <v>4145</v>
      </c>
      <c r="E173" s="690" t="s">
        <v>2793</v>
      </c>
      <c r="F173" s="626" t="s">
        <v>2775</v>
      </c>
      <c r="G173" s="626" t="s">
        <v>3234</v>
      </c>
      <c r="H173" s="626" t="s">
        <v>527</v>
      </c>
      <c r="I173" s="626" t="s">
        <v>3237</v>
      </c>
      <c r="J173" s="626" t="s">
        <v>3238</v>
      </c>
      <c r="K173" s="626" t="s">
        <v>3239</v>
      </c>
      <c r="L173" s="627">
        <v>0</v>
      </c>
      <c r="M173" s="627">
        <v>0</v>
      </c>
      <c r="N173" s="626">
        <v>3</v>
      </c>
      <c r="O173" s="691">
        <v>0.5</v>
      </c>
      <c r="P173" s="627">
        <v>0</v>
      </c>
      <c r="Q173" s="642"/>
      <c r="R173" s="626">
        <v>3</v>
      </c>
      <c r="S173" s="642">
        <v>1</v>
      </c>
      <c r="T173" s="691">
        <v>0.5</v>
      </c>
      <c r="U173" s="673">
        <v>1</v>
      </c>
    </row>
    <row r="174" spans="1:21" ht="14.4" customHeight="1" x14ac:dyDescent="0.3">
      <c r="A174" s="625">
        <v>7</v>
      </c>
      <c r="B174" s="626" t="s">
        <v>528</v>
      </c>
      <c r="C174" s="626">
        <v>89301072</v>
      </c>
      <c r="D174" s="689" t="s">
        <v>4145</v>
      </c>
      <c r="E174" s="690" t="s">
        <v>2793</v>
      </c>
      <c r="F174" s="626" t="s">
        <v>2775</v>
      </c>
      <c r="G174" s="626" t="s">
        <v>3072</v>
      </c>
      <c r="H174" s="626" t="s">
        <v>527</v>
      </c>
      <c r="I174" s="626" t="s">
        <v>3240</v>
      </c>
      <c r="J174" s="626" t="s">
        <v>3084</v>
      </c>
      <c r="K174" s="626" t="s">
        <v>3085</v>
      </c>
      <c r="L174" s="627">
        <v>237.72</v>
      </c>
      <c r="M174" s="627">
        <v>1426.32</v>
      </c>
      <c r="N174" s="626">
        <v>6</v>
      </c>
      <c r="O174" s="691">
        <v>1</v>
      </c>
      <c r="P174" s="627">
        <v>1426.32</v>
      </c>
      <c r="Q174" s="642">
        <v>1</v>
      </c>
      <c r="R174" s="626">
        <v>6</v>
      </c>
      <c r="S174" s="642">
        <v>1</v>
      </c>
      <c r="T174" s="691">
        <v>1</v>
      </c>
      <c r="U174" s="673">
        <v>1</v>
      </c>
    </row>
    <row r="175" spans="1:21" ht="14.4" customHeight="1" x14ac:dyDescent="0.3">
      <c r="A175" s="625">
        <v>7</v>
      </c>
      <c r="B175" s="626" t="s">
        <v>528</v>
      </c>
      <c r="C175" s="626">
        <v>89301072</v>
      </c>
      <c r="D175" s="689" t="s">
        <v>4145</v>
      </c>
      <c r="E175" s="690" t="s">
        <v>2793</v>
      </c>
      <c r="F175" s="626" t="s">
        <v>2775</v>
      </c>
      <c r="G175" s="626" t="s">
        <v>3072</v>
      </c>
      <c r="H175" s="626" t="s">
        <v>527</v>
      </c>
      <c r="I175" s="626" t="s">
        <v>3241</v>
      </c>
      <c r="J175" s="626" t="s">
        <v>3089</v>
      </c>
      <c r="K175" s="626" t="s">
        <v>918</v>
      </c>
      <c r="L175" s="627">
        <v>707.38</v>
      </c>
      <c r="M175" s="627">
        <v>6366.42</v>
      </c>
      <c r="N175" s="626">
        <v>9</v>
      </c>
      <c r="O175" s="691">
        <v>1</v>
      </c>
      <c r="P175" s="627"/>
      <c r="Q175" s="642">
        <v>0</v>
      </c>
      <c r="R175" s="626"/>
      <c r="S175" s="642">
        <v>0</v>
      </c>
      <c r="T175" s="691"/>
      <c r="U175" s="673">
        <v>0</v>
      </c>
    </row>
    <row r="176" spans="1:21" ht="14.4" customHeight="1" x14ac:dyDescent="0.3">
      <c r="A176" s="625">
        <v>7</v>
      </c>
      <c r="B176" s="626" t="s">
        <v>528</v>
      </c>
      <c r="C176" s="626">
        <v>89301072</v>
      </c>
      <c r="D176" s="689" t="s">
        <v>4145</v>
      </c>
      <c r="E176" s="690" t="s">
        <v>2793</v>
      </c>
      <c r="F176" s="626" t="s">
        <v>2775</v>
      </c>
      <c r="G176" s="626" t="s">
        <v>3072</v>
      </c>
      <c r="H176" s="626" t="s">
        <v>527</v>
      </c>
      <c r="I176" s="626" t="s">
        <v>3081</v>
      </c>
      <c r="J176" s="626" t="s">
        <v>3082</v>
      </c>
      <c r="K176" s="626" t="s">
        <v>1051</v>
      </c>
      <c r="L176" s="627">
        <v>105.85</v>
      </c>
      <c r="M176" s="627">
        <v>105.85</v>
      </c>
      <c r="N176" s="626">
        <v>1</v>
      </c>
      <c r="O176" s="691">
        <v>1</v>
      </c>
      <c r="P176" s="627">
        <v>105.85</v>
      </c>
      <c r="Q176" s="642">
        <v>1</v>
      </c>
      <c r="R176" s="626">
        <v>1</v>
      </c>
      <c r="S176" s="642">
        <v>1</v>
      </c>
      <c r="T176" s="691">
        <v>1</v>
      </c>
      <c r="U176" s="673">
        <v>1</v>
      </c>
    </row>
    <row r="177" spans="1:21" ht="14.4" customHeight="1" x14ac:dyDescent="0.3">
      <c r="A177" s="625">
        <v>7</v>
      </c>
      <c r="B177" s="626" t="s">
        <v>528</v>
      </c>
      <c r="C177" s="626">
        <v>89301072</v>
      </c>
      <c r="D177" s="689" t="s">
        <v>4145</v>
      </c>
      <c r="E177" s="690" t="s">
        <v>2793</v>
      </c>
      <c r="F177" s="626" t="s">
        <v>2775</v>
      </c>
      <c r="G177" s="626" t="s">
        <v>3072</v>
      </c>
      <c r="H177" s="626" t="s">
        <v>527</v>
      </c>
      <c r="I177" s="626" t="s">
        <v>3083</v>
      </c>
      <c r="J177" s="626" t="s">
        <v>3084</v>
      </c>
      <c r="K177" s="626" t="s">
        <v>3085</v>
      </c>
      <c r="L177" s="627">
        <v>237.72</v>
      </c>
      <c r="M177" s="627">
        <v>1426.32</v>
      </c>
      <c r="N177" s="626">
        <v>6</v>
      </c>
      <c r="O177" s="691">
        <v>1</v>
      </c>
      <c r="P177" s="627">
        <v>1426.32</v>
      </c>
      <c r="Q177" s="642">
        <v>1</v>
      </c>
      <c r="R177" s="626">
        <v>6</v>
      </c>
      <c r="S177" s="642">
        <v>1</v>
      </c>
      <c r="T177" s="691">
        <v>1</v>
      </c>
      <c r="U177" s="673">
        <v>1</v>
      </c>
    </row>
    <row r="178" spans="1:21" ht="14.4" customHeight="1" x14ac:dyDescent="0.3">
      <c r="A178" s="625">
        <v>7</v>
      </c>
      <c r="B178" s="626" t="s">
        <v>528</v>
      </c>
      <c r="C178" s="626">
        <v>89301072</v>
      </c>
      <c r="D178" s="689" t="s">
        <v>4145</v>
      </c>
      <c r="E178" s="690" t="s">
        <v>2793</v>
      </c>
      <c r="F178" s="626" t="s">
        <v>2775</v>
      </c>
      <c r="G178" s="626" t="s">
        <v>3072</v>
      </c>
      <c r="H178" s="626" t="s">
        <v>527</v>
      </c>
      <c r="I178" s="626" t="s">
        <v>3087</v>
      </c>
      <c r="J178" s="626" t="s">
        <v>3077</v>
      </c>
      <c r="K178" s="626" t="s">
        <v>3078</v>
      </c>
      <c r="L178" s="627">
        <v>503.26</v>
      </c>
      <c r="M178" s="627">
        <v>6039.12</v>
      </c>
      <c r="N178" s="626">
        <v>12</v>
      </c>
      <c r="O178" s="691">
        <v>2</v>
      </c>
      <c r="P178" s="627"/>
      <c r="Q178" s="642">
        <v>0</v>
      </c>
      <c r="R178" s="626"/>
      <c r="S178" s="642">
        <v>0</v>
      </c>
      <c r="T178" s="691"/>
      <c r="U178" s="673">
        <v>0</v>
      </c>
    </row>
    <row r="179" spans="1:21" ht="14.4" customHeight="1" x14ac:dyDescent="0.3">
      <c r="A179" s="625">
        <v>7</v>
      </c>
      <c r="B179" s="626" t="s">
        <v>528</v>
      </c>
      <c r="C179" s="626">
        <v>89301072</v>
      </c>
      <c r="D179" s="689" t="s">
        <v>4145</v>
      </c>
      <c r="E179" s="690" t="s">
        <v>2793</v>
      </c>
      <c r="F179" s="626" t="s">
        <v>2775</v>
      </c>
      <c r="G179" s="626" t="s">
        <v>3242</v>
      </c>
      <c r="H179" s="626" t="s">
        <v>527</v>
      </c>
      <c r="I179" s="626" t="s">
        <v>3243</v>
      </c>
      <c r="J179" s="626" t="s">
        <v>3244</v>
      </c>
      <c r="K179" s="626" t="s">
        <v>746</v>
      </c>
      <c r="L179" s="627">
        <v>151.18</v>
      </c>
      <c r="M179" s="627">
        <v>151.18</v>
      </c>
      <c r="N179" s="626">
        <v>1</v>
      </c>
      <c r="O179" s="691">
        <v>1</v>
      </c>
      <c r="P179" s="627">
        <v>151.18</v>
      </c>
      <c r="Q179" s="642">
        <v>1</v>
      </c>
      <c r="R179" s="626">
        <v>1</v>
      </c>
      <c r="S179" s="642">
        <v>1</v>
      </c>
      <c r="T179" s="691">
        <v>1</v>
      </c>
      <c r="U179" s="673">
        <v>1</v>
      </c>
    </row>
    <row r="180" spans="1:21" ht="14.4" customHeight="1" x14ac:dyDescent="0.3">
      <c r="A180" s="625">
        <v>7</v>
      </c>
      <c r="B180" s="626" t="s">
        <v>528</v>
      </c>
      <c r="C180" s="626">
        <v>89301072</v>
      </c>
      <c r="D180" s="689" t="s">
        <v>4145</v>
      </c>
      <c r="E180" s="690" t="s">
        <v>2793</v>
      </c>
      <c r="F180" s="626" t="s">
        <v>2775</v>
      </c>
      <c r="G180" s="626" t="s">
        <v>3094</v>
      </c>
      <c r="H180" s="626" t="s">
        <v>527</v>
      </c>
      <c r="I180" s="626" t="s">
        <v>3095</v>
      </c>
      <c r="J180" s="626" t="s">
        <v>3096</v>
      </c>
      <c r="K180" s="626" t="s">
        <v>3097</v>
      </c>
      <c r="L180" s="627">
        <v>1520.3</v>
      </c>
      <c r="M180" s="627">
        <v>9121.7999999999993</v>
      </c>
      <c r="N180" s="626">
        <v>6</v>
      </c>
      <c r="O180" s="691">
        <v>1</v>
      </c>
      <c r="P180" s="627">
        <v>9121.7999999999993</v>
      </c>
      <c r="Q180" s="642">
        <v>1</v>
      </c>
      <c r="R180" s="626">
        <v>6</v>
      </c>
      <c r="S180" s="642">
        <v>1</v>
      </c>
      <c r="T180" s="691">
        <v>1</v>
      </c>
      <c r="U180" s="673">
        <v>1</v>
      </c>
    </row>
    <row r="181" spans="1:21" ht="14.4" customHeight="1" x14ac:dyDescent="0.3">
      <c r="A181" s="625">
        <v>7</v>
      </c>
      <c r="B181" s="626" t="s">
        <v>528</v>
      </c>
      <c r="C181" s="626">
        <v>89301072</v>
      </c>
      <c r="D181" s="689" t="s">
        <v>4145</v>
      </c>
      <c r="E181" s="690" t="s">
        <v>2793</v>
      </c>
      <c r="F181" s="626" t="s">
        <v>2775</v>
      </c>
      <c r="G181" s="626" t="s">
        <v>3094</v>
      </c>
      <c r="H181" s="626" t="s">
        <v>527</v>
      </c>
      <c r="I181" s="626" t="s">
        <v>3098</v>
      </c>
      <c r="J181" s="626" t="s">
        <v>3096</v>
      </c>
      <c r="K181" s="626" t="s">
        <v>3099</v>
      </c>
      <c r="L181" s="627">
        <v>3040.6</v>
      </c>
      <c r="M181" s="627">
        <v>48649.599999999999</v>
      </c>
      <c r="N181" s="626">
        <v>16</v>
      </c>
      <c r="O181" s="691">
        <v>5</v>
      </c>
      <c r="P181" s="627">
        <v>48649.599999999999</v>
      </c>
      <c r="Q181" s="642">
        <v>1</v>
      </c>
      <c r="R181" s="626">
        <v>16</v>
      </c>
      <c r="S181" s="642">
        <v>1</v>
      </c>
      <c r="T181" s="691">
        <v>5</v>
      </c>
      <c r="U181" s="673">
        <v>1</v>
      </c>
    </row>
    <row r="182" spans="1:21" ht="14.4" customHeight="1" x14ac:dyDescent="0.3">
      <c r="A182" s="625">
        <v>7</v>
      </c>
      <c r="B182" s="626" t="s">
        <v>528</v>
      </c>
      <c r="C182" s="626">
        <v>89301072</v>
      </c>
      <c r="D182" s="689" t="s">
        <v>4145</v>
      </c>
      <c r="E182" s="690" t="s">
        <v>2793</v>
      </c>
      <c r="F182" s="626" t="s">
        <v>2775</v>
      </c>
      <c r="G182" s="626" t="s">
        <v>3094</v>
      </c>
      <c r="H182" s="626" t="s">
        <v>527</v>
      </c>
      <c r="I182" s="626" t="s">
        <v>3100</v>
      </c>
      <c r="J182" s="626" t="s">
        <v>3101</v>
      </c>
      <c r="K182" s="626" t="s">
        <v>3102</v>
      </c>
      <c r="L182" s="627">
        <v>569.97</v>
      </c>
      <c r="M182" s="627">
        <v>3419.82</v>
      </c>
      <c r="N182" s="626">
        <v>6</v>
      </c>
      <c r="O182" s="691">
        <v>1</v>
      </c>
      <c r="P182" s="627">
        <v>3419.82</v>
      </c>
      <c r="Q182" s="642">
        <v>1</v>
      </c>
      <c r="R182" s="626">
        <v>6</v>
      </c>
      <c r="S182" s="642">
        <v>1</v>
      </c>
      <c r="T182" s="691">
        <v>1</v>
      </c>
      <c r="U182" s="673">
        <v>1</v>
      </c>
    </row>
    <row r="183" spans="1:21" ht="14.4" customHeight="1" x14ac:dyDescent="0.3">
      <c r="A183" s="625">
        <v>7</v>
      </c>
      <c r="B183" s="626" t="s">
        <v>528</v>
      </c>
      <c r="C183" s="626">
        <v>89301072</v>
      </c>
      <c r="D183" s="689" t="s">
        <v>4145</v>
      </c>
      <c r="E183" s="690" t="s">
        <v>2793</v>
      </c>
      <c r="F183" s="626" t="s">
        <v>2775</v>
      </c>
      <c r="G183" s="626" t="s">
        <v>3094</v>
      </c>
      <c r="H183" s="626" t="s">
        <v>527</v>
      </c>
      <c r="I183" s="626" t="s">
        <v>3245</v>
      </c>
      <c r="J183" s="626" t="s">
        <v>3101</v>
      </c>
      <c r="K183" s="626" t="s">
        <v>3246</v>
      </c>
      <c r="L183" s="627">
        <v>1139.93</v>
      </c>
      <c r="M183" s="627">
        <v>6839.58</v>
      </c>
      <c r="N183" s="626">
        <v>6</v>
      </c>
      <c r="O183" s="691">
        <v>2</v>
      </c>
      <c r="P183" s="627">
        <v>4559.72</v>
      </c>
      <c r="Q183" s="642">
        <v>0.66666666666666674</v>
      </c>
      <c r="R183" s="626">
        <v>4</v>
      </c>
      <c r="S183" s="642">
        <v>0.66666666666666663</v>
      </c>
      <c r="T183" s="691">
        <v>1</v>
      </c>
      <c r="U183" s="673">
        <v>0.5</v>
      </c>
    </row>
    <row r="184" spans="1:21" ht="14.4" customHeight="1" x14ac:dyDescent="0.3">
      <c r="A184" s="625">
        <v>7</v>
      </c>
      <c r="B184" s="626" t="s">
        <v>528</v>
      </c>
      <c r="C184" s="626">
        <v>89301072</v>
      </c>
      <c r="D184" s="689" t="s">
        <v>4145</v>
      </c>
      <c r="E184" s="690" t="s">
        <v>2793</v>
      </c>
      <c r="F184" s="626" t="s">
        <v>2775</v>
      </c>
      <c r="G184" s="626" t="s">
        <v>3094</v>
      </c>
      <c r="H184" s="626" t="s">
        <v>527</v>
      </c>
      <c r="I184" s="626" t="s">
        <v>3247</v>
      </c>
      <c r="J184" s="626" t="s">
        <v>3104</v>
      </c>
      <c r="K184" s="626" t="s">
        <v>3108</v>
      </c>
      <c r="L184" s="627">
        <v>1520.3</v>
      </c>
      <c r="M184" s="627">
        <v>1520.3</v>
      </c>
      <c r="N184" s="626">
        <v>1</v>
      </c>
      <c r="O184" s="691">
        <v>1</v>
      </c>
      <c r="P184" s="627"/>
      <c r="Q184" s="642">
        <v>0</v>
      </c>
      <c r="R184" s="626"/>
      <c r="S184" s="642">
        <v>0</v>
      </c>
      <c r="T184" s="691"/>
      <c r="U184" s="673">
        <v>0</v>
      </c>
    </row>
    <row r="185" spans="1:21" ht="14.4" customHeight="1" x14ac:dyDescent="0.3">
      <c r="A185" s="625">
        <v>7</v>
      </c>
      <c r="B185" s="626" t="s">
        <v>528</v>
      </c>
      <c r="C185" s="626">
        <v>89301072</v>
      </c>
      <c r="D185" s="689" t="s">
        <v>4145</v>
      </c>
      <c r="E185" s="690" t="s">
        <v>2793</v>
      </c>
      <c r="F185" s="626" t="s">
        <v>2775</v>
      </c>
      <c r="G185" s="626" t="s">
        <v>3094</v>
      </c>
      <c r="H185" s="626" t="s">
        <v>527</v>
      </c>
      <c r="I185" s="626" t="s">
        <v>3248</v>
      </c>
      <c r="J185" s="626" t="s">
        <v>3249</v>
      </c>
      <c r="K185" s="626" t="s">
        <v>3250</v>
      </c>
      <c r="L185" s="627">
        <v>0</v>
      </c>
      <c r="M185" s="627">
        <v>0</v>
      </c>
      <c r="N185" s="626">
        <v>1</v>
      </c>
      <c r="O185" s="691">
        <v>1</v>
      </c>
      <c r="P185" s="627">
        <v>0</v>
      </c>
      <c r="Q185" s="642"/>
      <c r="R185" s="626">
        <v>1</v>
      </c>
      <c r="S185" s="642">
        <v>1</v>
      </c>
      <c r="T185" s="691">
        <v>1</v>
      </c>
      <c r="U185" s="673">
        <v>1</v>
      </c>
    </row>
    <row r="186" spans="1:21" ht="14.4" customHeight="1" x14ac:dyDescent="0.3">
      <c r="A186" s="625">
        <v>7</v>
      </c>
      <c r="B186" s="626" t="s">
        <v>528</v>
      </c>
      <c r="C186" s="626">
        <v>89301072</v>
      </c>
      <c r="D186" s="689" t="s">
        <v>4145</v>
      </c>
      <c r="E186" s="690" t="s">
        <v>2793</v>
      </c>
      <c r="F186" s="626" t="s">
        <v>2775</v>
      </c>
      <c r="G186" s="626" t="s">
        <v>3094</v>
      </c>
      <c r="H186" s="626" t="s">
        <v>527</v>
      </c>
      <c r="I186" s="626" t="s">
        <v>3251</v>
      </c>
      <c r="J186" s="626" t="s">
        <v>3112</v>
      </c>
      <c r="K186" s="626" t="s">
        <v>3252</v>
      </c>
      <c r="L186" s="627">
        <v>0</v>
      </c>
      <c r="M186" s="627">
        <v>0</v>
      </c>
      <c r="N186" s="626">
        <v>1</v>
      </c>
      <c r="O186" s="691">
        <v>1</v>
      </c>
      <c r="P186" s="627"/>
      <c r="Q186" s="642"/>
      <c r="R186" s="626"/>
      <c r="S186" s="642">
        <v>0</v>
      </c>
      <c r="T186" s="691"/>
      <c r="U186" s="673">
        <v>0</v>
      </c>
    </row>
    <row r="187" spans="1:21" ht="14.4" customHeight="1" x14ac:dyDescent="0.3">
      <c r="A187" s="625">
        <v>7</v>
      </c>
      <c r="B187" s="626" t="s">
        <v>528</v>
      </c>
      <c r="C187" s="626">
        <v>89301072</v>
      </c>
      <c r="D187" s="689" t="s">
        <v>4145</v>
      </c>
      <c r="E187" s="690" t="s">
        <v>2793</v>
      </c>
      <c r="F187" s="626" t="s">
        <v>2775</v>
      </c>
      <c r="G187" s="626" t="s">
        <v>3094</v>
      </c>
      <c r="H187" s="626" t="s">
        <v>527</v>
      </c>
      <c r="I187" s="626" t="s">
        <v>3253</v>
      </c>
      <c r="J187" s="626" t="s">
        <v>3112</v>
      </c>
      <c r="K187" s="626" t="s">
        <v>3254</v>
      </c>
      <c r="L187" s="627">
        <v>0</v>
      </c>
      <c r="M187" s="627">
        <v>0</v>
      </c>
      <c r="N187" s="626">
        <v>2</v>
      </c>
      <c r="O187" s="691">
        <v>1</v>
      </c>
      <c r="P187" s="627">
        <v>0</v>
      </c>
      <c r="Q187" s="642"/>
      <c r="R187" s="626">
        <v>2</v>
      </c>
      <c r="S187" s="642">
        <v>1</v>
      </c>
      <c r="T187" s="691">
        <v>1</v>
      </c>
      <c r="U187" s="673">
        <v>1</v>
      </c>
    </row>
    <row r="188" spans="1:21" ht="14.4" customHeight="1" x14ac:dyDescent="0.3">
      <c r="A188" s="625">
        <v>7</v>
      </c>
      <c r="B188" s="626" t="s">
        <v>528</v>
      </c>
      <c r="C188" s="626">
        <v>89301072</v>
      </c>
      <c r="D188" s="689" t="s">
        <v>4145</v>
      </c>
      <c r="E188" s="690" t="s">
        <v>2793</v>
      </c>
      <c r="F188" s="626" t="s">
        <v>2775</v>
      </c>
      <c r="G188" s="626" t="s">
        <v>3094</v>
      </c>
      <c r="H188" s="626" t="s">
        <v>527</v>
      </c>
      <c r="I188" s="626" t="s">
        <v>3255</v>
      </c>
      <c r="J188" s="626" t="s">
        <v>3115</v>
      </c>
      <c r="K188" s="626" t="s">
        <v>3256</v>
      </c>
      <c r="L188" s="627">
        <v>0</v>
      </c>
      <c r="M188" s="627">
        <v>0</v>
      </c>
      <c r="N188" s="626">
        <v>1</v>
      </c>
      <c r="O188" s="691">
        <v>1</v>
      </c>
      <c r="P188" s="627"/>
      <c r="Q188" s="642"/>
      <c r="R188" s="626"/>
      <c r="S188" s="642">
        <v>0</v>
      </c>
      <c r="T188" s="691"/>
      <c r="U188" s="673">
        <v>0</v>
      </c>
    </row>
    <row r="189" spans="1:21" ht="14.4" customHeight="1" x14ac:dyDescent="0.3">
      <c r="A189" s="625">
        <v>7</v>
      </c>
      <c r="B189" s="626" t="s">
        <v>528</v>
      </c>
      <c r="C189" s="626">
        <v>89301072</v>
      </c>
      <c r="D189" s="689" t="s">
        <v>4145</v>
      </c>
      <c r="E189" s="690" t="s">
        <v>2793</v>
      </c>
      <c r="F189" s="626" t="s">
        <v>2775</v>
      </c>
      <c r="G189" s="626" t="s">
        <v>2932</v>
      </c>
      <c r="H189" s="626" t="s">
        <v>527</v>
      </c>
      <c r="I189" s="626" t="s">
        <v>885</v>
      </c>
      <c r="J189" s="626" t="s">
        <v>886</v>
      </c>
      <c r="K189" s="626" t="s">
        <v>887</v>
      </c>
      <c r="L189" s="627">
        <v>56.69</v>
      </c>
      <c r="M189" s="627">
        <v>170.07</v>
      </c>
      <c r="N189" s="626">
        <v>3</v>
      </c>
      <c r="O189" s="691">
        <v>1.5</v>
      </c>
      <c r="P189" s="627">
        <v>113.38</v>
      </c>
      <c r="Q189" s="642">
        <v>0.66666666666666663</v>
      </c>
      <c r="R189" s="626">
        <v>2</v>
      </c>
      <c r="S189" s="642">
        <v>0.66666666666666663</v>
      </c>
      <c r="T189" s="691">
        <v>0.5</v>
      </c>
      <c r="U189" s="673">
        <v>0.33333333333333331</v>
      </c>
    </row>
    <row r="190" spans="1:21" ht="14.4" customHeight="1" x14ac:dyDescent="0.3">
      <c r="A190" s="625">
        <v>7</v>
      </c>
      <c r="B190" s="626" t="s">
        <v>528</v>
      </c>
      <c r="C190" s="626">
        <v>89301072</v>
      </c>
      <c r="D190" s="689" t="s">
        <v>4145</v>
      </c>
      <c r="E190" s="690" t="s">
        <v>2793</v>
      </c>
      <c r="F190" s="626" t="s">
        <v>2775</v>
      </c>
      <c r="G190" s="626" t="s">
        <v>3126</v>
      </c>
      <c r="H190" s="626" t="s">
        <v>527</v>
      </c>
      <c r="I190" s="626" t="s">
        <v>3257</v>
      </c>
      <c r="J190" s="626" t="s">
        <v>3258</v>
      </c>
      <c r="K190" s="626" t="s">
        <v>3259</v>
      </c>
      <c r="L190" s="627">
        <v>101.69</v>
      </c>
      <c r="M190" s="627">
        <v>101.69</v>
      </c>
      <c r="N190" s="626">
        <v>1</v>
      </c>
      <c r="O190" s="691">
        <v>1</v>
      </c>
      <c r="P190" s="627">
        <v>101.69</v>
      </c>
      <c r="Q190" s="642">
        <v>1</v>
      </c>
      <c r="R190" s="626">
        <v>1</v>
      </c>
      <c r="S190" s="642">
        <v>1</v>
      </c>
      <c r="T190" s="691">
        <v>1</v>
      </c>
      <c r="U190" s="673">
        <v>1</v>
      </c>
    </row>
    <row r="191" spans="1:21" ht="14.4" customHeight="1" x14ac:dyDescent="0.3">
      <c r="A191" s="625">
        <v>7</v>
      </c>
      <c r="B191" s="626" t="s">
        <v>528</v>
      </c>
      <c r="C191" s="626">
        <v>89301072</v>
      </c>
      <c r="D191" s="689" t="s">
        <v>4145</v>
      </c>
      <c r="E191" s="690" t="s">
        <v>2793</v>
      </c>
      <c r="F191" s="626" t="s">
        <v>2775</v>
      </c>
      <c r="G191" s="626" t="s">
        <v>2860</v>
      </c>
      <c r="H191" s="626" t="s">
        <v>645</v>
      </c>
      <c r="I191" s="626" t="s">
        <v>3130</v>
      </c>
      <c r="J191" s="626" t="s">
        <v>3131</v>
      </c>
      <c r="K191" s="626" t="s">
        <v>3132</v>
      </c>
      <c r="L191" s="627">
        <v>1793.46</v>
      </c>
      <c r="M191" s="627">
        <v>12554.22</v>
      </c>
      <c r="N191" s="626">
        <v>7</v>
      </c>
      <c r="O191" s="691">
        <v>3</v>
      </c>
      <c r="P191" s="627">
        <v>3586.92</v>
      </c>
      <c r="Q191" s="642">
        <v>0.28571428571428575</v>
      </c>
      <c r="R191" s="626">
        <v>2</v>
      </c>
      <c r="S191" s="642">
        <v>0.2857142857142857</v>
      </c>
      <c r="T191" s="691">
        <v>1</v>
      </c>
      <c r="U191" s="673">
        <v>0.33333333333333331</v>
      </c>
    </row>
    <row r="192" spans="1:21" ht="14.4" customHeight="1" x14ac:dyDescent="0.3">
      <c r="A192" s="625">
        <v>7</v>
      </c>
      <c r="B192" s="626" t="s">
        <v>528</v>
      </c>
      <c r="C192" s="626">
        <v>89301072</v>
      </c>
      <c r="D192" s="689" t="s">
        <v>4145</v>
      </c>
      <c r="E192" s="690" t="s">
        <v>2793</v>
      </c>
      <c r="F192" s="626" t="s">
        <v>2775</v>
      </c>
      <c r="G192" s="626" t="s">
        <v>3137</v>
      </c>
      <c r="H192" s="626" t="s">
        <v>527</v>
      </c>
      <c r="I192" s="626" t="s">
        <v>893</v>
      </c>
      <c r="J192" s="626" t="s">
        <v>3138</v>
      </c>
      <c r="K192" s="626" t="s">
        <v>3139</v>
      </c>
      <c r="L192" s="627">
        <v>0</v>
      </c>
      <c r="M192" s="627">
        <v>0</v>
      </c>
      <c r="N192" s="626">
        <v>4</v>
      </c>
      <c r="O192" s="691">
        <v>1</v>
      </c>
      <c r="P192" s="627">
        <v>0</v>
      </c>
      <c r="Q192" s="642"/>
      <c r="R192" s="626">
        <v>4</v>
      </c>
      <c r="S192" s="642">
        <v>1</v>
      </c>
      <c r="T192" s="691">
        <v>1</v>
      </c>
      <c r="U192" s="673">
        <v>1</v>
      </c>
    </row>
    <row r="193" spans="1:21" ht="14.4" customHeight="1" x14ac:dyDescent="0.3">
      <c r="A193" s="625">
        <v>7</v>
      </c>
      <c r="B193" s="626" t="s">
        <v>528</v>
      </c>
      <c r="C193" s="626">
        <v>89301072</v>
      </c>
      <c r="D193" s="689" t="s">
        <v>4145</v>
      </c>
      <c r="E193" s="690" t="s">
        <v>2793</v>
      </c>
      <c r="F193" s="626" t="s">
        <v>2775</v>
      </c>
      <c r="G193" s="626" t="s">
        <v>3140</v>
      </c>
      <c r="H193" s="626" t="s">
        <v>527</v>
      </c>
      <c r="I193" s="626" t="s">
        <v>3141</v>
      </c>
      <c r="J193" s="626" t="s">
        <v>3142</v>
      </c>
      <c r="K193" s="626" t="s">
        <v>3143</v>
      </c>
      <c r="L193" s="627">
        <v>975.16</v>
      </c>
      <c r="M193" s="627">
        <v>1950.32</v>
      </c>
      <c r="N193" s="626">
        <v>2</v>
      </c>
      <c r="O193" s="691">
        <v>1</v>
      </c>
      <c r="P193" s="627">
        <v>1950.32</v>
      </c>
      <c r="Q193" s="642">
        <v>1</v>
      </c>
      <c r="R193" s="626">
        <v>2</v>
      </c>
      <c r="S193" s="642">
        <v>1</v>
      </c>
      <c r="T193" s="691">
        <v>1</v>
      </c>
      <c r="U193" s="673">
        <v>1</v>
      </c>
    </row>
    <row r="194" spans="1:21" ht="14.4" customHeight="1" x14ac:dyDescent="0.3">
      <c r="A194" s="625">
        <v>7</v>
      </c>
      <c r="B194" s="626" t="s">
        <v>528</v>
      </c>
      <c r="C194" s="626">
        <v>89301072</v>
      </c>
      <c r="D194" s="689" t="s">
        <v>4145</v>
      </c>
      <c r="E194" s="690" t="s">
        <v>2793</v>
      </c>
      <c r="F194" s="626" t="s">
        <v>2775</v>
      </c>
      <c r="G194" s="626" t="s">
        <v>3140</v>
      </c>
      <c r="H194" s="626" t="s">
        <v>527</v>
      </c>
      <c r="I194" s="626" t="s">
        <v>3146</v>
      </c>
      <c r="J194" s="626" t="s">
        <v>3145</v>
      </c>
      <c r="K194" s="626" t="s">
        <v>3147</v>
      </c>
      <c r="L194" s="627">
        <v>1301.1500000000001</v>
      </c>
      <c r="M194" s="627">
        <v>1301.1500000000001</v>
      </c>
      <c r="N194" s="626">
        <v>1</v>
      </c>
      <c r="O194" s="691">
        <v>1</v>
      </c>
      <c r="P194" s="627">
        <v>1301.1500000000001</v>
      </c>
      <c r="Q194" s="642">
        <v>1</v>
      </c>
      <c r="R194" s="626">
        <v>1</v>
      </c>
      <c r="S194" s="642">
        <v>1</v>
      </c>
      <c r="T194" s="691">
        <v>1</v>
      </c>
      <c r="U194" s="673">
        <v>1</v>
      </c>
    </row>
    <row r="195" spans="1:21" ht="14.4" customHeight="1" x14ac:dyDescent="0.3">
      <c r="A195" s="625">
        <v>7</v>
      </c>
      <c r="B195" s="626" t="s">
        <v>528</v>
      </c>
      <c r="C195" s="626">
        <v>89301072</v>
      </c>
      <c r="D195" s="689" t="s">
        <v>4145</v>
      </c>
      <c r="E195" s="690" t="s">
        <v>2793</v>
      </c>
      <c r="F195" s="626" t="s">
        <v>2775</v>
      </c>
      <c r="G195" s="626" t="s">
        <v>3140</v>
      </c>
      <c r="H195" s="626" t="s">
        <v>527</v>
      </c>
      <c r="I195" s="626" t="s">
        <v>3260</v>
      </c>
      <c r="J195" s="626" t="s">
        <v>3142</v>
      </c>
      <c r="K195" s="626" t="s">
        <v>3261</v>
      </c>
      <c r="L195" s="627">
        <v>487.59</v>
      </c>
      <c r="M195" s="627">
        <v>487.59</v>
      </c>
      <c r="N195" s="626">
        <v>1</v>
      </c>
      <c r="O195" s="691">
        <v>1</v>
      </c>
      <c r="P195" s="627">
        <v>487.59</v>
      </c>
      <c r="Q195" s="642">
        <v>1</v>
      </c>
      <c r="R195" s="626">
        <v>1</v>
      </c>
      <c r="S195" s="642">
        <v>1</v>
      </c>
      <c r="T195" s="691">
        <v>1</v>
      </c>
      <c r="U195" s="673">
        <v>1</v>
      </c>
    </row>
    <row r="196" spans="1:21" ht="14.4" customHeight="1" x14ac:dyDescent="0.3">
      <c r="A196" s="625">
        <v>7</v>
      </c>
      <c r="B196" s="626" t="s">
        <v>528</v>
      </c>
      <c r="C196" s="626">
        <v>89301072</v>
      </c>
      <c r="D196" s="689" t="s">
        <v>4145</v>
      </c>
      <c r="E196" s="690" t="s">
        <v>2793</v>
      </c>
      <c r="F196" s="626" t="s">
        <v>2775</v>
      </c>
      <c r="G196" s="626" t="s">
        <v>3140</v>
      </c>
      <c r="H196" s="626" t="s">
        <v>527</v>
      </c>
      <c r="I196" s="626" t="s">
        <v>3262</v>
      </c>
      <c r="J196" s="626" t="s">
        <v>3142</v>
      </c>
      <c r="K196" s="626" t="s">
        <v>3143</v>
      </c>
      <c r="L196" s="627">
        <v>975.16</v>
      </c>
      <c r="M196" s="627">
        <v>1950.32</v>
      </c>
      <c r="N196" s="626">
        <v>2</v>
      </c>
      <c r="O196" s="691">
        <v>1</v>
      </c>
      <c r="P196" s="627"/>
      <c r="Q196" s="642">
        <v>0</v>
      </c>
      <c r="R196" s="626"/>
      <c r="S196" s="642">
        <v>0</v>
      </c>
      <c r="T196" s="691"/>
      <c r="U196" s="673">
        <v>0</v>
      </c>
    </row>
    <row r="197" spans="1:21" ht="14.4" customHeight="1" x14ac:dyDescent="0.3">
      <c r="A197" s="625">
        <v>7</v>
      </c>
      <c r="B197" s="626" t="s">
        <v>528</v>
      </c>
      <c r="C197" s="626">
        <v>89301072</v>
      </c>
      <c r="D197" s="689" t="s">
        <v>4145</v>
      </c>
      <c r="E197" s="690" t="s">
        <v>2793</v>
      </c>
      <c r="F197" s="626" t="s">
        <v>2775</v>
      </c>
      <c r="G197" s="626" t="s">
        <v>3140</v>
      </c>
      <c r="H197" s="626" t="s">
        <v>527</v>
      </c>
      <c r="I197" s="626" t="s">
        <v>3263</v>
      </c>
      <c r="J197" s="626" t="s">
        <v>3145</v>
      </c>
      <c r="K197" s="626" t="s">
        <v>3147</v>
      </c>
      <c r="L197" s="627">
        <v>1301.1500000000001</v>
      </c>
      <c r="M197" s="627">
        <v>6505.75</v>
      </c>
      <c r="N197" s="626">
        <v>5</v>
      </c>
      <c r="O197" s="691">
        <v>2</v>
      </c>
      <c r="P197" s="627">
        <v>6505.75</v>
      </c>
      <c r="Q197" s="642">
        <v>1</v>
      </c>
      <c r="R197" s="626">
        <v>5</v>
      </c>
      <c r="S197" s="642">
        <v>1</v>
      </c>
      <c r="T197" s="691">
        <v>2</v>
      </c>
      <c r="U197" s="673">
        <v>1</v>
      </c>
    </row>
    <row r="198" spans="1:21" ht="14.4" customHeight="1" x14ac:dyDescent="0.3">
      <c r="A198" s="625">
        <v>7</v>
      </c>
      <c r="B198" s="626" t="s">
        <v>528</v>
      </c>
      <c r="C198" s="626">
        <v>89301072</v>
      </c>
      <c r="D198" s="689" t="s">
        <v>4145</v>
      </c>
      <c r="E198" s="690" t="s">
        <v>2793</v>
      </c>
      <c r="F198" s="626" t="s">
        <v>2775</v>
      </c>
      <c r="G198" s="626" t="s">
        <v>3140</v>
      </c>
      <c r="H198" s="626" t="s">
        <v>527</v>
      </c>
      <c r="I198" s="626" t="s">
        <v>3264</v>
      </c>
      <c r="J198" s="626" t="s">
        <v>3265</v>
      </c>
      <c r="K198" s="626" t="s">
        <v>3266</v>
      </c>
      <c r="L198" s="627">
        <v>0</v>
      </c>
      <c r="M198" s="627">
        <v>0</v>
      </c>
      <c r="N198" s="626">
        <v>6</v>
      </c>
      <c r="O198" s="691">
        <v>1</v>
      </c>
      <c r="P198" s="627">
        <v>0</v>
      </c>
      <c r="Q198" s="642"/>
      <c r="R198" s="626">
        <v>6</v>
      </c>
      <c r="S198" s="642">
        <v>1</v>
      </c>
      <c r="T198" s="691">
        <v>1</v>
      </c>
      <c r="U198" s="673">
        <v>1</v>
      </c>
    </row>
    <row r="199" spans="1:21" ht="14.4" customHeight="1" x14ac:dyDescent="0.3">
      <c r="A199" s="625">
        <v>7</v>
      </c>
      <c r="B199" s="626" t="s">
        <v>528</v>
      </c>
      <c r="C199" s="626">
        <v>89301072</v>
      </c>
      <c r="D199" s="689" t="s">
        <v>4145</v>
      </c>
      <c r="E199" s="690" t="s">
        <v>2793</v>
      </c>
      <c r="F199" s="626" t="s">
        <v>2775</v>
      </c>
      <c r="G199" s="626" t="s">
        <v>3267</v>
      </c>
      <c r="H199" s="626" t="s">
        <v>527</v>
      </c>
      <c r="I199" s="626" t="s">
        <v>877</v>
      </c>
      <c r="J199" s="626" t="s">
        <v>878</v>
      </c>
      <c r="K199" s="626" t="s">
        <v>2741</v>
      </c>
      <c r="L199" s="627">
        <v>98.31</v>
      </c>
      <c r="M199" s="627">
        <v>491.55</v>
      </c>
      <c r="N199" s="626">
        <v>5</v>
      </c>
      <c r="O199" s="691">
        <v>3</v>
      </c>
      <c r="P199" s="627">
        <v>491.55</v>
      </c>
      <c r="Q199" s="642">
        <v>1</v>
      </c>
      <c r="R199" s="626">
        <v>5</v>
      </c>
      <c r="S199" s="642">
        <v>1</v>
      </c>
      <c r="T199" s="691">
        <v>3</v>
      </c>
      <c r="U199" s="673">
        <v>1</v>
      </c>
    </row>
    <row r="200" spans="1:21" ht="14.4" customHeight="1" x14ac:dyDescent="0.3">
      <c r="A200" s="625">
        <v>7</v>
      </c>
      <c r="B200" s="626" t="s">
        <v>528</v>
      </c>
      <c r="C200" s="626">
        <v>89301072</v>
      </c>
      <c r="D200" s="689" t="s">
        <v>4145</v>
      </c>
      <c r="E200" s="690" t="s">
        <v>2793</v>
      </c>
      <c r="F200" s="626" t="s">
        <v>2775</v>
      </c>
      <c r="G200" s="626" t="s">
        <v>3155</v>
      </c>
      <c r="H200" s="626" t="s">
        <v>527</v>
      </c>
      <c r="I200" s="626" t="s">
        <v>3268</v>
      </c>
      <c r="J200" s="626" t="s">
        <v>3269</v>
      </c>
      <c r="K200" s="626" t="s">
        <v>3270</v>
      </c>
      <c r="L200" s="627">
        <v>294.70999999999998</v>
      </c>
      <c r="M200" s="627">
        <v>884.12999999999988</v>
      </c>
      <c r="N200" s="626">
        <v>3</v>
      </c>
      <c r="O200" s="691">
        <v>0.5</v>
      </c>
      <c r="P200" s="627"/>
      <c r="Q200" s="642">
        <v>0</v>
      </c>
      <c r="R200" s="626"/>
      <c r="S200" s="642">
        <v>0</v>
      </c>
      <c r="T200" s="691"/>
      <c r="U200" s="673">
        <v>0</v>
      </c>
    </row>
    <row r="201" spans="1:21" ht="14.4" customHeight="1" x14ac:dyDescent="0.3">
      <c r="A201" s="625">
        <v>7</v>
      </c>
      <c r="B201" s="626" t="s">
        <v>528</v>
      </c>
      <c r="C201" s="626">
        <v>89301072</v>
      </c>
      <c r="D201" s="689" t="s">
        <v>4145</v>
      </c>
      <c r="E201" s="690" t="s">
        <v>2793</v>
      </c>
      <c r="F201" s="626" t="s">
        <v>2775</v>
      </c>
      <c r="G201" s="626" t="s">
        <v>3155</v>
      </c>
      <c r="H201" s="626" t="s">
        <v>645</v>
      </c>
      <c r="I201" s="626" t="s">
        <v>3271</v>
      </c>
      <c r="J201" s="626" t="s">
        <v>3272</v>
      </c>
      <c r="K201" s="626" t="s">
        <v>3064</v>
      </c>
      <c r="L201" s="627">
        <v>32.74</v>
      </c>
      <c r="M201" s="627">
        <v>98.22</v>
      </c>
      <c r="N201" s="626">
        <v>3</v>
      </c>
      <c r="O201" s="691">
        <v>2</v>
      </c>
      <c r="P201" s="627">
        <v>65.48</v>
      </c>
      <c r="Q201" s="642">
        <v>0.66666666666666674</v>
      </c>
      <c r="R201" s="626">
        <v>2</v>
      </c>
      <c r="S201" s="642">
        <v>0.66666666666666663</v>
      </c>
      <c r="T201" s="691">
        <v>1</v>
      </c>
      <c r="U201" s="673">
        <v>0.5</v>
      </c>
    </row>
    <row r="202" spans="1:21" ht="14.4" customHeight="1" x14ac:dyDescent="0.3">
      <c r="A202" s="625">
        <v>7</v>
      </c>
      <c r="B202" s="626" t="s">
        <v>528</v>
      </c>
      <c r="C202" s="626">
        <v>89301072</v>
      </c>
      <c r="D202" s="689" t="s">
        <v>4145</v>
      </c>
      <c r="E202" s="690" t="s">
        <v>2793</v>
      </c>
      <c r="F202" s="626" t="s">
        <v>2775</v>
      </c>
      <c r="G202" s="626" t="s">
        <v>3155</v>
      </c>
      <c r="H202" s="626" t="s">
        <v>645</v>
      </c>
      <c r="I202" s="626" t="s">
        <v>3164</v>
      </c>
      <c r="J202" s="626" t="s">
        <v>3165</v>
      </c>
      <c r="K202" s="626" t="s">
        <v>3166</v>
      </c>
      <c r="L202" s="627">
        <v>147.36000000000001</v>
      </c>
      <c r="M202" s="627">
        <v>1326.24</v>
      </c>
      <c r="N202" s="626">
        <v>9</v>
      </c>
      <c r="O202" s="691">
        <v>2.5</v>
      </c>
      <c r="P202" s="627">
        <v>1031.52</v>
      </c>
      <c r="Q202" s="642">
        <v>0.77777777777777779</v>
      </c>
      <c r="R202" s="626">
        <v>7</v>
      </c>
      <c r="S202" s="642">
        <v>0.77777777777777779</v>
      </c>
      <c r="T202" s="691">
        <v>2</v>
      </c>
      <c r="U202" s="673">
        <v>0.8</v>
      </c>
    </row>
    <row r="203" spans="1:21" ht="14.4" customHeight="1" x14ac:dyDescent="0.3">
      <c r="A203" s="625">
        <v>7</v>
      </c>
      <c r="B203" s="626" t="s">
        <v>528</v>
      </c>
      <c r="C203" s="626">
        <v>89301072</v>
      </c>
      <c r="D203" s="689" t="s">
        <v>4145</v>
      </c>
      <c r="E203" s="690" t="s">
        <v>2793</v>
      </c>
      <c r="F203" s="626" t="s">
        <v>2775</v>
      </c>
      <c r="G203" s="626" t="s">
        <v>3155</v>
      </c>
      <c r="H203" s="626" t="s">
        <v>527</v>
      </c>
      <c r="I203" s="626" t="s">
        <v>3273</v>
      </c>
      <c r="J203" s="626" t="s">
        <v>3274</v>
      </c>
      <c r="K203" s="626" t="s">
        <v>3166</v>
      </c>
      <c r="L203" s="627">
        <v>147.36000000000001</v>
      </c>
      <c r="M203" s="627">
        <v>294.72000000000003</v>
      </c>
      <c r="N203" s="626">
        <v>2</v>
      </c>
      <c r="O203" s="691">
        <v>0.5</v>
      </c>
      <c r="P203" s="627"/>
      <c r="Q203" s="642">
        <v>0</v>
      </c>
      <c r="R203" s="626"/>
      <c r="S203" s="642">
        <v>0</v>
      </c>
      <c r="T203" s="691"/>
      <c r="U203" s="673">
        <v>0</v>
      </c>
    </row>
    <row r="204" spans="1:21" ht="14.4" customHeight="1" x14ac:dyDescent="0.3">
      <c r="A204" s="625">
        <v>7</v>
      </c>
      <c r="B204" s="626" t="s">
        <v>528</v>
      </c>
      <c r="C204" s="626">
        <v>89301072</v>
      </c>
      <c r="D204" s="689" t="s">
        <v>4145</v>
      </c>
      <c r="E204" s="690" t="s">
        <v>2793</v>
      </c>
      <c r="F204" s="626" t="s">
        <v>2775</v>
      </c>
      <c r="G204" s="626" t="s">
        <v>3155</v>
      </c>
      <c r="H204" s="626" t="s">
        <v>527</v>
      </c>
      <c r="I204" s="626" t="s">
        <v>3275</v>
      </c>
      <c r="J204" s="626" t="s">
        <v>3276</v>
      </c>
      <c r="K204" s="626" t="s">
        <v>3277</v>
      </c>
      <c r="L204" s="627">
        <v>314.35000000000002</v>
      </c>
      <c r="M204" s="627">
        <v>314.35000000000002</v>
      </c>
      <c r="N204" s="626">
        <v>1</v>
      </c>
      <c r="O204" s="691">
        <v>0.5</v>
      </c>
      <c r="P204" s="627">
        <v>314.35000000000002</v>
      </c>
      <c r="Q204" s="642">
        <v>1</v>
      </c>
      <c r="R204" s="626">
        <v>1</v>
      </c>
      <c r="S204" s="642">
        <v>1</v>
      </c>
      <c r="T204" s="691">
        <v>0.5</v>
      </c>
      <c r="U204" s="673">
        <v>1</v>
      </c>
    </row>
    <row r="205" spans="1:21" ht="14.4" customHeight="1" x14ac:dyDescent="0.3">
      <c r="A205" s="625">
        <v>7</v>
      </c>
      <c r="B205" s="626" t="s">
        <v>528</v>
      </c>
      <c r="C205" s="626">
        <v>89301072</v>
      </c>
      <c r="D205" s="689" t="s">
        <v>4145</v>
      </c>
      <c r="E205" s="690" t="s">
        <v>2793</v>
      </c>
      <c r="F205" s="626" t="s">
        <v>2775</v>
      </c>
      <c r="G205" s="626" t="s">
        <v>3155</v>
      </c>
      <c r="H205" s="626" t="s">
        <v>645</v>
      </c>
      <c r="I205" s="626" t="s">
        <v>3278</v>
      </c>
      <c r="J205" s="626" t="s">
        <v>3173</v>
      </c>
      <c r="K205" s="626" t="s">
        <v>3279</v>
      </c>
      <c r="L205" s="627">
        <v>41.5</v>
      </c>
      <c r="M205" s="627">
        <v>41.5</v>
      </c>
      <c r="N205" s="626">
        <v>1</v>
      </c>
      <c r="O205" s="691">
        <v>1</v>
      </c>
      <c r="P205" s="627"/>
      <c r="Q205" s="642">
        <v>0</v>
      </c>
      <c r="R205" s="626"/>
      <c r="S205" s="642">
        <v>0</v>
      </c>
      <c r="T205" s="691"/>
      <c r="U205" s="673">
        <v>0</v>
      </c>
    </row>
    <row r="206" spans="1:21" ht="14.4" customHeight="1" x14ac:dyDescent="0.3">
      <c r="A206" s="625">
        <v>7</v>
      </c>
      <c r="B206" s="626" t="s">
        <v>528</v>
      </c>
      <c r="C206" s="626">
        <v>89301072</v>
      </c>
      <c r="D206" s="689" t="s">
        <v>4145</v>
      </c>
      <c r="E206" s="690" t="s">
        <v>2793</v>
      </c>
      <c r="F206" s="626" t="s">
        <v>2775</v>
      </c>
      <c r="G206" s="626" t="s">
        <v>3155</v>
      </c>
      <c r="H206" s="626" t="s">
        <v>645</v>
      </c>
      <c r="I206" s="626" t="s">
        <v>3172</v>
      </c>
      <c r="J206" s="626" t="s">
        <v>3173</v>
      </c>
      <c r="K206" s="626" t="s">
        <v>3078</v>
      </c>
      <c r="L206" s="627">
        <v>124.51</v>
      </c>
      <c r="M206" s="627">
        <v>124.51</v>
      </c>
      <c r="N206" s="626">
        <v>1</v>
      </c>
      <c r="O206" s="691">
        <v>1</v>
      </c>
      <c r="P206" s="627">
        <v>124.51</v>
      </c>
      <c r="Q206" s="642">
        <v>1</v>
      </c>
      <c r="R206" s="626">
        <v>1</v>
      </c>
      <c r="S206" s="642">
        <v>1</v>
      </c>
      <c r="T206" s="691">
        <v>1</v>
      </c>
      <c r="U206" s="673">
        <v>1</v>
      </c>
    </row>
    <row r="207" spans="1:21" ht="14.4" customHeight="1" x14ac:dyDescent="0.3">
      <c r="A207" s="625">
        <v>7</v>
      </c>
      <c r="B207" s="626" t="s">
        <v>528</v>
      </c>
      <c r="C207" s="626">
        <v>89301072</v>
      </c>
      <c r="D207" s="689" t="s">
        <v>4145</v>
      </c>
      <c r="E207" s="690" t="s">
        <v>2793</v>
      </c>
      <c r="F207" s="626" t="s">
        <v>2775</v>
      </c>
      <c r="G207" s="626" t="s">
        <v>3155</v>
      </c>
      <c r="H207" s="626" t="s">
        <v>645</v>
      </c>
      <c r="I207" s="626" t="s">
        <v>3280</v>
      </c>
      <c r="J207" s="626" t="s">
        <v>3173</v>
      </c>
      <c r="K207" s="626" t="s">
        <v>3171</v>
      </c>
      <c r="L207" s="627">
        <v>207.53</v>
      </c>
      <c r="M207" s="627">
        <v>415.06</v>
      </c>
      <c r="N207" s="626">
        <v>2</v>
      </c>
      <c r="O207" s="691">
        <v>0.5</v>
      </c>
      <c r="P207" s="627">
        <v>415.06</v>
      </c>
      <c r="Q207" s="642">
        <v>1</v>
      </c>
      <c r="R207" s="626">
        <v>2</v>
      </c>
      <c r="S207" s="642">
        <v>1</v>
      </c>
      <c r="T207" s="691">
        <v>0.5</v>
      </c>
      <c r="U207" s="673">
        <v>1</v>
      </c>
    </row>
    <row r="208" spans="1:21" ht="14.4" customHeight="1" x14ac:dyDescent="0.3">
      <c r="A208" s="625">
        <v>7</v>
      </c>
      <c r="B208" s="626" t="s">
        <v>528</v>
      </c>
      <c r="C208" s="626">
        <v>89301072</v>
      </c>
      <c r="D208" s="689" t="s">
        <v>4145</v>
      </c>
      <c r="E208" s="690" t="s">
        <v>2793</v>
      </c>
      <c r="F208" s="626" t="s">
        <v>2775</v>
      </c>
      <c r="G208" s="626" t="s">
        <v>3155</v>
      </c>
      <c r="H208" s="626" t="s">
        <v>645</v>
      </c>
      <c r="I208" s="626" t="s">
        <v>3281</v>
      </c>
      <c r="J208" s="626" t="s">
        <v>3272</v>
      </c>
      <c r="K208" s="626" t="s">
        <v>3277</v>
      </c>
      <c r="L208" s="627">
        <v>314.35000000000002</v>
      </c>
      <c r="M208" s="627">
        <v>1257.4000000000001</v>
      </c>
      <c r="N208" s="626">
        <v>4</v>
      </c>
      <c r="O208" s="691">
        <v>1.5</v>
      </c>
      <c r="P208" s="627"/>
      <c r="Q208" s="642">
        <v>0</v>
      </c>
      <c r="R208" s="626"/>
      <c r="S208" s="642">
        <v>0</v>
      </c>
      <c r="T208" s="691"/>
      <c r="U208" s="673">
        <v>0</v>
      </c>
    </row>
    <row r="209" spans="1:21" ht="14.4" customHeight="1" x14ac:dyDescent="0.3">
      <c r="A209" s="625">
        <v>7</v>
      </c>
      <c r="B209" s="626" t="s">
        <v>528</v>
      </c>
      <c r="C209" s="626">
        <v>89301072</v>
      </c>
      <c r="D209" s="689" t="s">
        <v>4145</v>
      </c>
      <c r="E209" s="690" t="s">
        <v>2793</v>
      </c>
      <c r="F209" s="626" t="s">
        <v>2775</v>
      </c>
      <c r="G209" s="626" t="s">
        <v>2937</v>
      </c>
      <c r="H209" s="626" t="s">
        <v>527</v>
      </c>
      <c r="I209" s="626" t="s">
        <v>3282</v>
      </c>
      <c r="J209" s="626" t="s">
        <v>2939</v>
      </c>
      <c r="K209" s="626" t="s">
        <v>3283</v>
      </c>
      <c r="L209" s="627">
        <v>0</v>
      </c>
      <c r="M209" s="627">
        <v>0</v>
      </c>
      <c r="N209" s="626">
        <v>1</v>
      </c>
      <c r="O209" s="691">
        <v>1</v>
      </c>
      <c r="P209" s="627">
        <v>0</v>
      </c>
      <c r="Q209" s="642"/>
      <c r="R209" s="626">
        <v>1</v>
      </c>
      <c r="S209" s="642">
        <v>1</v>
      </c>
      <c r="T209" s="691">
        <v>1</v>
      </c>
      <c r="U209" s="673">
        <v>1</v>
      </c>
    </row>
    <row r="210" spans="1:21" ht="14.4" customHeight="1" x14ac:dyDescent="0.3">
      <c r="A210" s="625">
        <v>7</v>
      </c>
      <c r="B210" s="626" t="s">
        <v>528</v>
      </c>
      <c r="C210" s="626">
        <v>89301072</v>
      </c>
      <c r="D210" s="689" t="s">
        <v>4145</v>
      </c>
      <c r="E210" s="690" t="s">
        <v>2793</v>
      </c>
      <c r="F210" s="626" t="s">
        <v>2775</v>
      </c>
      <c r="G210" s="626" t="s">
        <v>2937</v>
      </c>
      <c r="H210" s="626" t="s">
        <v>527</v>
      </c>
      <c r="I210" s="626" t="s">
        <v>2938</v>
      </c>
      <c r="J210" s="626" t="s">
        <v>2939</v>
      </c>
      <c r="K210" s="626" t="s">
        <v>2905</v>
      </c>
      <c r="L210" s="627">
        <v>60.97</v>
      </c>
      <c r="M210" s="627">
        <v>60.97</v>
      </c>
      <c r="N210" s="626">
        <v>1</v>
      </c>
      <c r="O210" s="691">
        <v>1</v>
      </c>
      <c r="P210" s="627">
        <v>60.97</v>
      </c>
      <c r="Q210" s="642">
        <v>1</v>
      </c>
      <c r="R210" s="626">
        <v>1</v>
      </c>
      <c r="S210" s="642">
        <v>1</v>
      </c>
      <c r="T210" s="691">
        <v>1</v>
      </c>
      <c r="U210" s="673">
        <v>1</v>
      </c>
    </row>
    <row r="211" spans="1:21" ht="14.4" customHeight="1" x14ac:dyDescent="0.3">
      <c r="A211" s="625">
        <v>7</v>
      </c>
      <c r="B211" s="626" t="s">
        <v>528</v>
      </c>
      <c r="C211" s="626">
        <v>89301072</v>
      </c>
      <c r="D211" s="689" t="s">
        <v>4145</v>
      </c>
      <c r="E211" s="690" t="s">
        <v>2793</v>
      </c>
      <c r="F211" s="626" t="s">
        <v>2775</v>
      </c>
      <c r="G211" s="626" t="s">
        <v>2937</v>
      </c>
      <c r="H211" s="626" t="s">
        <v>527</v>
      </c>
      <c r="I211" s="626" t="s">
        <v>3284</v>
      </c>
      <c r="J211" s="626" t="s">
        <v>2939</v>
      </c>
      <c r="K211" s="626" t="s">
        <v>3285</v>
      </c>
      <c r="L211" s="627">
        <v>0</v>
      </c>
      <c r="M211" s="627">
        <v>0</v>
      </c>
      <c r="N211" s="626">
        <v>1</v>
      </c>
      <c r="O211" s="691">
        <v>1</v>
      </c>
      <c r="P211" s="627">
        <v>0</v>
      </c>
      <c r="Q211" s="642"/>
      <c r="R211" s="626">
        <v>1</v>
      </c>
      <c r="S211" s="642">
        <v>1</v>
      </c>
      <c r="T211" s="691">
        <v>1</v>
      </c>
      <c r="U211" s="673">
        <v>1</v>
      </c>
    </row>
    <row r="212" spans="1:21" ht="14.4" customHeight="1" x14ac:dyDescent="0.3">
      <c r="A212" s="625">
        <v>7</v>
      </c>
      <c r="B212" s="626" t="s">
        <v>528</v>
      </c>
      <c r="C212" s="626">
        <v>89301072</v>
      </c>
      <c r="D212" s="689" t="s">
        <v>4145</v>
      </c>
      <c r="E212" s="690" t="s">
        <v>2793</v>
      </c>
      <c r="F212" s="626" t="s">
        <v>2775</v>
      </c>
      <c r="G212" s="626" t="s">
        <v>2937</v>
      </c>
      <c r="H212" s="626" t="s">
        <v>527</v>
      </c>
      <c r="I212" s="626" t="s">
        <v>3286</v>
      </c>
      <c r="J212" s="626" t="s">
        <v>2939</v>
      </c>
      <c r="K212" s="626" t="s">
        <v>3287</v>
      </c>
      <c r="L212" s="627">
        <v>0</v>
      </c>
      <c r="M212" s="627">
        <v>0</v>
      </c>
      <c r="N212" s="626">
        <v>1</v>
      </c>
      <c r="O212" s="691">
        <v>0.5</v>
      </c>
      <c r="P212" s="627">
        <v>0</v>
      </c>
      <c r="Q212" s="642"/>
      <c r="R212" s="626">
        <v>1</v>
      </c>
      <c r="S212" s="642">
        <v>1</v>
      </c>
      <c r="T212" s="691">
        <v>0.5</v>
      </c>
      <c r="U212" s="673">
        <v>1</v>
      </c>
    </row>
    <row r="213" spans="1:21" ht="14.4" customHeight="1" x14ac:dyDescent="0.3">
      <c r="A213" s="625">
        <v>7</v>
      </c>
      <c r="B213" s="626" t="s">
        <v>528</v>
      </c>
      <c r="C213" s="626">
        <v>89301072</v>
      </c>
      <c r="D213" s="689" t="s">
        <v>4145</v>
      </c>
      <c r="E213" s="690" t="s">
        <v>2793</v>
      </c>
      <c r="F213" s="626" t="s">
        <v>2775</v>
      </c>
      <c r="G213" s="626" t="s">
        <v>3176</v>
      </c>
      <c r="H213" s="626" t="s">
        <v>527</v>
      </c>
      <c r="I213" s="626" t="s">
        <v>3177</v>
      </c>
      <c r="J213" s="626" t="s">
        <v>3178</v>
      </c>
      <c r="K213" s="626" t="s">
        <v>3179</v>
      </c>
      <c r="L213" s="627">
        <v>144.1</v>
      </c>
      <c r="M213" s="627">
        <v>1296.9000000000001</v>
      </c>
      <c r="N213" s="626">
        <v>9</v>
      </c>
      <c r="O213" s="691">
        <v>1</v>
      </c>
      <c r="P213" s="627">
        <v>1296.9000000000001</v>
      </c>
      <c r="Q213" s="642">
        <v>1</v>
      </c>
      <c r="R213" s="626">
        <v>9</v>
      </c>
      <c r="S213" s="642">
        <v>1</v>
      </c>
      <c r="T213" s="691">
        <v>1</v>
      </c>
      <c r="U213" s="673">
        <v>1</v>
      </c>
    </row>
    <row r="214" spans="1:21" ht="14.4" customHeight="1" x14ac:dyDescent="0.3">
      <c r="A214" s="625">
        <v>7</v>
      </c>
      <c r="B214" s="626" t="s">
        <v>528</v>
      </c>
      <c r="C214" s="626">
        <v>89301072</v>
      </c>
      <c r="D214" s="689" t="s">
        <v>4145</v>
      </c>
      <c r="E214" s="690" t="s">
        <v>2793</v>
      </c>
      <c r="F214" s="626" t="s">
        <v>2775</v>
      </c>
      <c r="G214" s="626" t="s">
        <v>3176</v>
      </c>
      <c r="H214" s="626" t="s">
        <v>527</v>
      </c>
      <c r="I214" s="626" t="s">
        <v>3288</v>
      </c>
      <c r="J214" s="626" t="s">
        <v>3289</v>
      </c>
      <c r="K214" s="626" t="s">
        <v>3290</v>
      </c>
      <c r="L214" s="627">
        <v>162.13</v>
      </c>
      <c r="M214" s="627">
        <v>972.78</v>
      </c>
      <c r="N214" s="626">
        <v>6</v>
      </c>
      <c r="O214" s="691">
        <v>1.5</v>
      </c>
      <c r="P214" s="627">
        <v>972.78</v>
      </c>
      <c r="Q214" s="642">
        <v>1</v>
      </c>
      <c r="R214" s="626">
        <v>6</v>
      </c>
      <c r="S214" s="642">
        <v>1</v>
      </c>
      <c r="T214" s="691">
        <v>1.5</v>
      </c>
      <c r="U214" s="673">
        <v>1</v>
      </c>
    </row>
    <row r="215" spans="1:21" ht="14.4" customHeight="1" x14ac:dyDescent="0.3">
      <c r="A215" s="625">
        <v>7</v>
      </c>
      <c r="B215" s="626" t="s">
        <v>528</v>
      </c>
      <c r="C215" s="626">
        <v>89301072</v>
      </c>
      <c r="D215" s="689" t="s">
        <v>4145</v>
      </c>
      <c r="E215" s="690" t="s">
        <v>2793</v>
      </c>
      <c r="F215" s="626" t="s">
        <v>2775</v>
      </c>
      <c r="G215" s="626" t="s">
        <v>3180</v>
      </c>
      <c r="H215" s="626" t="s">
        <v>645</v>
      </c>
      <c r="I215" s="626" t="s">
        <v>2006</v>
      </c>
      <c r="J215" s="626" t="s">
        <v>2007</v>
      </c>
      <c r="K215" s="626" t="s">
        <v>2008</v>
      </c>
      <c r="L215" s="627">
        <v>139.46</v>
      </c>
      <c r="M215" s="627">
        <v>557.84</v>
      </c>
      <c r="N215" s="626">
        <v>4</v>
      </c>
      <c r="O215" s="691">
        <v>1.5</v>
      </c>
      <c r="P215" s="627"/>
      <c r="Q215" s="642">
        <v>0</v>
      </c>
      <c r="R215" s="626"/>
      <c r="S215" s="642">
        <v>0</v>
      </c>
      <c r="T215" s="691"/>
      <c r="U215" s="673">
        <v>0</v>
      </c>
    </row>
    <row r="216" spans="1:21" ht="14.4" customHeight="1" x14ac:dyDescent="0.3">
      <c r="A216" s="625">
        <v>7</v>
      </c>
      <c r="B216" s="626" t="s">
        <v>528</v>
      </c>
      <c r="C216" s="626">
        <v>89301072</v>
      </c>
      <c r="D216" s="689" t="s">
        <v>4145</v>
      </c>
      <c r="E216" s="690" t="s">
        <v>2794</v>
      </c>
      <c r="F216" s="626" t="s">
        <v>2775</v>
      </c>
      <c r="G216" s="626" t="s">
        <v>2843</v>
      </c>
      <c r="H216" s="626" t="s">
        <v>645</v>
      </c>
      <c r="I216" s="626" t="s">
        <v>2844</v>
      </c>
      <c r="J216" s="626" t="s">
        <v>2845</v>
      </c>
      <c r="K216" s="626" t="s">
        <v>2846</v>
      </c>
      <c r="L216" s="627">
        <v>333.31</v>
      </c>
      <c r="M216" s="627">
        <v>333.31</v>
      </c>
      <c r="N216" s="626">
        <v>1</v>
      </c>
      <c r="O216" s="691"/>
      <c r="P216" s="627">
        <v>333.31</v>
      </c>
      <c r="Q216" s="642">
        <v>1</v>
      </c>
      <c r="R216" s="626">
        <v>1</v>
      </c>
      <c r="S216" s="642">
        <v>1</v>
      </c>
      <c r="T216" s="691"/>
      <c r="U216" s="673"/>
    </row>
    <row r="217" spans="1:21" ht="14.4" customHeight="1" x14ac:dyDescent="0.3">
      <c r="A217" s="625">
        <v>7</v>
      </c>
      <c r="B217" s="626" t="s">
        <v>528</v>
      </c>
      <c r="C217" s="626">
        <v>89301072</v>
      </c>
      <c r="D217" s="689" t="s">
        <v>4145</v>
      </c>
      <c r="E217" s="690" t="s">
        <v>2795</v>
      </c>
      <c r="F217" s="626" t="s">
        <v>2775</v>
      </c>
      <c r="G217" s="626" t="s">
        <v>2880</v>
      </c>
      <c r="H217" s="626" t="s">
        <v>527</v>
      </c>
      <c r="I217" s="626" t="s">
        <v>2881</v>
      </c>
      <c r="J217" s="626" t="s">
        <v>2882</v>
      </c>
      <c r="K217" s="626" t="s">
        <v>2883</v>
      </c>
      <c r="L217" s="627">
        <v>1354.54</v>
      </c>
      <c r="M217" s="627">
        <v>1354.54</v>
      </c>
      <c r="N217" s="626">
        <v>1</v>
      </c>
      <c r="O217" s="691">
        <v>1</v>
      </c>
      <c r="P217" s="627">
        <v>1354.54</v>
      </c>
      <c r="Q217" s="642">
        <v>1</v>
      </c>
      <c r="R217" s="626">
        <v>1</v>
      </c>
      <c r="S217" s="642">
        <v>1</v>
      </c>
      <c r="T217" s="691">
        <v>1</v>
      </c>
      <c r="U217" s="673">
        <v>1</v>
      </c>
    </row>
    <row r="218" spans="1:21" ht="14.4" customHeight="1" x14ac:dyDescent="0.3">
      <c r="A218" s="625">
        <v>7</v>
      </c>
      <c r="B218" s="626" t="s">
        <v>528</v>
      </c>
      <c r="C218" s="626">
        <v>89301072</v>
      </c>
      <c r="D218" s="689" t="s">
        <v>4145</v>
      </c>
      <c r="E218" s="690" t="s">
        <v>2795</v>
      </c>
      <c r="F218" s="626" t="s">
        <v>2775</v>
      </c>
      <c r="G218" s="626" t="s">
        <v>2949</v>
      </c>
      <c r="H218" s="626" t="s">
        <v>527</v>
      </c>
      <c r="I218" s="626" t="s">
        <v>3291</v>
      </c>
      <c r="J218" s="626" t="s">
        <v>3292</v>
      </c>
      <c r="K218" s="626" t="s">
        <v>3293</v>
      </c>
      <c r="L218" s="627">
        <v>6.98</v>
      </c>
      <c r="M218" s="627">
        <v>6.98</v>
      </c>
      <c r="N218" s="626">
        <v>1</v>
      </c>
      <c r="O218" s="691">
        <v>1</v>
      </c>
      <c r="P218" s="627">
        <v>6.98</v>
      </c>
      <c r="Q218" s="642">
        <v>1</v>
      </c>
      <c r="R218" s="626">
        <v>1</v>
      </c>
      <c r="S218" s="642">
        <v>1</v>
      </c>
      <c r="T218" s="691">
        <v>1</v>
      </c>
      <c r="U218" s="673">
        <v>1</v>
      </c>
    </row>
    <row r="219" spans="1:21" ht="14.4" customHeight="1" x14ac:dyDescent="0.3">
      <c r="A219" s="625">
        <v>7</v>
      </c>
      <c r="B219" s="626" t="s">
        <v>528</v>
      </c>
      <c r="C219" s="626">
        <v>89301072</v>
      </c>
      <c r="D219" s="689" t="s">
        <v>4145</v>
      </c>
      <c r="E219" s="690" t="s">
        <v>2795</v>
      </c>
      <c r="F219" s="626" t="s">
        <v>2775</v>
      </c>
      <c r="G219" s="626" t="s">
        <v>2953</v>
      </c>
      <c r="H219" s="626" t="s">
        <v>527</v>
      </c>
      <c r="I219" s="626" t="s">
        <v>2954</v>
      </c>
      <c r="J219" s="626" t="s">
        <v>2955</v>
      </c>
      <c r="K219" s="626" t="s">
        <v>2956</v>
      </c>
      <c r="L219" s="627">
        <v>51.87</v>
      </c>
      <c r="M219" s="627">
        <v>155.60999999999999</v>
      </c>
      <c r="N219" s="626">
        <v>3</v>
      </c>
      <c r="O219" s="691">
        <v>2</v>
      </c>
      <c r="P219" s="627">
        <v>155.60999999999999</v>
      </c>
      <c r="Q219" s="642">
        <v>1</v>
      </c>
      <c r="R219" s="626">
        <v>3</v>
      </c>
      <c r="S219" s="642">
        <v>1</v>
      </c>
      <c r="T219" s="691">
        <v>2</v>
      </c>
      <c r="U219" s="673">
        <v>1</v>
      </c>
    </row>
    <row r="220" spans="1:21" ht="14.4" customHeight="1" x14ac:dyDescent="0.3">
      <c r="A220" s="625">
        <v>7</v>
      </c>
      <c r="B220" s="626" t="s">
        <v>528</v>
      </c>
      <c r="C220" s="626">
        <v>89301072</v>
      </c>
      <c r="D220" s="689" t="s">
        <v>4145</v>
      </c>
      <c r="E220" s="690" t="s">
        <v>2795</v>
      </c>
      <c r="F220" s="626" t="s">
        <v>2775</v>
      </c>
      <c r="G220" s="626" t="s">
        <v>2817</v>
      </c>
      <c r="H220" s="626" t="s">
        <v>645</v>
      </c>
      <c r="I220" s="626" t="s">
        <v>2818</v>
      </c>
      <c r="J220" s="626" t="s">
        <v>2819</v>
      </c>
      <c r="K220" s="626" t="s">
        <v>2820</v>
      </c>
      <c r="L220" s="627">
        <v>270.69</v>
      </c>
      <c r="M220" s="627">
        <v>812.06999999999994</v>
      </c>
      <c r="N220" s="626">
        <v>3</v>
      </c>
      <c r="O220" s="691">
        <v>1.5</v>
      </c>
      <c r="P220" s="627">
        <v>812.06999999999994</v>
      </c>
      <c r="Q220" s="642">
        <v>1</v>
      </c>
      <c r="R220" s="626">
        <v>3</v>
      </c>
      <c r="S220" s="642">
        <v>1</v>
      </c>
      <c r="T220" s="691">
        <v>1.5</v>
      </c>
      <c r="U220" s="673">
        <v>1</v>
      </c>
    </row>
    <row r="221" spans="1:21" ht="14.4" customHeight="1" x14ac:dyDescent="0.3">
      <c r="A221" s="625">
        <v>7</v>
      </c>
      <c r="B221" s="626" t="s">
        <v>528</v>
      </c>
      <c r="C221" s="626">
        <v>89301072</v>
      </c>
      <c r="D221" s="689" t="s">
        <v>4145</v>
      </c>
      <c r="E221" s="690" t="s">
        <v>2795</v>
      </c>
      <c r="F221" s="626" t="s">
        <v>2775</v>
      </c>
      <c r="G221" s="626" t="s">
        <v>2843</v>
      </c>
      <c r="H221" s="626" t="s">
        <v>645</v>
      </c>
      <c r="I221" s="626" t="s">
        <v>2844</v>
      </c>
      <c r="J221" s="626" t="s">
        <v>2845</v>
      </c>
      <c r="K221" s="626" t="s">
        <v>2846</v>
      </c>
      <c r="L221" s="627">
        <v>333.31</v>
      </c>
      <c r="M221" s="627">
        <v>666.62</v>
      </c>
      <c r="N221" s="626">
        <v>2</v>
      </c>
      <c r="O221" s="691">
        <v>1</v>
      </c>
      <c r="P221" s="627"/>
      <c r="Q221" s="642">
        <v>0</v>
      </c>
      <c r="R221" s="626"/>
      <c r="S221" s="642">
        <v>0</v>
      </c>
      <c r="T221" s="691"/>
      <c r="U221" s="673">
        <v>0</v>
      </c>
    </row>
    <row r="222" spans="1:21" ht="14.4" customHeight="1" x14ac:dyDescent="0.3">
      <c r="A222" s="625">
        <v>7</v>
      </c>
      <c r="B222" s="626" t="s">
        <v>528</v>
      </c>
      <c r="C222" s="626">
        <v>89301072</v>
      </c>
      <c r="D222" s="689" t="s">
        <v>4145</v>
      </c>
      <c r="E222" s="690" t="s">
        <v>2795</v>
      </c>
      <c r="F222" s="626" t="s">
        <v>2775</v>
      </c>
      <c r="G222" s="626" t="s">
        <v>2957</v>
      </c>
      <c r="H222" s="626" t="s">
        <v>645</v>
      </c>
      <c r="I222" s="626" t="s">
        <v>2958</v>
      </c>
      <c r="J222" s="626" t="s">
        <v>2959</v>
      </c>
      <c r="K222" s="626" t="s">
        <v>2960</v>
      </c>
      <c r="L222" s="627">
        <v>1027.5999999999999</v>
      </c>
      <c r="M222" s="627">
        <v>48297.2</v>
      </c>
      <c r="N222" s="626">
        <v>47</v>
      </c>
      <c r="O222" s="691">
        <v>11</v>
      </c>
      <c r="P222" s="627">
        <v>32883.199999999997</v>
      </c>
      <c r="Q222" s="642">
        <v>0.68085106382978722</v>
      </c>
      <c r="R222" s="626">
        <v>32</v>
      </c>
      <c r="S222" s="642">
        <v>0.68085106382978722</v>
      </c>
      <c r="T222" s="691">
        <v>8</v>
      </c>
      <c r="U222" s="673">
        <v>0.72727272727272729</v>
      </c>
    </row>
    <row r="223" spans="1:21" ht="14.4" customHeight="1" x14ac:dyDescent="0.3">
      <c r="A223" s="625">
        <v>7</v>
      </c>
      <c r="B223" s="626" t="s">
        <v>528</v>
      </c>
      <c r="C223" s="626">
        <v>89301072</v>
      </c>
      <c r="D223" s="689" t="s">
        <v>4145</v>
      </c>
      <c r="E223" s="690" t="s">
        <v>2795</v>
      </c>
      <c r="F223" s="626" t="s">
        <v>2775</v>
      </c>
      <c r="G223" s="626" t="s">
        <v>2957</v>
      </c>
      <c r="H223" s="626" t="s">
        <v>645</v>
      </c>
      <c r="I223" s="626" t="s">
        <v>2961</v>
      </c>
      <c r="J223" s="626" t="s">
        <v>2962</v>
      </c>
      <c r="K223" s="626" t="s">
        <v>2963</v>
      </c>
      <c r="L223" s="627">
        <v>1509.4</v>
      </c>
      <c r="M223" s="627">
        <v>67923</v>
      </c>
      <c r="N223" s="626">
        <v>45</v>
      </c>
      <c r="O223" s="691">
        <v>9</v>
      </c>
      <c r="P223" s="627">
        <v>28678.600000000006</v>
      </c>
      <c r="Q223" s="642">
        <v>0.42222222222222233</v>
      </c>
      <c r="R223" s="626">
        <v>19</v>
      </c>
      <c r="S223" s="642">
        <v>0.42222222222222222</v>
      </c>
      <c r="T223" s="691">
        <v>3</v>
      </c>
      <c r="U223" s="673">
        <v>0.33333333333333331</v>
      </c>
    </row>
    <row r="224" spans="1:21" ht="14.4" customHeight="1" x14ac:dyDescent="0.3">
      <c r="A224" s="625">
        <v>7</v>
      </c>
      <c r="B224" s="626" t="s">
        <v>528</v>
      </c>
      <c r="C224" s="626">
        <v>89301072</v>
      </c>
      <c r="D224" s="689" t="s">
        <v>4145</v>
      </c>
      <c r="E224" s="690" t="s">
        <v>2795</v>
      </c>
      <c r="F224" s="626" t="s">
        <v>2775</v>
      </c>
      <c r="G224" s="626" t="s">
        <v>2957</v>
      </c>
      <c r="H224" s="626" t="s">
        <v>527</v>
      </c>
      <c r="I224" s="626" t="s">
        <v>3294</v>
      </c>
      <c r="J224" s="626" t="s">
        <v>3187</v>
      </c>
      <c r="K224" s="626" t="s">
        <v>3295</v>
      </c>
      <c r="L224" s="627">
        <v>0</v>
      </c>
      <c r="M224" s="627">
        <v>0</v>
      </c>
      <c r="N224" s="626">
        <v>1</v>
      </c>
      <c r="O224" s="691">
        <v>1</v>
      </c>
      <c r="P224" s="627">
        <v>0</v>
      </c>
      <c r="Q224" s="642"/>
      <c r="R224" s="626">
        <v>1</v>
      </c>
      <c r="S224" s="642">
        <v>1</v>
      </c>
      <c r="T224" s="691">
        <v>1</v>
      </c>
      <c r="U224" s="673">
        <v>1</v>
      </c>
    </row>
    <row r="225" spans="1:21" ht="14.4" customHeight="1" x14ac:dyDescent="0.3">
      <c r="A225" s="625">
        <v>7</v>
      </c>
      <c r="B225" s="626" t="s">
        <v>528</v>
      </c>
      <c r="C225" s="626">
        <v>89301072</v>
      </c>
      <c r="D225" s="689" t="s">
        <v>4145</v>
      </c>
      <c r="E225" s="690" t="s">
        <v>2795</v>
      </c>
      <c r="F225" s="626" t="s">
        <v>2775</v>
      </c>
      <c r="G225" s="626" t="s">
        <v>2957</v>
      </c>
      <c r="H225" s="626" t="s">
        <v>645</v>
      </c>
      <c r="I225" s="626" t="s">
        <v>3186</v>
      </c>
      <c r="J225" s="626" t="s">
        <v>3187</v>
      </c>
      <c r="K225" s="626" t="s">
        <v>3188</v>
      </c>
      <c r="L225" s="627">
        <v>1896.14</v>
      </c>
      <c r="M225" s="627">
        <v>87222.44</v>
      </c>
      <c r="N225" s="626">
        <v>46</v>
      </c>
      <c r="O225" s="691">
        <v>7</v>
      </c>
      <c r="P225" s="627">
        <v>64468.759999999995</v>
      </c>
      <c r="Q225" s="642">
        <v>0.73913043478260865</v>
      </c>
      <c r="R225" s="626">
        <v>34</v>
      </c>
      <c r="S225" s="642">
        <v>0.73913043478260865</v>
      </c>
      <c r="T225" s="691">
        <v>5</v>
      </c>
      <c r="U225" s="673">
        <v>0.7142857142857143</v>
      </c>
    </row>
    <row r="226" spans="1:21" ht="14.4" customHeight="1" x14ac:dyDescent="0.3">
      <c r="A226" s="625">
        <v>7</v>
      </c>
      <c r="B226" s="626" t="s">
        <v>528</v>
      </c>
      <c r="C226" s="626">
        <v>89301072</v>
      </c>
      <c r="D226" s="689" t="s">
        <v>4145</v>
      </c>
      <c r="E226" s="690" t="s">
        <v>2795</v>
      </c>
      <c r="F226" s="626" t="s">
        <v>2775</v>
      </c>
      <c r="G226" s="626" t="s">
        <v>3296</v>
      </c>
      <c r="H226" s="626" t="s">
        <v>645</v>
      </c>
      <c r="I226" s="626" t="s">
        <v>3297</v>
      </c>
      <c r="J226" s="626" t="s">
        <v>1896</v>
      </c>
      <c r="K226" s="626" t="s">
        <v>3298</v>
      </c>
      <c r="L226" s="627">
        <v>0</v>
      </c>
      <c r="M226" s="627">
        <v>0</v>
      </c>
      <c r="N226" s="626">
        <v>1</v>
      </c>
      <c r="O226" s="691">
        <v>1</v>
      </c>
      <c r="P226" s="627">
        <v>0</v>
      </c>
      <c r="Q226" s="642"/>
      <c r="R226" s="626">
        <v>1</v>
      </c>
      <c r="S226" s="642">
        <v>1</v>
      </c>
      <c r="T226" s="691">
        <v>1</v>
      </c>
      <c r="U226" s="673">
        <v>1</v>
      </c>
    </row>
    <row r="227" spans="1:21" ht="14.4" customHeight="1" x14ac:dyDescent="0.3">
      <c r="A227" s="625">
        <v>7</v>
      </c>
      <c r="B227" s="626" t="s">
        <v>528</v>
      </c>
      <c r="C227" s="626">
        <v>89301072</v>
      </c>
      <c r="D227" s="689" t="s">
        <v>4145</v>
      </c>
      <c r="E227" s="690" t="s">
        <v>2795</v>
      </c>
      <c r="F227" s="626" t="s">
        <v>2775</v>
      </c>
      <c r="G227" s="626" t="s">
        <v>3299</v>
      </c>
      <c r="H227" s="626" t="s">
        <v>527</v>
      </c>
      <c r="I227" s="626" t="s">
        <v>2343</v>
      </c>
      <c r="J227" s="626" t="s">
        <v>3300</v>
      </c>
      <c r="K227" s="626" t="s">
        <v>3301</v>
      </c>
      <c r="L227" s="627">
        <v>75.8</v>
      </c>
      <c r="M227" s="627">
        <v>151.6</v>
      </c>
      <c r="N227" s="626">
        <v>2</v>
      </c>
      <c r="O227" s="691">
        <v>1</v>
      </c>
      <c r="P227" s="627">
        <v>151.6</v>
      </c>
      <c r="Q227" s="642">
        <v>1</v>
      </c>
      <c r="R227" s="626">
        <v>2</v>
      </c>
      <c r="S227" s="642">
        <v>1</v>
      </c>
      <c r="T227" s="691">
        <v>1</v>
      </c>
      <c r="U227" s="673">
        <v>1</v>
      </c>
    </row>
    <row r="228" spans="1:21" ht="14.4" customHeight="1" x14ac:dyDescent="0.3">
      <c r="A228" s="625">
        <v>7</v>
      </c>
      <c r="B228" s="626" t="s">
        <v>528</v>
      </c>
      <c r="C228" s="626">
        <v>89301072</v>
      </c>
      <c r="D228" s="689" t="s">
        <v>4145</v>
      </c>
      <c r="E228" s="690" t="s">
        <v>2795</v>
      </c>
      <c r="F228" s="626" t="s">
        <v>2775</v>
      </c>
      <c r="G228" s="626" t="s">
        <v>3299</v>
      </c>
      <c r="H228" s="626" t="s">
        <v>527</v>
      </c>
      <c r="I228" s="626" t="s">
        <v>3302</v>
      </c>
      <c r="J228" s="626" t="s">
        <v>3303</v>
      </c>
      <c r="K228" s="626" t="s">
        <v>3304</v>
      </c>
      <c r="L228" s="627">
        <v>75.8</v>
      </c>
      <c r="M228" s="627">
        <v>151.6</v>
      </c>
      <c r="N228" s="626">
        <v>2</v>
      </c>
      <c r="O228" s="691">
        <v>1</v>
      </c>
      <c r="P228" s="627">
        <v>151.6</v>
      </c>
      <c r="Q228" s="642">
        <v>1</v>
      </c>
      <c r="R228" s="626">
        <v>2</v>
      </c>
      <c r="S228" s="642">
        <v>1</v>
      </c>
      <c r="T228" s="691">
        <v>1</v>
      </c>
      <c r="U228" s="673">
        <v>1</v>
      </c>
    </row>
    <row r="229" spans="1:21" ht="14.4" customHeight="1" x14ac:dyDescent="0.3">
      <c r="A229" s="625">
        <v>7</v>
      </c>
      <c r="B229" s="626" t="s">
        <v>528</v>
      </c>
      <c r="C229" s="626">
        <v>89301072</v>
      </c>
      <c r="D229" s="689" t="s">
        <v>4145</v>
      </c>
      <c r="E229" s="690" t="s">
        <v>2795</v>
      </c>
      <c r="F229" s="626" t="s">
        <v>2775</v>
      </c>
      <c r="G229" s="626" t="s">
        <v>3305</v>
      </c>
      <c r="H229" s="626" t="s">
        <v>645</v>
      </c>
      <c r="I229" s="626" t="s">
        <v>3306</v>
      </c>
      <c r="J229" s="626" t="s">
        <v>3307</v>
      </c>
      <c r="K229" s="626" t="s">
        <v>3308</v>
      </c>
      <c r="L229" s="627">
        <v>69.86</v>
      </c>
      <c r="M229" s="627">
        <v>209.57999999999998</v>
      </c>
      <c r="N229" s="626">
        <v>3</v>
      </c>
      <c r="O229" s="691">
        <v>0.5</v>
      </c>
      <c r="P229" s="627">
        <v>209.57999999999998</v>
      </c>
      <c r="Q229" s="642">
        <v>1</v>
      </c>
      <c r="R229" s="626">
        <v>3</v>
      </c>
      <c r="S229" s="642">
        <v>1</v>
      </c>
      <c r="T229" s="691">
        <v>0.5</v>
      </c>
      <c r="U229" s="673">
        <v>1</v>
      </c>
    </row>
    <row r="230" spans="1:21" ht="14.4" customHeight="1" x14ac:dyDescent="0.3">
      <c r="A230" s="625">
        <v>7</v>
      </c>
      <c r="B230" s="626" t="s">
        <v>528</v>
      </c>
      <c r="C230" s="626">
        <v>89301072</v>
      </c>
      <c r="D230" s="689" t="s">
        <v>4145</v>
      </c>
      <c r="E230" s="690" t="s">
        <v>2795</v>
      </c>
      <c r="F230" s="626" t="s">
        <v>2775</v>
      </c>
      <c r="G230" s="626" t="s">
        <v>2964</v>
      </c>
      <c r="H230" s="626" t="s">
        <v>645</v>
      </c>
      <c r="I230" s="626" t="s">
        <v>3189</v>
      </c>
      <c r="J230" s="626" t="s">
        <v>3190</v>
      </c>
      <c r="K230" s="626" t="s">
        <v>3191</v>
      </c>
      <c r="L230" s="627">
        <v>162.13</v>
      </c>
      <c r="M230" s="627">
        <v>2756.2099999999996</v>
      </c>
      <c r="N230" s="626">
        <v>17</v>
      </c>
      <c r="O230" s="691">
        <v>8.5</v>
      </c>
      <c r="P230" s="627">
        <v>1621.2999999999997</v>
      </c>
      <c r="Q230" s="642">
        <v>0.58823529411764708</v>
      </c>
      <c r="R230" s="626">
        <v>10</v>
      </c>
      <c r="S230" s="642">
        <v>0.58823529411764708</v>
      </c>
      <c r="T230" s="691">
        <v>4</v>
      </c>
      <c r="U230" s="673">
        <v>0.47058823529411764</v>
      </c>
    </row>
    <row r="231" spans="1:21" ht="14.4" customHeight="1" x14ac:dyDescent="0.3">
      <c r="A231" s="625">
        <v>7</v>
      </c>
      <c r="B231" s="626" t="s">
        <v>528</v>
      </c>
      <c r="C231" s="626">
        <v>89301072</v>
      </c>
      <c r="D231" s="689" t="s">
        <v>4145</v>
      </c>
      <c r="E231" s="690" t="s">
        <v>2795</v>
      </c>
      <c r="F231" s="626" t="s">
        <v>2775</v>
      </c>
      <c r="G231" s="626" t="s">
        <v>2964</v>
      </c>
      <c r="H231" s="626" t="s">
        <v>645</v>
      </c>
      <c r="I231" s="626" t="s">
        <v>2002</v>
      </c>
      <c r="J231" s="626" t="s">
        <v>2003</v>
      </c>
      <c r="K231" s="626" t="s">
        <v>2754</v>
      </c>
      <c r="L231" s="627">
        <v>216.16</v>
      </c>
      <c r="M231" s="627">
        <v>648.48</v>
      </c>
      <c r="N231" s="626">
        <v>3</v>
      </c>
      <c r="O231" s="691">
        <v>0.5</v>
      </c>
      <c r="P231" s="627"/>
      <c r="Q231" s="642">
        <v>0</v>
      </c>
      <c r="R231" s="626"/>
      <c r="S231" s="642">
        <v>0</v>
      </c>
      <c r="T231" s="691"/>
      <c r="U231" s="673">
        <v>0</v>
      </c>
    </row>
    <row r="232" spans="1:21" ht="14.4" customHeight="1" x14ac:dyDescent="0.3">
      <c r="A232" s="625">
        <v>7</v>
      </c>
      <c r="B232" s="626" t="s">
        <v>528</v>
      </c>
      <c r="C232" s="626">
        <v>89301072</v>
      </c>
      <c r="D232" s="689" t="s">
        <v>4145</v>
      </c>
      <c r="E232" s="690" t="s">
        <v>2795</v>
      </c>
      <c r="F232" s="626" t="s">
        <v>2775</v>
      </c>
      <c r="G232" s="626" t="s">
        <v>2965</v>
      </c>
      <c r="H232" s="626" t="s">
        <v>527</v>
      </c>
      <c r="I232" s="626" t="s">
        <v>2966</v>
      </c>
      <c r="J232" s="626" t="s">
        <v>2967</v>
      </c>
      <c r="K232" s="626" t="s">
        <v>2968</v>
      </c>
      <c r="L232" s="627">
        <v>294.70999999999998</v>
      </c>
      <c r="M232" s="627">
        <v>294.70999999999998</v>
      </c>
      <c r="N232" s="626">
        <v>1</v>
      </c>
      <c r="O232" s="691">
        <v>1</v>
      </c>
      <c r="P232" s="627"/>
      <c r="Q232" s="642">
        <v>0</v>
      </c>
      <c r="R232" s="626"/>
      <c r="S232" s="642">
        <v>0</v>
      </c>
      <c r="T232" s="691"/>
      <c r="U232" s="673">
        <v>0</v>
      </c>
    </row>
    <row r="233" spans="1:21" ht="14.4" customHeight="1" x14ac:dyDescent="0.3">
      <c r="A233" s="625">
        <v>7</v>
      </c>
      <c r="B233" s="626" t="s">
        <v>528</v>
      </c>
      <c r="C233" s="626">
        <v>89301072</v>
      </c>
      <c r="D233" s="689" t="s">
        <v>4145</v>
      </c>
      <c r="E233" s="690" t="s">
        <v>2795</v>
      </c>
      <c r="F233" s="626" t="s">
        <v>2775</v>
      </c>
      <c r="G233" s="626" t="s">
        <v>2965</v>
      </c>
      <c r="H233" s="626" t="s">
        <v>527</v>
      </c>
      <c r="I233" s="626" t="s">
        <v>3309</v>
      </c>
      <c r="J233" s="626" t="s">
        <v>3310</v>
      </c>
      <c r="K233" s="626" t="s">
        <v>3311</v>
      </c>
      <c r="L233" s="627">
        <v>221.03</v>
      </c>
      <c r="M233" s="627">
        <v>221.03</v>
      </c>
      <c r="N233" s="626">
        <v>1</v>
      </c>
      <c r="O233" s="691">
        <v>1</v>
      </c>
      <c r="P233" s="627">
        <v>221.03</v>
      </c>
      <c r="Q233" s="642">
        <v>1</v>
      </c>
      <c r="R233" s="626">
        <v>1</v>
      </c>
      <c r="S233" s="642">
        <v>1</v>
      </c>
      <c r="T233" s="691">
        <v>1</v>
      </c>
      <c r="U233" s="673">
        <v>1</v>
      </c>
    </row>
    <row r="234" spans="1:21" ht="14.4" customHeight="1" x14ac:dyDescent="0.3">
      <c r="A234" s="625">
        <v>7</v>
      </c>
      <c r="B234" s="626" t="s">
        <v>528</v>
      </c>
      <c r="C234" s="626">
        <v>89301072</v>
      </c>
      <c r="D234" s="689" t="s">
        <v>4145</v>
      </c>
      <c r="E234" s="690" t="s">
        <v>2795</v>
      </c>
      <c r="F234" s="626" t="s">
        <v>2775</v>
      </c>
      <c r="G234" s="626" t="s">
        <v>2965</v>
      </c>
      <c r="H234" s="626" t="s">
        <v>527</v>
      </c>
      <c r="I234" s="626" t="s">
        <v>2969</v>
      </c>
      <c r="J234" s="626" t="s">
        <v>2970</v>
      </c>
      <c r="K234" s="626" t="s">
        <v>2971</v>
      </c>
      <c r="L234" s="627">
        <v>261.41000000000003</v>
      </c>
      <c r="M234" s="627">
        <v>261.41000000000003</v>
      </c>
      <c r="N234" s="626">
        <v>1</v>
      </c>
      <c r="O234" s="691">
        <v>0.5</v>
      </c>
      <c r="P234" s="627"/>
      <c r="Q234" s="642">
        <v>0</v>
      </c>
      <c r="R234" s="626"/>
      <c r="S234" s="642">
        <v>0</v>
      </c>
      <c r="T234" s="691"/>
      <c r="U234" s="673">
        <v>0</v>
      </c>
    </row>
    <row r="235" spans="1:21" ht="14.4" customHeight="1" x14ac:dyDescent="0.3">
      <c r="A235" s="625">
        <v>7</v>
      </c>
      <c r="B235" s="626" t="s">
        <v>528</v>
      </c>
      <c r="C235" s="626">
        <v>89301072</v>
      </c>
      <c r="D235" s="689" t="s">
        <v>4145</v>
      </c>
      <c r="E235" s="690" t="s">
        <v>2795</v>
      </c>
      <c r="F235" s="626" t="s">
        <v>2775</v>
      </c>
      <c r="G235" s="626" t="s">
        <v>3194</v>
      </c>
      <c r="H235" s="626" t="s">
        <v>527</v>
      </c>
      <c r="I235" s="626" t="s">
        <v>608</v>
      </c>
      <c r="J235" s="626" t="s">
        <v>3312</v>
      </c>
      <c r="K235" s="626" t="s">
        <v>3313</v>
      </c>
      <c r="L235" s="627">
        <v>32.409999999999997</v>
      </c>
      <c r="M235" s="627">
        <v>64.819999999999993</v>
      </c>
      <c r="N235" s="626">
        <v>2</v>
      </c>
      <c r="O235" s="691">
        <v>0.5</v>
      </c>
      <c r="P235" s="627">
        <v>64.819999999999993</v>
      </c>
      <c r="Q235" s="642">
        <v>1</v>
      </c>
      <c r="R235" s="626">
        <v>2</v>
      </c>
      <c r="S235" s="642">
        <v>1</v>
      </c>
      <c r="T235" s="691">
        <v>0.5</v>
      </c>
      <c r="U235" s="673">
        <v>1</v>
      </c>
    </row>
    <row r="236" spans="1:21" ht="14.4" customHeight="1" x14ac:dyDescent="0.3">
      <c r="A236" s="625">
        <v>7</v>
      </c>
      <c r="B236" s="626" t="s">
        <v>528</v>
      </c>
      <c r="C236" s="626">
        <v>89301072</v>
      </c>
      <c r="D236" s="689" t="s">
        <v>4145</v>
      </c>
      <c r="E236" s="690" t="s">
        <v>2795</v>
      </c>
      <c r="F236" s="626" t="s">
        <v>2775</v>
      </c>
      <c r="G236" s="626" t="s">
        <v>3194</v>
      </c>
      <c r="H236" s="626" t="s">
        <v>527</v>
      </c>
      <c r="I236" s="626" t="s">
        <v>3314</v>
      </c>
      <c r="J236" s="626" t="s">
        <v>3315</v>
      </c>
      <c r="K236" s="626" t="s">
        <v>3316</v>
      </c>
      <c r="L236" s="627">
        <v>75.36</v>
      </c>
      <c r="M236" s="627">
        <v>75.36</v>
      </c>
      <c r="N236" s="626">
        <v>1</v>
      </c>
      <c r="O236" s="691">
        <v>0.5</v>
      </c>
      <c r="P236" s="627"/>
      <c r="Q236" s="642">
        <v>0</v>
      </c>
      <c r="R236" s="626"/>
      <c r="S236" s="642">
        <v>0</v>
      </c>
      <c r="T236" s="691"/>
      <c r="U236" s="673">
        <v>0</v>
      </c>
    </row>
    <row r="237" spans="1:21" ht="14.4" customHeight="1" x14ac:dyDescent="0.3">
      <c r="A237" s="625">
        <v>7</v>
      </c>
      <c r="B237" s="626" t="s">
        <v>528</v>
      </c>
      <c r="C237" s="626">
        <v>89301072</v>
      </c>
      <c r="D237" s="689" t="s">
        <v>4145</v>
      </c>
      <c r="E237" s="690" t="s">
        <v>2795</v>
      </c>
      <c r="F237" s="626" t="s">
        <v>2775</v>
      </c>
      <c r="G237" s="626" t="s">
        <v>3317</v>
      </c>
      <c r="H237" s="626" t="s">
        <v>527</v>
      </c>
      <c r="I237" s="626" t="s">
        <v>3318</v>
      </c>
      <c r="J237" s="626" t="s">
        <v>3319</v>
      </c>
      <c r="K237" s="626" t="s">
        <v>3287</v>
      </c>
      <c r="L237" s="627">
        <v>138.61000000000001</v>
      </c>
      <c r="M237" s="627">
        <v>415.83000000000004</v>
      </c>
      <c r="N237" s="626">
        <v>3</v>
      </c>
      <c r="O237" s="691">
        <v>0.5</v>
      </c>
      <c r="P237" s="627">
        <v>415.83000000000004</v>
      </c>
      <c r="Q237" s="642">
        <v>1</v>
      </c>
      <c r="R237" s="626">
        <v>3</v>
      </c>
      <c r="S237" s="642">
        <v>1</v>
      </c>
      <c r="T237" s="691">
        <v>0.5</v>
      </c>
      <c r="U237" s="673">
        <v>1</v>
      </c>
    </row>
    <row r="238" spans="1:21" ht="14.4" customHeight="1" x14ac:dyDescent="0.3">
      <c r="A238" s="625">
        <v>7</v>
      </c>
      <c r="B238" s="626" t="s">
        <v>528</v>
      </c>
      <c r="C238" s="626">
        <v>89301072</v>
      </c>
      <c r="D238" s="689" t="s">
        <v>4145</v>
      </c>
      <c r="E238" s="690" t="s">
        <v>2795</v>
      </c>
      <c r="F238" s="626" t="s">
        <v>2775</v>
      </c>
      <c r="G238" s="626" t="s">
        <v>3317</v>
      </c>
      <c r="H238" s="626" t="s">
        <v>527</v>
      </c>
      <c r="I238" s="626" t="s">
        <v>3318</v>
      </c>
      <c r="J238" s="626" t="s">
        <v>3319</v>
      </c>
      <c r="K238" s="626" t="s">
        <v>3320</v>
      </c>
      <c r="L238" s="627">
        <v>115.3</v>
      </c>
      <c r="M238" s="627">
        <v>345.9</v>
      </c>
      <c r="N238" s="626">
        <v>3</v>
      </c>
      <c r="O238" s="691">
        <v>1</v>
      </c>
      <c r="P238" s="627">
        <v>345.9</v>
      </c>
      <c r="Q238" s="642">
        <v>1</v>
      </c>
      <c r="R238" s="626">
        <v>3</v>
      </c>
      <c r="S238" s="642">
        <v>1</v>
      </c>
      <c r="T238" s="691">
        <v>1</v>
      </c>
      <c r="U238" s="673">
        <v>1</v>
      </c>
    </row>
    <row r="239" spans="1:21" ht="14.4" customHeight="1" x14ac:dyDescent="0.3">
      <c r="A239" s="625">
        <v>7</v>
      </c>
      <c r="B239" s="626" t="s">
        <v>528</v>
      </c>
      <c r="C239" s="626">
        <v>89301072</v>
      </c>
      <c r="D239" s="689" t="s">
        <v>4145</v>
      </c>
      <c r="E239" s="690" t="s">
        <v>2795</v>
      </c>
      <c r="F239" s="626" t="s">
        <v>2775</v>
      </c>
      <c r="G239" s="626" t="s">
        <v>2972</v>
      </c>
      <c r="H239" s="626" t="s">
        <v>527</v>
      </c>
      <c r="I239" s="626" t="s">
        <v>2973</v>
      </c>
      <c r="J239" s="626" t="s">
        <v>2974</v>
      </c>
      <c r="K239" s="626" t="s">
        <v>2975</v>
      </c>
      <c r="L239" s="627">
        <v>53.67</v>
      </c>
      <c r="M239" s="627">
        <v>3810.5700000000006</v>
      </c>
      <c r="N239" s="626">
        <v>71</v>
      </c>
      <c r="O239" s="691">
        <v>18</v>
      </c>
      <c r="P239" s="627">
        <v>2522.4900000000007</v>
      </c>
      <c r="Q239" s="642">
        <v>0.66197183098591561</v>
      </c>
      <c r="R239" s="626">
        <v>47</v>
      </c>
      <c r="S239" s="642">
        <v>0.6619718309859155</v>
      </c>
      <c r="T239" s="691">
        <v>12</v>
      </c>
      <c r="U239" s="673">
        <v>0.66666666666666663</v>
      </c>
    </row>
    <row r="240" spans="1:21" ht="14.4" customHeight="1" x14ac:dyDescent="0.3">
      <c r="A240" s="625">
        <v>7</v>
      </c>
      <c r="B240" s="626" t="s">
        <v>528</v>
      </c>
      <c r="C240" s="626">
        <v>89301072</v>
      </c>
      <c r="D240" s="689" t="s">
        <v>4145</v>
      </c>
      <c r="E240" s="690" t="s">
        <v>2795</v>
      </c>
      <c r="F240" s="626" t="s">
        <v>2775</v>
      </c>
      <c r="G240" s="626" t="s">
        <v>2972</v>
      </c>
      <c r="H240" s="626" t="s">
        <v>527</v>
      </c>
      <c r="I240" s="626" t="s">
        <v>2976</v>
      </c>
      <c r="J240" s="626" t="s">
        <v>2977</v>
      </c>
      <c r="K240" s="626" t="s">
        <v>1943</v>
      </c>
      <c r="L240" s="627">
        <v>165.67</v>
      </c>
      <c r="M240" s="627">
        <v>662.68</v>
      </c>
      <c r="N240" s="626">
        <v>4</v>
      </c>
      <c r="O240" s="691">
        <v>1</v>
      </c>
      <c r="P240" s="627"/>
      <c r="Q240" s="642">
        <v>0</v>
      </c>
      <c r="R240" s="626"/>
      <c r="S240" s="642">
        <v>0</v>
      </c>
      <c r="T240" s="691"/>
      <c r="U240" s="673">
        <v>0</v>
      </c>
    </row>
    <row r="241" spans="1:21" ht="14.4" customHeight="1" x14ac:dyDescent="0.3">
      <c r="A241" s="625">
        <v>7</v>
      </c>
      <c r="B241" s="626" t="s">
        <v>528</v>
      </c>
      <c r="C241" s="626">
        <v>89301072</v>
      </c>
      <c r="D241" s="689" t="s">
        <v>4145</v>
      </c>
      <c r="E241" s="690" t="s">
        <v>2795</v>
      </c>
      <c r="F241" s="626" t="s">
        <v>2775</v>
      </c>
      <c r="G241" s="626" t="s">
        <v>3201</v>
      </c>
      <c r="H241" s="626" t="s">
        <v>527</v>
      </c>
      <c r="I241" s="626" t="s">
        <v>3202</v>
      </c>
      <c r="J241" s="626" t="s">
        <v>3203</v>
      </c>
      <c r="K241" s="626" t="s">
        <v>3204</v>
      </c>
      <c r="L241" s="627">
        <v>0</v>
      </c>
      <c r="M241" s="627">
        <v>0</v>
      </c>
      <c r="N241" s="626">
        <v>1</v>
      </c>
      <c r="O241" s="691">
        <v>0.5</v>
      </c>
      <c r="P241" s="627">
        <v>0</v>
      </c>
      <c r="Q241" s="642"/>
      <c r="R241" s="626">
        <v>1</v>
      </c>
      <c r="S241" s="642">
        <v>1</v>
      </c>
      <c r="T241" s="691">
        <v>0.5</v>
      </c>
      <c r="U241" s="673">
        <v>1</v>
      </c>
    </row>
    <row r="242" spans="1:21" ht="14.4" customHeight="1" x14ac:dyDescent="0.3">
      <c r="A242" s="625">
        <v>7</v>
      </c>
      <c r="B242" s="626" t="s">
        <v>528</v>
      </c>
      <c r="C242" s="626">
        <v>89301072</v>
      </c>
      <c r="D242" s="689" t="s">
        <v>4145</v>
      </c>
      <c r="E242" s="690" t="s">
        <v>2795</v>
      </c>
      <c r="F242" s="626" t="s">
        <v>2775</v>
      </c>
      <c r="G242" s="626" t="s">
        <v>3201</v>
      </c>
      <c r="H242" s="626" t="s">
        <v>527</v>
      </c>
      <c r="I242" s="626" t="s">
        <v>3321</v>
      </c>
      <c r="J242" s="626" t="s">
        <v>3322</v>
      </c>
      <c r="K242" s="626" t="s">
        <v>3323</v>
      </c>
      <c r="L242" s="627">
        <v>834.99</v>
      </c>
      <c r="M242" s="627">
        <v>834.99</v>
      </c>
      <c r="N242" s="626">
        <v>1</v>
      </c>
      <c r="O242" s="691">
        <v>0.5</v>
      </c>
      <c r="P242" s="627">
        <v>834.99</v>
      </c>
      <c r="Q242" s="642">
        <v>1</v>
      </c>
      <c r="R242" s="626">
        <v>1</v>
      </c>
      <c r="S242" s="642">
        <v>1</v>
      </c>
      <c r="T242" s="691">
        <v>0.5</v>
      </c>
      <c r="U242" s="673">
        <v>1</v>
      </c>
    </row>
    <row r="243" spans="1:21" ht="14.4" customHeight="1" x14ac:dyDescent="0.3">
      <c r="A243" s="625">
        <v>7</v>
      </c>
      <c r="B243" s="626" t="s">
        <v>528</v>
      </c>
      <c r="C243" s="626">
        <v>89301072</v>
      </c>
      <c r="D243" s="689" t="s">
        <v>4145</v>
      </c>
      <c r="E243" s="690" t="s">
        <v>2795</v>
      </c>
      <c r="F243" s="626" t="s">
        <v>2775</v>
      </c>
      <c r="G243" s="626" t="s">
        <v>3324</v>
      </c>
      <c r="H243" s="626" t="s">
        <v>527</v>
      </c>
      <c r="I243" s="626" t="s">
        <v>3325</v>
      </c>
      <c r="J243" s="626" t="s">
        <v>3326</v>
      </c>
      <c r="K243" s="626" t="s">
        <v>3327</v>
      </c>
      <c r="L243" s="627">
        <v>0</v>
      </c>
      <c r="M243" s="627">
        <v>0</v>
      </c>
      <c r="N243" s="626">
        <v>1</v>
      </c>
      <c r="O243" s="691">
        <v>0.5</v>
      </c>
      <c r="P243" s="627">
        <v>0</v>
      </c>
      <c r="Q243" s="642"/>
      <c r="R243" s="626">
        <v>1</v>
      </c>
      <c r="S243" s="642">
        <v>1</v>
      </c>
      <c r="T243" s="691">
        <v>0.5</v>
      </c>
      <c r="U243" s="673">
        <v>1</v>
      </c>
    </row>
    <row r="244" spans="1:21" ht="14.4" customHeight="1" x14ac:dyDescent="0.3">
      <c r="A244" s="625">
        <v>7</v>
      </c>
      <c r="B244" s="626" t="s">
        <v>528</v>
      </c>
      <c r="C244" s="626">
        <v>89301072</v>
      </c>
      <c r="D244" s="689" t="s">
        <v>4145</v>
      </c>
      <c r="E244" s="690" t="s">
        <v>2795</v>
      </c>
      <c r="F244" s="626" t="s">
        <v>2775</v>
      </c>
      <c r="G244" s="626" t="s">
        <v>3181</v>
      </c>
      <c r="H244" s="626" t="s">
        <v>645</v>
      </c>
      <c r="I244" s="626" t="s">
        <v>1967</v>
      </c>
      <c r="J244" s="626" t="s">
        <v>1968</v>
      </c>
      <c r="K244" s="626" t="s">
        <v>1969</v>
      </c>
      <c r="L244" s="627">
        <v>232.44</v>
      </c>
      <c r="M244" s="627">
        <v>464.88</v>
      </c>
      <c r="N244" s="626">
        <v>2</v>
      </c>
      <c r="O244" s="691">
        <v>1</v>
      </c>
      <c r="P244" s="627">
        <v>464.88</v>
      </c>
      <c r="Q244" s="642">
        <v>1</v>
      </c>
      <c r="R244" s="626">
        <v>2</v>
      </c>
      <c r="S244" s="642">
        <v>1</v>
      </c>
      <c r="T244" s="691">
        <v>1</v>
      </c>
      <c r="U244" s="673">
        <v>1</v>
      </c>
    </row>
    <row r="245" spans="1:21" ht="14.4" customHeight="1" x14ac:dyDescent="0.3">
      <c r="A245" s="625">
        <v>7</v>
      </c>
      <c r="B245" s="626" t="s">
        <v>528</v>
      </c>
      <c r="C245" s="626">
        <v>89301072</v>
      </c>
      <c r="D245" s="689" t="s">
        <v>4145</v>
      </c>
      <c r="E245" s="690" t="s">
        <v>2795</v>
      </c>
      <c r="F245" s="626" t="s">
        <v>2775</v>
      </c>
      <c r="G245" s="626" t="s">
        <v>2821</v>
      </c>
      <c r="H245" s="626" t="s">
        <v>645</v>
      </c>
      <c r="I245" s="626" t="s">
        <v>2822</v>
      </c>
      <c r="J245" s="626" t="s">
        <v>2823</v>
      </c>
      <c r="K245" s="626" t="s">
        <v>2824</v>
      </c>
      <c r="L245" s="627">
        <v>471.57</v>
      </c>
      <c r="M245" s="627">
        <v>943.14</v>
      </c>
      <c r="N245" s="626">
        <v>2</v>
      </c>
      <c r="O245" s="691">
        <v>1</v>
      </c>
      <c r="P245" s="627">
        <v>943.14</v>
      </c>
      <c r="Q245" s="642">
        <v>1</v>
      </c>
      <c r="R245" s="626">
        <v>2</v>
      </c>
      <c r="S245" s="642">
        <v>1</v>
      </c>
      <c r="T245" s="691">
        <v>1</v>
      </c>
      <c r="U245" s="673">
        <v>1</v>
      </c>
    </row>
    <row r="246" spans="1:21" ht="14.4" customHeight="1" x14ac:dyDescent="0.3">
      <c r="A246" s="625">
        <v>7</v>
      </c>
      <c r="B246" s="626" t="s">
        <v>528</v>
      </c>
      <c r="C246" s="626">
        <v>89301072</v>
      </c>
      <c r="D246" s="689" t="s">
        <v>4145</v>
      </c>
      <c r="E246" s="690" t="s">
        <v>2795</v>
      </c>
      <c r="F246" s="626" t="s">
        <v>2775</v>
      </c>
      <c r="G246" s="626" t="s">
        <v>2982</v>
      </c>
      <c r="H246" s="626" t="s">
        <v>527</v>
      </c>
      <c r="I246" s="626" t="s">
        <v>2983</v>
      </c>
      <c r="J246" s="626" t="s">
        <v>2984</v>
      </c>
      <c r="K246" s="626" t="s">
        <v>2985</v>
      </c>
      <c r="L246" s="627">
        <v>629.07000000000005</v>
      </c>
      <c r="M246" s="627">
        <v>629.07000000000005</v>
      </c>
      <c r="N246" s="626">
        <v>1</v>
      </c>
      <c r="O246" s="691">
        <v>1</v>
      </c>
      <c r="P246" s="627">
        <v>629.07000000000005</v>
      </c>
      <c r="Q246" s="642">
        <v>1</v>
      </c>
      <c r="R246" s="626">
        <v>1</v>
      </c>
      <c r="S246" s="642">
        <v>1</v>
      </c>
      <c r="T246" s="691">
        <v>1</v>
      </c>
      <c r="U246" s="673">
        <v>1</v>
      </c>
    </row>
    <row r="247" spans="1:21" ht="14.4" customHeight="1" x14ac:dyDescent="0.3">
      <c r="A247" s="625">
        <v>7</v>
      </c>
      <c r="B247" s="626" t="s">
        <v>528</v>
      </c>
      <c r="C247" s="626">
        <v>89301072</v>
      </c>
      <c r="D247" s="689" t="s">
        <v>4145</v>
      </c>
      <c r="E247" s="690" t="s">
        <v>2795</v>
      </c>
      <c r="F247" s="626" t="s">
        <v>2775</v>
      </c>
      <c r="G247" s="626" t="s">
        <v>2982</v>
      </c>
      <c r="H247" s="626" t="s">
        <v>527</v>
      </c>
      <c r="I247" s="626" t="s">
        <v>3007</v>
      </c>
      <c r="J247" s="626" t="s">
        <v>3008</v>
      </c>
      <c r="K247" s="626" t="s">
        <v>3009</v>
      </c>
      <c r="L247" s="627">
        <v>4358.63</v>
      </c>
      <c r="M247" s="627">
        <v>13075.89</v>
      </c>
      <c r="N247" s="626">
        <v>3</v>
      </c>
      <c r="O247" s="691">
        <v>3</v>
      </c>
      <c r="P247" s="627">
        <v>8717.26</v>
      </c>
      <c r="Q247" s="642">
        <v>0.66666666666666674</v>
      </c>
      <c r="R247" s="626">
        <v>2</v>
      </c>
      <c r="S247" s="642">
        <v>0.66666666666666663</v>
      </c>
      <c r="T247" s="691">
        <v>2</v>
      </c>
      <c r="U247" s="673">
        <v>0.66666666666666663</v>
      </c>
    </row>
    <row r="248" spans="1:21" ht="14.4" customHeight="1" x14ac:dyDescent="0.3">
      <c r="A248" s="625">
        <v>7</v>
      </c>
      <c r="B248" s="626" t="s">
        <v>528</v>
      </c>
      <c r="C248" s="626">
        <v>89301072</v>
      </c>
      <c r="D248" s="689" t="s">
        <v>4145</v>
      </c>
      <c r="E248" s="690" t="s">
        <v>2795</v>
      </c>
      <c r="F248" s="626" t="s">
        <v>2775</v>
      </c>
      <c r="G248" s="626" t="s">
        <v>2982</v>
      </c>
      <c r="H248" s="626" t="s">
        <v>527</v>
      </c>
      <c r="I248" s="626" t="s">
        <v>3328</v>
      </c>
      <c r="J248" s="626" t="s">
        <v>3017</v>
      </c>
      <c r="K248" s="626" t="s">
        <v>3329</v>
      </c>
      <c r="L248" s="627">
        <v>0</v>
      </c>
      <c r="M248" s="627">
        <v>0</v>
      </c>
      <c r="N248" s="626">
        <v>1</v>
      </c>
      <c r="O248" s="691">
        <v>1</v>
      </c>
      <c r="P248" s="627">
        <v>0</v>
      </c>
      <c r="Q248" s="642"/>
      <c r="R248" s="626">
        <v>1</v>
      </c>
      <c r="S248" s="642">
        <v>1</v>
      </c>
      <c r="T248" s="691">
        <v>1</v>
      </c>
      <c r="U248" s="673">
        <v>1</v>
      </c>
    </row>
    <row r="249" spans="1:21" ht="14.4" customHeight="1" x14ac:dyDescent="0.3">
      <c r="A249" s="625">
        <v>7</v>
      </c>
      <c r="B249" s="626" t="s">
        <v>528</v>
      </c>
      <c r="C249" s="626">
        <v>89301072</v>
      </c>
      <c r="D249" s="689" t="s">
        <v>4145</v>
      </c>
      <c r="E249" s="690" t="s">
        <v>2795</v>
      </c>
      <c r="F249" s="626" t="s">
        <v>2775</v>
      </c>
      <c r="G249" s="626" t="s">
        <v>2982</v>
      </c>
      <c r="H249" s="626" t="s">
        <v>527</v>
      </c>
      <c r="I249" s="626" t="s">
        <v>3016</v>
      </c>
      <c r="J249" s="626" t="s">
        <v>3017</v>
      </c>
      <c r="K249" s="626" t="s">
        <v>3018</v>
      </c>
      <c r="L249" s="627">
        <v>2787.72</v>
      </c>
      <c r="M249" s="627">
        <v>5575.44</v>
      </c>
      <c r="N249" s="626">
        <v>2</v>
      </c>
      <c r="O249" s="691">
        <v>1</v>
      </c>
      <c r="P249" s="627">
        <v>5575.44</v>
      </c>
      <c r="Q249" s="642">
        <v>1</v>
      </c>
      <c r="R249" s="626">
        <v>2</v>
      </c>
      <c r="S249" s="642">
        <v>1</v>
      </c>
      <c r="T249" s="691">
        <v>1</v>
      </c>
      <c r="U249" s="673">
        <v>1</v>
      </c>
    </row>
    <row r="250" spans="1:21" ht="14.4" customHeight="1" x14ac:dyDescent="0.3">
      <c r="A250" s="625">
        <v>7</v>
      </c>
      <c r="B250" s="626" t="s">
        <v>528</v>
      </c>
      <c r="C250" s="626">
        <v>89301072</v>
      </c>
      <c r="D250" s="689" t="s">
        <v>4145</v>
      </c>
      <c r="E250" s="690" t="s">
        <v>2795</v>
      </c>
      <c r="F250" s="626" t="s">
        <v>2775</v>
      </c>
      <c r="G250" s="626" t="s">
        <v>2982</v>
      </c>
      <c r="H250" s="626" t="s">
        <v>527</v>
      </c>
      <c r="I250" s="626" t="s">
        <v>3019</v>
      </c>
      <c r="J250" s="626" t="s">
        <v>3020</v>
      </c>
      <c r="K250" s="626" t="s">
        <v>3021</v>
      </c>
      <c r="L250" s="627">
        <v>2787.72</v>
      </c>
      <c r="M250" s="627">
        <v>36240.36</v>
      </c>
      <c r="N250" s="626">
        <v>13</v>
      </c>
      <c r="O250" s="691">
        <v>2</v>
      </c>
      <c r="P250" s="627">
        <v>36240.36</v>
      </c>
      <c r="Q250" s="642">
        <v>1</v>
      </c>
      <c r="R250" s="626">
        <v>13</v>
      </c>
      <c r="S250" s="642">
        <v>1</v>
      </c>
      <c r="T250" s="691">
        <v>2</v>
      </c>
      <c r="U250" s="673">
        <v>1</v>
      </c>
    </row>
    <row r="251" spans="1:21" ht="14.4" customHeight="1" x14ac:dyDescent="0.3">
      <c r="A251" s="625">
        <v>7</v>
      </c>
      <c r="B251" s="626" t="s">
        <v>528</v>
      </c>
      <c r="C251" s="626">
        <v>89301072</v>
      </c>
      <c r="D251" s="689" t="s">
        <v>4145</v>
      </c>
      <c r="E251" s="690" t="s">
        <v>2795</v>
      </c>
      <c r="F251" s="626" t="s">
        <v>2775</v>
      </c>
      <c r="G251" s="626" t="s">
        <v>2982</v>
      </c>
      <c r="H251" s="626" t="s">
        <v>527</v>
      </c>
      <c r="I251" s="626" t="s">
        <v>3022</v>
      </c>
      <c r="J251" s="626" t="s">
        <v>3023</v>
      </c>
      <c r="K251" s="626" t="s">
        <v>3024</v>
      </c>
      <c r="L251" s="627">
        <v>2332.38</v>
      </c>
      <c r="M251" s="627">
        <v>27988.560000000001</v>
      </c>
      <c r="N251" s="626">
        <v>12</v>
      </c>
      <c r="O251" s="691">
        <v>2</v>
      </c>
      <c r="P251" s="627">
        <v>27988.560000000001</v>
      </c>
      <c r="Q251" s="642">
        <v>1</v>
      </c>
      <c r="R251" s="626">
        <v>12</v>
      </c>
      <c r="S251" s="642">
        <v>1</v>
      </c>
      <c r="T251" s="691">
        <v>2</v>
      </c>
      <c r="U251" s="673">
        <v>1</v>
      </c>
    </row>
    <row r="252" spans="1:21" ht="14.4" customHeight="1" x14ac:dyDescent="0.3">
      <c r="A252" s="625">
        <v>7</v>
      </c>
      <c r="B252" s="626" t="s">
        <v>528</v>
      </c>
      <c r="C252" s="626">
        <v>89301072</v>
      </c>
      <c r="D252" s="689" t="s">
        <v>4145</v>
      </c>
      <c r="E252" s="690" t="s">
        <v>2795</v>
      </c>
      <c r="F252" s="626" t="s">
        <v>2775</v>
      </c>
      <c r="G252" s="626" t="s">
        <v>2982</v>
      </c>
      <c r="H252" s="626" t="s">
        <v>527</v>
      </c>
      <c r="I252" s="626" t="s">
        <v>3025</v>
      </c>
      <c r="J252" s="626" t="s">
        <v>3026</v>
      </c>
      <c r="K252" s="626" t="s">
        <v>3027</v>
      </c>
      <c r="L252" s="627">
        <v>880.88</v>
      </c>
      <c r="M252" s="627">
        <v>13213.2</v>
      </c>
      <c r="N252" s="626">
        <v>15</v>
      </c>
      <c r="O252" s="691">
        <v>4</v>
      </c>
      <c r="P252" s="627">
        <v>6166.16</v>
      </c>
      <c r="Q252" s="642">
        <v>0.46666666666666662</v>
      </c>
      <c r="R252" s="626">
        <v>7</v>
      </c>
      <c r="S252" s="642">
        <v>0.46666666666666667</v>
      </c>
      <c r="T252" s="691">
        <v>2</v>
      </c>
      <c r="U252" s="673">
        <v>0.5</v>
      </c>
    </row>
    <row r="253" spans="1:21" ht="14.4" customHeight="1" x14ac:dyDescent="0.3">
      <c r="A253" s="625">
        <v>7</v>
      </c>
      <c r="B253" s="626" t="s">
        <v>528</v>
      </c>
      <c r="C253" s="626">
        <v>89301072</v>
      </c>
      <c r="D253" s="689" t="s">
        <v>4145</v>
      </c>
      <c r="E253" s="690" t="s">
        <v>2795</v>
      </c>
      <c r="F253" s="626" t="s">
        <v>2775</v>
      </c>
      <c r="G253" s="626" t="s">
        <v>2982</v>
      </c>
      <c r="H253" s="626" t="s">
        <v>527</v>
      </c>
      <c r="I253" s="626" t="s">
        <v>3028</v>
      </c>
      <c r="J253" s="626" t="s">
        <v>3029</v>
      </c>
      <c r="K253" s="626" t="s">
        <v>3030</v>
      </c>
      <c r="L253" s="627">
        <v>1629.03</v>
      </c>
      <c r="M253" s="627">
        <v>17919.330000000002</v>
      </c>
      <c r="N253" s="626">
        <v>11</v>
      </c>
      <c r="O253" s="691">
        <v>3</v>
      </c>
      <c r="P253" s="627">
        <v>17919.330000000002</v>
      </c>
      <c r="Q253" s="642">
        <v>1</v>
      </c>
      <c r="R253" s="626">
        <v>11</v>
      </c>
      <c r="S253" s="642">
        <v>1</v>
      </c>
      <c r="T253" s="691">
        <v>3</v>
      </c>
      <c r="U253" s="673">
        <v>1</v>
      </c>
    </row>
    <row r="254" spans="1:21" ht="14.4" customHeight="1" x14ac:dyDescent="0.3">
      <c r="A254" s="625">
        <v>7</v>
      </c>
      <c r="B254" s="626" t="s">
        <v>528</v>
      </c>
      <c r="C254" s="626">
        <v>89301072</v>
      </c>
      <c r="D254" s="689" t="s">
        <v>4145</v>
      </c>
      <c r="E254" s="690" t="s">
        <v>2795</v>
      </c>
      <c r="F254" s="626" t="s">
        <v>2775</v>
      </c>
      <c r="G254" s="626" t="s">
        <v>3330</v>
      </c>
      <c r="H254" s="626" t="s">
        <v>645</v>
      </c>
      <c r="I254" s="626" t="s">
        <v>3331</v>
      </c>
      <c r="J254" s="626" t="s">
        <v>3332</v>
      </c>
      <c r="K254" s="626" t="s">
        <v>3333</v>
      </c>
      <c r="L254" s="627">
        <v>543.04</v>
      </c>
      <c r="M254" s="627">
        <v>1086.08</v>
      </c>
      <c r="N254" s="626">
        <v>2</v>
      </c>
      <c r="O254" s="691">
        <v>0.5</v>
      </c>
      <c r="P254" s="627">
        <v>1086.08</v>
      </c>
      <c r="Q254" s="642">
        <v>1</v>
      </c>
      <c r="R254" s="626">
        <v>2</v>
      </c>
      <c r="S254" s="642">
        <v>1</v>
      </c>
      <c r="T254" s="691">
        <v>0.5</v>
      </c>
      <c r="U254" s="673">
        <v>1</v>
      </c>
    </row>
    <row r="255" spans="1:21" ht="14.4" customHeight="1" x14ac:dyDescent="0.3">
      <c r="A255" s="625">
        <v>7</v>
      </c>
      <c r="B255" s="626" t="s">
        <v>528</v>
      </c>
      <c r="C255" s="626">
        <v>89301072</v>
      </c>
      <c r="D255" s="689" t="s">
        <v>4145</v>
      </c>
      <c r="E255" s="690" t="s">
        <v>2795</v>
      </c>
      <c r="F255" s="626" t="s">
        <v>2775</v>
      </c>
      <c r="G255" s="626" t="s">
        <v>3031</v>
      </c>
      <c r="H255" s="626" t="s">
        <v>645</v>
      </c>
      <c r="I255" s="626" t="s">
        <v>3043</v>
      </c>
      <c r="J255" s="626" t="s">
        <v>1907</v>
      </c>
      <c r="K255" s="626" t="s">
        <v>3034</v>
      </c>
      <c r="L255" s="627">
        <v>443.52</v>
      </c>
      <c r="M255" s="627">
        <v>887.04</v>
      </c>
      <c r="N255" s="626">
        <v>2</v>
      </c>
      <c r="O255" s="691">
        <v>1</v>
      </c>
      <c r="P255" s="627"/>
      <c r="Q255" s="642">
        <v>0</v>
      </c>
      <c r="R255" s="626"/>
      <c r="S255" s="642">
        <v>0</v>
      </c>
      <c r="T255" s="691"/>
      <c r="U255" s="673">
        <v>0</v>
      </c>
    </row>
    <row r="256" spans="1:21" ht="14.4" customHeight="1" x14ac:dyDescent="0.3">
      <c r="A256" s="625">
        <v>7</v>
      </c>
      <c r="B256" s="626" t="s">
        <v>528</v>
      </c>
      <c r="C256" s="626">
        <v>89301072</v>
      </c>
      <c r="D256" s="689" t="s">
        <v>4145</v>
      </c>
      <c r="E256" s="690" t="s">
        <v>2795</v>
      </c>
      <c r="F256" s="626" t="s">
        <v>2775</v>
      </c>
      <c r="G256" s="626" t="s">
        <v>3031</v>
      </c>
      <c r="H256" s="626" t="s">
        <v>645</v>
      </c>
      <c r="I256" s="626" t="s">
        <v>1906</v>
      </c>
      <c r="J256" s="626" t="s">
        <v>1907</v>
      </c>
      <c r="K256" s="626" t="s">
        <v>1908</v>
      </c>
      <c r="L256" s="627">
        <v>887.05</v>
      </c>
      <c r="M256" s="627">
        <v>4435.25</v>
      </c>
      <c r="N256" s="626">
        <v>5</v>
      </c>
      <c r="O256" s="691">
        <v>4</v>
      </c>
      <c r="P256" s="627">
        <v>1774.1</v>
      </c>
      <c r="Q256" s="642">
        <v>0.39999999999999997</v>
      </c>
      <c r="R256" s="626">
        <v>2</v>
      </c>
      <c r="S256" s="642">
        <v>0.4</v>
      </c>
      <c r="T256" s="691">
        <v>2</v>
      </c>
      <c r="U256" s="673">
        <v>0.5</v>
      </c>
    </row>
    <row r="257" spans="1:21" ht="14.4" customHeight="1" x14ac:dyDescent="0.3">
      <c r="A257" s="625">
        <v>7</v>
      </c>
      <c r="B257" s="626" t="s">
        <v>528</v>
      </c>
      <c r="C257" s="626">
        <v>89301072</v>
      </c>
      <c r="D257" s="689" t="s">
        <v>4145</v>
      </c>
      <c r="E257" s="690" t="s">
        <v>2795</v>
      </c>
      <c r="F257" s="626" t="s">
        <v>2775</v>
      </c>
      <c r="G257" s="626" t="s">
        <v>3031</v>
      </c>
      <c r="H257" s="626" t="s">
        <v>645</v>
      </c>
      <c r="I257" s="626" t="s">
        <v>3334</v>
      </c>
      <c r="J257" s="626" t="s">
        <v>3335</v>
      </c>
      <c r="K257" s="626" t="s">
        <v>3336</v>
      </c>
      <c r="L257" s="627">
        <v>499.8</v>
      </c>
      <c r="M257" s="627">
        <v>999.6</v>
      </c>
      <c r="N257" s="626">
        <v>2</v>
      </c>
      <c r="O257" s="691">
        <v>0.5</v>
      </c>
      <c r="P257" s="627"/>
      <c r="Q257" s="642">
        <v>0</v>
      </c>
      <c r="R257" s="626"/>
      <c r="S257" s="642">
        <v>0</v>
      </c>
      <c r="T257" s="691"/>
      <c r="U257" s="673">
        <v>0</v>
      </c>
    </row>
    <row r="258" spans="1:21" ht="14.4" customHeight="1" x14ac:dyDescent="0.3">
      <c r="A258" s="625">
        <v>7</v>
      </c>
      <c r="B258" s="626" t="s">
        <v>528</v>
      </c>
      <c r="C258" s="626">
        <v>89301072</v>
      </c>
      <c r="D258" s="689" t="s">
        <v>4145</v>
      </c>
      <c r="E258" s="690" t="s">
        <v>2795</v>
      </c>
      <c r="F258" s="626" t="s">
        <v>2775</v>
      </c>
      <c r="G258" s="626" t="s">
        <v>3214</v>
      </c>
      <c r="H258" s="626" t="s">
        <v>527</v>
      </c>
      <c r="I258" s="626" t="s">
        <v>935</v>
      </c>
      <c r="J258" s="626" t="s">
        <v>936</v>
      </c>
      <c r="K258" s="626" t="s">
        <v>3215</v>
      </c>
      <c r="L258" s="627">
        <v>153.37</v>
      </c>
      <c r="M258" s="627">
        <v>306.74</v>
      </c>
      <c r="N258" s="626">
        <v>2</v>
      </c>
      <c r="O258" s="691">
        <v>0.5</v>
      </c>
      <c r="P258" s="627">
        <v>306.74</v>
      </c>
      <c r="Q258" s="642">
        <v>1</v>
      </c>
      <c r="R258" s="626">
        <v>2</v>
      </c>
      <c r="S258" s="642">
        <v>1</v>
      </c>
      <c r="T258" s="691">
        <v>0.5</v>
      </c>
      <c r="U258" s="673">
        <v>1</v>
      </c>
    </row>
    <row r="259" spans="1:21" ht="14.4" customHeight="1" x14ac:dyDescent="0.3">
      <c r="A259" s="625">
        <v>7</v>
      </c>
      <c r="B259" s="626" t="s">
        <v>528</v>
      </c>
      <c r="C259" s="626">
        <v>89301072</v>
      </c>
      <c r="D259" s="689" t="s">
        <v>4145</v>
      </c>
      <c r="E259" s="690" t="s">
        <v>2795</v>
      </c>
      <c r="F259" s="626" t="s">
        <v>2775</v>
      </c>
      <c r="G259" s="626" t="s">
        <v>3216</v>
      </c>
      <c r="H259" s="626" t="s">
        <v>527</v>
      </c>
      <c r="I259" s="626" t="s">
        <v>3217</v>
      </c>
      <c r="J259" s="626" t="s">
        <v>3218</v>
      </c>
      <c r="K259" s="626" t="s">
        <v>887</v>
      </c>
      <c r="L259" s="627">
        <v>33.36</v>
      </c>
      <c r="M259" s="627">
        <v>33.36</v>
      </c>
      <c r="N259" s="626">
        <v>1</v>
      </c>
      <c r="O259" s="691">
        <v>1</v>
      </c>
      <c r="P259" s="627"/>
      <c r="Q259" s="642">
        <v>0</v>
      </c>
      <c r="R259" s="626"/>
      <c r="S259" s="642">
        <v>0</v>
      </c>
      <c r="T259" s="691"/>
      <c r="U259" s="673">
        <v>0</v>
      </c>
    </row>
    <row r="260" spans="1:21" ht="14.4" customHeight="1" x14ac:dyDescent="0.3">
      <c r="A260" s="625">
        <v>7</v>
      </c>
      <c r="B260" s="626" t="s">
        <v>528</v>
      </c>
      <c r="C260" s="626">
        <v>89301072</v>
      </c>
      <c r="D260" s="689" t="s">
        <v>4145</v>
      </c>
      <c r="E260" s="690" t="s">
        <v>2795</v>
      </c>
      <c r="F260" s="626" t="s">
        <v>2775</v>
      </c>
      <c r="G260" s="626" t="s">
        <v>3337</v>
      </c>
      <c r="H260" s="626" t="s">
        <v>527</v>
      </c>
      <c r="I260" s="626" t="s">
        <v>3338</v>
      </c>
      <c r="J260" s="626" t="s">
        <v>3339</v>
      </c>
      <c r="K260" s="626" t="s">
        <v>3340</v>
      </c>
      <c r="L260" s="627">
        <v>22.96</v>
      </c>
      <c r="M260" s="627">
        <v>22.96</v>
      </c>
      <c r="N260" s="626">
        <v>1</v>
      </c>
      <c r="O260" s="691">
        <v>0.5</v>
      </c>
      <c r="P260" s="627">
        <v>22.96</v>
      </c>
      <c r="Q260" s="642">
        <v>1</v>
      </c>
      <c r="R260" s="626">
        <v>1</v>
      </c>
      <c r="S260" s="642">
        <v>1</v>
      </c>
      <c r="T260" s="691">
        <v>0.5</v>
      </c>
      <c r="U260" s="673">
        <v>1</v>
      </c>
    </row>
    <row r="261" spans="1:21" ht="14.4" customHeight="1" x14ac:dyDescent="0.3">
      <c r="A261" s="625">
        <v>7</v>
      </c>
      <c r="B261" s="626" t="s">
        <v>528</v>
      </c>
      <c r="C261" s="626">
        <v>89301072</v>
      </c>
      <c r="D261" s="689" t="s">
        <v>4145</v>
      </c>
      <c r="E261" s="690" t="s">
        <v>2795</v>
      </c>
      <c r="F261" s="626" t="s">
        <v>2775</v>
      </c>
      <c r="G261" s="626" t="s">
        <v>3044</v>
      </c>
      <c r="H261" s="626" t="s">
        <v>527</v>
      </c>
      <c r="I261" s="626" t="s">
        <v>3045</v>
      </c>
      <c r="J261" s="626" t="s">
        <v>3046</v>
      </c>
      <c r="K261" s="626" t="s">
        <v>3047</v>
      </c>
      <c r="L261" s="627">
        <v>760.15</v>
      </c>
      <c r="M261" s="627">
        <v>21284.199999999997</v>
      </c>
      <c r="N261" s="626">
        <v>28</v>
      </c>
      <c r="O261" s="691">
        <v>5</v>
      </c>
      <c r="P261" s="627">
        <v>12162.4</v>
      </c>
      <c r="Q261" s="642">
        <v>0.57142857142857151</v>
      </c>
      <c r="R261" s="626">
        <v>16</v>
      </c>
      <c r="S261" s="642">
        <v>0.5714285714285714</v>
      </c>
      <c r="T261" s="691">
        <v>3</v>
      </c>
      <c r="U261" s="673">
        <v>0.6</v>
      </c>
    </row>
    <row r="262" spans="1:21" ht="14.4" customHeight="1" x14ac:dyDescent="0.3">
      <c r="A262" s="625">
        <v>7</v>
      </c>
      <c r="B262" s="626" t="s">
        <v>528</v>
      </c>
      <c r="C262" s="626">
        <v>89301072</v>
      </c>
      <c r="D262" s="689" t="s">
        <v>4145</v>
      </c>
      <c r="E262" s="690" t="s">
        <v>2795</v>
      </c>
      <c r="F262" s="626" t="s">
        <v>2775</v>
      </c>
      <c r="G262" s="626" t="s">
        <v>3044</v>
      </c>
      <c r="H262" s="626" t="s">
        <v>527</v>
      </c>
      <c r="I262" s="626" t="s">
        <v>3341</v>
      </c>
      <c r="J262" s="626" t="s">
        <v>3342</v>
      </c>
      <c r="K262" s="626" t="s">
        <v>3343</v>
      </c>
      <c r="L262" s="627">
        <v>1520.3</v>
      </c>
      <c r="M262" s="627">
        <v>13682.699999999999</v>
      </c>
      <c r="N262" s="626">
        <v>9</v>
      </c>
      <c r="O262" s="691">
        <v>1</v>
      </c>
      <c r="P262" s="627"/>
      <c r="Q262" s="642">
        <v>0</v>
      </c>
      <c r="R262" s="626"/>
      <c r="S262" s="642">
        <v>0</v>
      </c>
      <c r="T262" s="691"/>
      <c r="U262" s="673">
        <v>0</v>
      </c>
    </row>
    <row r="263" spans="1:21" ht="14.4" customHeight="1" x14ac:dyDescent="0.3">
      <c r="A263" s="625">
        <v>7</v>
      </c>
      <c r="B263" s="626" t="s">
        <v>528</v>
      </c>
      <c r="C263" s="626">
        <v>89301072</v>
      </c>
      <c r="D263" s="689" t="s">
        <v>4145</v>
      </c>
      <c r="E263" s="690" t="s">
        <v>2795</v>
      </c>
      <c r="F263" s="626" t="s">
        <v>2775</v>
      </c>
      <c r="G263" s="626" t="s">
        <v>3044</v>
      </c>
      <c r="H263" s="626" t="s">
        <v>527</v>
      </c>
      <c r="I263" s="626" t="s">
        <v>3048</v>
      </c>
      <c r="J263" s="626" t="s">
        <v>3049</v>
      </c>
      <c r="K263" s="626" t="s">
        <v>3050</v>
      </c>
      <c r="L263" s="627">
        <v>569.97</v>
      </c>
      <c r="M263" s="627">
        <v>3419.82</v>
      </c>
      <c r="N263" s="626">
        <v>6</v>
      </c>
      <c r="O263" s="691">
        <v>1</v>
      </c>
      <c r="P263" s="627">
        <v>3419.82</v>
      </c>
      <c r="Q263" s="642">
        <v>1</v>
      </c>
      <c r="R263" s="626">
        <v>6</v>
      </c>
      <c r="S263" s="642">
        <v>1</v>
      </c>
      <c r="T263" s="691">
        <v>1</v>
      </c>
      <c r="U263" s="673">
        <v>1</v>
      </c>
    </row>
    <row r="264" spans="1:21" ht="14.4" customHeight="1" x14ac:dyDescent="0.3">
      <c r="A264" s="625">
        <v>7</v>
      </c>
      <c r="B264" s="626" t="s">
        <v>528</v>
      </c>
      <c r="C264" s="626">
        <v>89301072</v>
      </c>
      <c r="D264" s="689" t="s">
        <v>4145</v>
      </c>
      <c r="E264" s="690" t="s">
        <v>2795</v>
      </c>
      <c r="F264" s="626" t="s">
        <v>2775</v>
      </c>
      <c r="G264" s="626" t="s">
        <v>3344</v>
      </c>
      <c r="H264" s="626" t="s">
        <v>527</v>
      </c>
      <c r="I264" s="626" t="s">
        <v>3345</v>
      </c>
      <c r="J264" s="626" t="s">
        <v>3346</v>
      </c>
      <c r="K264" s="626" t="s">
        <v>3347</v>
      </c>
      <c r="L264" s="627">
        <v>50.6</v>
      </c>
      <c r="M264" s="627">
        <v>101.2</v>
      </c>
      <c r="N264" s="626">
        <v>2</v>
      </c>
      <c r="O264" s="691">
        <v>1.5</v>
      </c>
      <c r="P264" s="627">
        <v>101.2</v>
      </c>
      <c r="Q264" s="642">
        <v>1</v>
      </c>
      <c r="R264" s="626">
        <v>2</v>
      </c>
      <c r="S264" s="642">
        <v>1</v>
      </c>
      <c r="T264" s="691">
        <v>1.5</v>
      </c>
      <c r="U264" s="673">
        <v>1</v>
      </c>
    </row>
    <row r="265" spans="1:21" ht="14.4" customHeight="1" x14ac:dyDescent="0.3">
      <c r="A265" s="625">
        <v>7</v>
      </c>
      <c r="B265" s="626" t="s">
        <v>528</v>
      </c>
      <c r="C265" s="626">
        <v>89301072</v>
      </c>
      <c r="D265" s="689" t="s">
        <v>4145</v>
      </c>
      <c r="E265" s="690" t="s">
        <v>2795</v>
      </c>
      <c r="F265" s="626" t="s">
        <v>2775</v>
      </c>
      <c r="G265" s="626" t="s">
        <v>3348</v>
      </c>
      <c r="H265" s="626" t="s">
        <v>527</v>
      </c>
      <c r="I265" s="626" t="s">
        <v>1505</v>
      </c>
      <c r="J265" s="626" t="s">
        <v>1506</v>
      </c>
      <c r="K265" s="626" t="s">
        <v>3064</v>
      </c>
      <c r="L265" s="627">
        <v>23.72</v>
      </c>
      <c r="M265" s="627">
        <v>47.44</v>
      </c>
      <c r="N265" s="626">
        <v>2</v>
      </c>
      <c r="O265" s="691">
        <v>0.5</v>
      </c>
      <c r="P265" s="627">
        <v>47.44</v>
      </c>
      <c r="Q265" s="642">
        <v>1</v>
      </c>
      <c r="R265" s="626">
        <v>2</v>
      </c>
      <c r="S265" s="642">
        <v>1</v>
      </c>
      <c r="T265" s="691">
        <v>0.5</v>
      </c>
      <c r="U265" s="673">
        <v>1</v>
      </c>
    </row>
    <row r="266" spans="1:21" ht="14.4" customHeight="1" x14ac:dyDescent="0.3">
      <c r="A266" s="625">
        <v>7</v>
      </c>
      <c r="B266" s="626" t="s">
        <v>528</v>
      </c>
      <c r="C266" s="626">
        <v>89301072</v>
      </c>
      <c r="D266" s="689" t="s">
        <v>4145</v>
      </c>
      <c r="E266" s="690" t="s">
        <v>2795</v>
      </c>
      <c r="F266" s="626" t="s">
        <v>2775</v>
      </c>
      <c r="G266" s="626" t="s">
        <v>3051</v>
      </c>
      <c r="H266" s="626" t="s">
        <v>527</v>
      </c>
      <c r="I266" s="626" t="s">
        <v>3055</v>
      </c>
      <c r="J266" s="626" t="s">
        <v>3053</v>
      </c>
      <c r="K266" s="626" t="s">
        <v>3054</v>
      </c>
      <c r="L266" s="627">
        <v>144.01</v>
      </c>
      <c r="M266" s="627">
        <v>576.04</v>
      </c>
      <c r="N266" s="626">
        <v>4</v>
      </c>
      <c r="O266" s="691">
        <v>0.5</v>
      </c>
      <c r="P266" s="627">
        <v>576.04</v>
      </c>
      <c r="Q266" s="642">
        <v>1</v>
      </c>
      <c r="R266" s="626">
        <v>4</v>
      </c>
      <c r="S266" s="642">
        <v>1</v>
      </c>
      <c r="T266" s="691">
        <v>0.5</v>
      </c>
      <c r="U266" s="673">
        <v>1</v>
      </c>
    </row>
    <row r="267" spans="1:21" ht="14.4" customHeight="1" x14ac:dyDescent="0.3">
      <c r="A267" s="625">
        <v>7</v>
      </c>
      <c r="B267" s="626" t="s">
        <v>528</v>
      </c>
      <c r="C267" s="626">
        <v>89301072</v>
      </c>
      <c r="D267" s="689" t="s">
        <v>4145</v>
      </c>
      <c r="E267" s="690" t="s">
        <v>2795</v>
      </c>
      <c r="F267" s="626" t="s">
        <v>2775</v>
      </c>
      <c r="G267" s="626" t="s">
        <v>3051</v>
      </c>
      <c r="H267" s="626" t="s">
        <v>527</v>
      </c>
      <c r="I267" s="626" t="s">
        <v>3349</v>
      </c>
      <c r="J267" s="626" t="s">
        <v>3350</v>
      </c>
      <c r="K267" s="626" t="s">
        <v>2650</v>
      </c>
      <c r="L267" s="627">
        <v>71.2</v>
      </c>
      <c r="M267" s="627">
        <v>569.6</v>
      </c>
      <c r="N267" s="626">
        <v>8</v>
      </c>
      <c r="O267" s="691">
        <v>3.5</v>
      </c>
      <c r="P267" s="627">
        <v>427.20000000000005</v>
      </c>
      <c r="Q267" s="642">
        <v>0.75</v>
      </c>
      <c r="R267" s="626">
        <v>6</v>
      </c>
      <c r="S267" s="642">
        <v>0.75</v>
      </c>
      <c r="T267" s="691">
        <v>2.5</v>
      </c>
      <c r="U267" s="673">
        <v>0.7142857142857143</v>
      </c>
    </row>
    <row r="268" spans="1:21" ht="14.4" customHeight="1" x14ac:dyDescent="0.3">
      <c r="A268" s="625">
        <v>7</v>
      </c>
      <c r="B268" s="626" t="s">
        <v>528</v>
      </c>
      <c r="C268" s="626">
        <v>89301072</v>
      </c>
      <c r="D268" s="689" t="s">
        <v>4145</v>
      </c>
      <c r="E268" s="690" t="s">
        <v>2795</v>
      </c>
      <c r="F268" s="626" t="s">
        <v>2775</v>
      </c>
      <c r="G268" s="626" t="s">
        <v>3351</v>
      </c>
      <c r="H268" s="626" t="s">
        <v>527</v>
      </c>
      <c r="I268" s="626" t="s">
        <v>3352</v>
      </c>
      <c r="J268" s="626" t="s">
        <v>3353</v>
      </c>
      <c r="K268" s="626" t="s">
        <v>3179</v>
      </c>
      <c r="L268" s="627">
        <v>75.36</v>
      </c>
      <c r="M268" s="627">
        <v>753.59999999999991</v>
      </c>
      <c r="N268" s="626">
        <v>10</v>
      </c>
      <c r="O268" s="691">
        <v>2</v>
      </c>
      <c r="P268" s="627">
        <v>753.59999999999991</v>
      </c>
      <c r="Q268" s="642">
        <v>1</v>
      </c>
      <c r="R268" s="626">
        <v>10</v>
      </c>
      <c r="S268" s="642">
        <v>1</v>
      </c>
      <c r="T268" s="691">
        <v>2</v>
      </c>
      <c r="U268" s="673">
        <v>1</v>
      </c>
    </row>
    <row r="269" spans="1:21" ht="14.4" customHeight="1" x14ac:dyDescent="0.3">
      <c r="A269" s="625">
        <v>7</v>
      </c>
      <c r="B269" s="626" t="s">
        <v>528</v>
      </c>
      <c r="C269" s="626">
        <v>89301072</v>
      </c>
      <c r="D269" s="689" t="s">
        <v>4145</v>
      </c>
      <c r="E269" s="690" t="s">
        <v>2795</v>
      </c>
      <c r="F269" s="626" t="s">
        <v>2775</v>
      </c>
      <c r="G269" s="626" t="s">
        <v>3056</v>
      </c>
      <c r="H269" s="626" t="s">
        <v>527</v>
      </c>
      <c r="I269" s="626" t="s">
        <v>845</v>
      </c>
      <c r="J269" s="626" t="s">
        <v>3057</v>
      </c>
      <c r="K269" s="626" t="s">
        <v>3058</v>
      </c>
      <c r="L269" s="627">
        <v>55.71</v>
      </c>
      <c r="M269" s="627">
        <v>111.42</v>
      </c>
      <c r="N269" s="626">
        <v>2</v>
      </c>
      <c r="O269" s="691">
        <v>0.5</v>
      </c>
      <c r="P269" s="627">
        <v>111.42</v>
      </c>
      <c r="Q269" s="642">
        <v>1</v>
      </c>
      <c r="R269" s="626">
        <v>2</v>
      </c>
      <c r="S269" s="642">
        <v>1</v>
      </c>
      <c r="T269" s="691">
        <v>0.5</v>
      </c>
      <c r="U269" s="673">
        <v>1</v>
      </c>
    </row>
    <row r="270" spans="1:21" ht="14.4" customHeight="1" x14ac:dyDescent="0.3">
      <c r="A270" s="625">
        <v>7</v>
      </c>
      <c r="B270" s="626" t="s">
        <v>528</v>
      </c>
      <c r="C270" s="626">
        <v>89301072</v>
      </c>
      <c r="D270" s="689" t="s">
        <v>4145</v>
      </c>
      <c r="E270" s="690" t="s">
        <v>2795</v>
      </c>
      <c r="F270" s="626" t="s">
        <v>2775</v>
      </c>
      <c r="G270" s="626" t="s">
        <v>3354</v>
      </c>
      <c r="H270" s="626" t="s">
        <v>527</v>
      </c>
      <c r="I270" s="626" t="s">
        <v>3355</v>
      </c>
      <c r="J270" s="626" t="s">
        <v>3356</v>
      </c>
      <c r="K270" s="626" t="s">
        <v>1928</v>
      </c>
      <c r="L270" s="627">
        <v>0</v>
      </c>
      <c r="M270" s="627">
        <v>0</v>
      </c>
      <c r="N270" s="626">
        <v>1</v>
      </c>
      <c r="O270" s="691">
        <v>0.5</v>
      </c>
      <c r="P270" s="627"/>
      <c r="Q270" s="642"/>
      <c r="R270" s="626"/>
      <c r="S270" s="642">
        <v>0</v>
      </c>
      <c r="T270" s="691"/>
      <c r="U270" s="673">
        <v>0</v>
      </c>
    </row>
    <row r="271" spans="1:21" ht="14.4" customHeight="1" x14ac:dyDescent="0.3">
      <c r="A271" s="625">
        <v>7</v>
      </c>
      <c r="B271" s="626" t="s">
        <v>528</v>
      </c>
      <c r="C271" s="626">
        <v>89301072</v>
      </c>
      <c r="D271" s="689" t="s">
        <v>4145</v>
      </c>
      <c r="E271" s="690" t="s">
        <v>2795</v>
      </c>
      <c r="F271" s="626" t="s">
        <v>2775</v>
      </c>
      <c r="G271" s="626" t="s">
        <v>3357</v>
      </c>
      <c r="H271" s="626" t="s">
        <v>527</v>
      </c>
      <c r="I271" s="626" t="s">
        <v>3358</v>
      </c>
      <c r="J271" s="626" t="s">
        <v>3359</v>
      </c>
      <c r="K271" s="626" t="s">
        <v>1574</v>
      </c>
      <c r="L271" s="627">
        <v>57.27</v>
      </c>
      <c r="M271" s="627">
        <v>57.27</v>
      </c>
      <c r="N271" s="626">
        <v>1</v>
      </c>
      <c r="O271" s="691">
        <v>0.5</v>
      </c>
      <c r="P271" s="627">
        <v>57.27</v>
      </c>
      <c r="Q271" s="642">
        <v>1</v>
      </c>
      <c r="R271" s="626">
        <v>1</v>
      </c>
      <c r="S271" s="642">
        <v>1</v>
      </c>
      <c r="T271" s="691">
        <v>0.5</v>
      </c>
      <c r="U271" s="673">
        <v>1</v>
      </c>
    </row>
    <row r="272" spans="1:21" ht="14.4" customHeight="1" x14ac:dyDescent="0.3">
      <c r="A272" s="625">
        <v>7</v>
      </c>
      <c r="B272" s="626" t="s">
        <v>528</v>
      </c>
      <c r="C272" s="626">
        <v>89301072</v>
      </c>
      <c r="D272" s="689" t="s">
        <v>4145</v>
      </c>
      <c r="E272" s="690" t="s">
        <v>2795</v>
      </c>
      <c r="F272" s="626" t="s">
        <v>2775</v>
      </c>
      <c r="G272" s="626" t="s">
        <v>3360</v>
      </c>
      <c r="H272" s="626" t="s">
        <v>527</v>
      </c>
      <c r="I272" s="626" t="s">
        <v>1456</v>
      </c>
      <c r="J272" s="626" t="s">
        <v>3361</v>
      </c>
      <c r="K272" s="626" t="s">
        <v>3362</v>
      </c>
      <c r="L272" s="627">
        <v>65.069999999999993</v>
      </c>
      <c r="M272" s="627">
        <v>65.069999999999993</v>
      </c>
      <c r="N272" s="626">
        <v>1</v>
      </c>
      <c r="O272" s="691">
        <v>0.5</v>
      </c>
      <c r="P272" s="627">
        <v>65.069999999999993</v>
      </c>
      <c r="Q272" s="642">
        <v>1</v>
      </c>
      <c r="R272" s="626">
        <v>1</v>
      </c>
      <c r="S272" s="642">
        <v>1</v>
      </c>
      <c r="T272" s="691">
        <v>0.5</v>
      </c>
      <c r="U272" s="673">
        <v>1</v>
      </c>
    </row>
    <row r="273" spans="1:21" ht="14.4" customHeight="1" x14ac:dyDescent="0.3">
      <c r="A273" s="625">
        <v>7</v>
      </c>
      <c r="B273" s="626" t="s">
        <v>528</v>
      </c>
      <c r="C273" s="626">
        <v>89301072</v>
      </c>
      <c r="D273" s="689" t="s">
        <v>4145</v>
      </c>
      <c r="E273" s="690" t="s">
        <v>2795</v>
      </c>
      <c r="F273" s="626" t="s">
        <v>2775</v>
      </c>
      <c r="G273" s="626" t="s">
        <v>3360</v>
      </c>
      <c r="H273" s="626" t="s">
        <v>527</v>
      </c>
      <c r="I273" s="626" t="s">
        <v>3363</v>
      </c>
      <c r="J273" s="626" t="s">
        <v>3364</v>
      </c>
      <c r="K273" s="626" t="s">
        <v>3365</v>
      </c>
      <c r="L273" s="627">
        <v>86.76</v>
      </c>
      <c r="M273" s="627">
        <v>86.76</v>
      </c>
      <c r="N273" s="626">
        <v>1</v>
      </c>
      <c r="O273" s="691">
        <v>0.5</v>
      </c>
      <c r="P273" s="627">
        <v>86.76</v>
      </c>
      <c r="Q273" s="642">
        <v>1</v>
      </c>
      <c r="R273" s="626">
        <v>1</v>
      </c>
      <c r="S273" s="642">
        <v>1</v>
      </c>
      <c r="T273" s="691">
        <v>0.5</v>
      </c>
      <c r="U273" s="673">
        <v>1</v>
      </c>
    </row>
    <row r="274" spans="1:21" ht="14.4" customHeight="1" x14ac:dyDescent="0.3">
      <c r="A274" s="625">
        <v>7</v>
      </c>
      <c r="B274" s="626" t="s">
        <v>528</v>
      </c>
      <c r="C274" s="626">
        <v>89301072</v>
      </c>
      <c r="D274" s="689" t="s">
        <v>4145</v>
      </c>
      <c r="E274" s="690" t="s">
        <v>2795</v>
      </c>
      <c r="F274" s="626" t="s">
        <v>2775</v>
      </c>
      <c r="G274" s="626" t="s">
        <v>3069</v>
      </c>
      <c r="H274" s="626" t="s">
        <v>527</v>
      </c>
      <c r="I274" s="626" t="s">
        <v>980</v>
      </c>
      <c r="J274" s="626" t="s">
        <v>3232</v>
      </c>
      <c r="K274" s="626" t="s">
        <v>3233</v>
      </c>
      <c r="L274" s="627">
        <v>56.01</v>
      </c>
      <c r="M274" s="627">
        <v>336.06</v>
      </c>
      <c r="N274" s="626">
        <v>6</v>
      </c>
      <c r="O274" s="691">
        <v>2</v>
      </c>
      <c r="P274" s="627">
        <v>336.06</v>
      </c>
      <c r="Q274" s="642">
        <v>1</v>
      </c>
      <c r="R274" s="626">
        <v>6</v>
      </c>
      <c r="S274" s="642">
        <v>1</v>
      </c>
      <c r="T274" s="691">
        <v>2</v>
      </c>
      <c r="U274" s="673">
        <v>1</v>
      </c>
    </row>
    <row r="275" spans="1:21" ht="14.4" customHeight="1" x14ac:dyDescent="0.3">
      <c r="A275" s="625">
        <v>7</v>
      </c>
      <c r="B275" s="626" t="s">
        <v>528</v>
      </c>
      <c r="C275" s="626">
        <v>89301072</v>
      </c>
      <c r="D275" s="689" t="s">
        <v>4145</v>
      </c>
      <c r="E275" s="690" t="s">
        <v>2795</v>
      </c>
      <c r="F275" s="626" t="s">
        <v>2775</v>
      </c>
      <c r="G275" s="626" t="s">
        <v>3072</v>
      </c>
      <c r="H275" s="626" t="s">
        <v>527</v>
      </c>
      <c r="I275" s="626" t="s">
        <v>3073</v>
      </c>
      <c r="J275" s="626" t="s">
        <v>3074</v>
      </c>
      <c r="K275" s="626" t="s">
        <v>3075</v>
      </c>
      <c r="L275" s="627">
        <v>238.97</v>
      </c>
      <c r="M275" s="627">
        <v>3584.55</v>
      </c>
      <c r="N275" s="626">
        <v>15</v>
      </c>
      <c r="O275" s="691">
        <v>2</v>
      </c>
      <c r="P275" s="627">
        <v>3584.55</v>
      </c>
      <c r="Q275" s="642">
        <v>1</v>
      </c>
      <c r="R275" s="626">
        <v>15</v>
      </c>
      <c r="S275" s="642">
        <v>1</v>
      </c>
      <c r="T275" s="691">
        <v>2</v>
      </c>
      <c r="U275" s="673">
        <v>1</v>
      </c>
    </row>
    <row r="276" spans="1:21" ht="14.4" customHeight="1" x14ac:dyDescent="0.3">
      <c r="A276" s="625">
        <v>7</v>
      </c>
      <c r="B276" s="626" t="s">
        <v>528</v>
      </c>
      <c r="C276" s="626">
        <v>89301072</v>
      </c>
      <c r="D276" s="689" t="s">
        <v>4145</v>
      </c>
      <c r="E276" s="690" t="s">
        <v>2795</v>
      </c>
      <c r="F276" s="626" t="s">
        <v>2775</v>
      </c>
      <c r="G276" s="626" t="s">
        <v>3072</v>
      </c>
      <c r="H276" s="626" t="s">
        <v>527</v>
      </c>
      <c r="I276" s="626" t="s">
        <v>3241</v>
      </c>
      <c r="J276" s="626" t="s">
        <v>3089</v>
      </c>
      <c r="K276" s="626" t="s">
        <v>918</v>
      </c>
      <c r="L276" s="627">
        <v>707.38</v>
      </c>
      <c r="M276" s="627">
        <v>10610.7</v>
      </c>
      <c r="N276" s="626">
        <v>15</v>
      </c>
      <c r="O276" s="691">
        <v>1</v>
      </c>
      <c r="P276" s="627">
        <v>10610.7</v>
      </c>
      <c r="Q276" s="642">
        <v>1</v>
      </c>
      <c r="R276" s="626">
        <v>15</v>
      </c>
      <c r="S276" s="642">
        <v>1</v>
      </c>
      <c r="T276" s="691">
        <v>1</v>
      </c>
      <c r="U276" s="673">
        <v>1</v>
      </c>
    </row>
    <row r="277" spans="1:21" ht="14.4" customHeight="1" x14ac:dyDescent="0.3">
      <c r="A277" s="625">
        <v>7</v>
      </c>
      <c r="B277" s="626" t="s">
        <v>528</v>
      </c>
      <c r="C277" s="626">
        <v>89301072</v>
      </c>
      <c r="D277" s="689" t="s">
        <v>4145</v>
      </c>
      <c r="E277" s="690" t="s">
        <v>2795</v>
      </c>
      <c r="F277" s="626" t="s">
        <v>2775</v>
      </c>
      <c r="G277" s="626" t="s">
        <v>3072</v>
      </c>
      <c r="H277" s="626" t="s">
        <v>527</v>
      </c>
      <c r="I277" s="626" t="s">
        <v>3366</v>
      </c>
      <c r="J277" s="626" t="s">
        <v>3367</v>
      </c>
      <c r="K277" s="626" t="s">
        <v>3113</v>
      </c>
      <c r="L277" s="627">
        <v>60.68</v>
      </c>
      <c r="M277" s="627">
        <v>546.12</v>
      </c>
      <c r="N277" s="626">
        <v>9</v>
      </c>
      <c r="O277" s="691">
        <v>0.5</v>
      </c>
      <c r="P277" s="627"/>
      <c r="Q277" s="642">
        <v>0</v>
      </c>
      <c r="R277" s="626"/>
      <c r="S277" s="642">
        <v>0</v>
      </c>
      <c r="T277" s="691"/>
      <c r="U277" s="673">
        <v>0</v>
      </c>
    </row>
    <row r="278" spans="1:21" ht="14.4" customHeight="1" x14ac:dyDescent="0.3">
      <c r="A278" s="625">
        <v>7</v>
      </c>
      <c r="B278" s="626" t="s">
        <v>528</v>
      </c>
      <c r="C278" s="626">
        <v>89301072</v>
      </c>
      <c r="D278" s="689" t="s">
        <v>4145</v>
      </c>
      <c r="E278" s="690" t="s">
        <v>2795</v>
      </c>
      <c r="F278" s="626" t="s">
        <v>2775</v>
      </c>
      <c r="G278" s="626" t="s">
        <v>3072</v>
      </c>
      <c r="H278" s="626" t="s">
        <v>527</v>
      </c>
      <c r="I278" s="626" t="s">
        <v>3083</v>
      </c>
      <c r="J278" s="626" t="s">
        <v>3084</v>
      </c>
      <c r="K278" s="626" t="s">
        <v>3085</v>
      </c>
      <c r="L278" s="627">
        <v>237.72</v>
      </c>
      <c r="M278" s="627">
        <v>4041.24</v>
      </c>
      <c r="N278" s="626">
        <v>17</v>
      </c>
      <c r="O278" s="691">
        <v>2</v>
      </c>
      <c r="P278" s="627">
        <v>2614.92</v>
      </c>
      <c r="Q278" s="642">
        <v>0.6470588235294118</v>
      </c>
      <c r="R278" s="626">
        <v>11</v>
      </c>
      <c r="S278" s="642">
        <v>0.6470588235294118</v>
      </c>
      <c r="T278" s="691">
        <v>2</v>
      </c>
      <c r="U278" s="673">
        <v>1</v>
      </c>
    </row>
    <row r="279" spans="1:21" ht="14.4" customHeight="1" x14ac:dyDescent="0.3">
      <c r="A279" s="625">
        <v>7</v>
      </c>
      <c r="B279" s="626" t="s">
        <v>528</v>
      </c>
      <c r="C279" s="626">
        <v>89301072</v>
      </c>
      <c r="D279" s="689" t="s">
        <v>4145</v>
      </c>
      <c r="E279" s="690" t="s">
        <v>2795</v>
      </c>
      <c r="F279" s="626" t="s">
        <v>2775</v>
      </c>
      <c r="G279" s="626" t="s">
        <v>3072</v>
      </c>
      <c r="H279" s="626" t="s">
        <v>527</v>
      </c>
      <c r="I279" s="626" t="s">
        <v>3086</v>
      </c>
      <c r="J279" s="626" t="s">
        <v>3074</v>
      </c>
      <c r="K279" s="626" t="s">
        <v>3075</v>
      </c>
      <c r="L279" s="627">
        <v>238.97</v>
      </c>
      <c r="M279" s="627">
        <v>6452.1900000000005</v>
      </c>
      <c r="N279" s="626">
        <v>27</v>
      </c>
      <c r="O279" s="691">
        <v>4</v>
      </c>
      <c r="P279" s="627">
        <v>6452.1900000000005</v>
      </c>
      <c r="Q279" s="642">
        <v>1</v>
      </c>
      <c r="R279" s="626">
        <v>27</v>
      </c>
      <c r="S279" s="642">
        <v>1</v>
      </c>
      <c r="T279" s="691">
        <v>4</v>
      </c>
      <c r="U279" s="673">
        <v>1</v>
      </c>
    </row>
    <row r="280" spans="1:21" ht="14.4" customHeight="1" x14ac:dyDescent="0.3">
      <c r="A280" s="625">
        <v>7</v>
      </c>
      <c r="B280" s="626" t="s">
        <v>528</v>
      </c>
      <c r="C280" s="626">
        <v>89301072</v>
      </c>
      <c r="D280" s="689" t="s">
        <v>4145</v>
      </c>
      <c r="E280" s="690" t="s">
        <v>2795</v>
      </c>
      <c r="F280" s="626" t="s">
        <v>2775</v>
      </c>
      <c r="G280" s="626" t="s">
        <v>3072</v>
      </c>
      <c r="H280" s="626" t="s">
        <v>527</v>
      </c>
      <c r="I280" s="626" t="s">
        <v>3087</v>
      </c>
      <c r="J280" s="626" t="s">
        <v>3077</v>
      </c>
      <c r="K280" s="626" t="s">
        <v>3078</v>
      </c>
      <c r="L280" s="627">
        <v>503.26</v>
      </c>
      <c r="M280" s="627">
        <v>7045.64</v>
      </c>
      <c r="N280" s="626">
        <v>14</v>
      </c>
      <c r="O280" s="691">
        <v>1</v>
      </c>
      <c r="P280" s="627"/>
      <c r="Q280" s="642">
        <v>0</v>
      </c>
      <c r="R280" s="626"/>
      <c r="S280" s="642">
        <v>0</v>
      </c>
      <c r="T280" s="691"/>
      <c r="U280" s="673">
        <v>0</v>
      </c>
    </row>
    <row r="281" spans="1:21" ht="14.4" customHeight="1" x14ac:dyDescent="0.3">
      <c r="A281" s="625">
        <v>7</v>
      </c>
      <c r="B281" s="626" t="s">
        <v>528</v>
      </c>
      <c r="C281" s="626">
        <v>89301072</v>
      </c>
      <c r="D281" s="689" t="s">
        <v>4145</v>
      </c>
      <c r="E281" s="690" t="s">
        <v>2795</v>
      </c>
      <c r="F281" s="626" t="s">
        <v>2775</v>
      </c>
      <c r="G281" s="626" t="s">
        <v>3072</v>
      </c>
      <c r="H281" s="626" t="s">
        <v>527</v>
      </c>
      <c r="I281" s="626" t="s">
        <v>3088</v>
      </c>
      <c r="J281" s="626" t="s">
        <v>3089</v>
      </c>
      <c r="K281" s="626" t="s">
        <v>918</v>
      </c>
      <c r="L281" s="627">
        <v>707.38</v>
      </c>
      <c r="M281" s="627">
        <v>10610.7</v>
      </c>
      <c r="N281" s="626">
        <v>15</v>
      </c>
      <c r="O281" s="691">
        <v>1</v>
      </c>
      <c r="P281" s="627">
        <v>4244.28</v>
      </c>
      <c r="Q281" s="642">
        <v>0.39999999999999997</v>
      </c>
      <c r="R281" s="626">
        <v>6</v>
      </c>
      <c r="S281" s="642">
        <v>0.4</v>
      </c>
      <c r="T281" s="691"/>
      <c r="U281" s="673">
        <v>0</v>
      </c>
    </row>
    <row r="282" spans="1:21" ht="14.4" customHeight="1" x14ac:dyDescent="0.3">
      <c r="A282" s="625">
        <v>7</v>
      </c>
      <c r="B282" s="626" t="s">
        <v>528</v>
      </c>
      <c r="C282" s="626">
        <v>89301072</v>
      </c>
      <c r="D282" s="689" t="s">
        <v>4145</v>
      </c>
      <c r="E282" s="690" t="s">
        <v>2795</v>
      </c>
      <c r="F282" s="626" t="s">
        <v>2775</v>
      </c>
      <c r="G282" s="626" t="s">
        <v>3368</v>
      </c>
      <c r="H282" s="626" t="s">
        <v>645</v>
      </c>
      <c r="I282" s="626" t="s">
        <v>3369</v>
      </c>
      <c r="J282" s="626" t="s">
        <v>3370</v>
      </c>
      <c r="K282" s="626" t="s">
        <v>3371</v>
      </c>
      <c r="L282" s="627">
        <v>937.93</v>
      </c>
      <c r="M282" s="627">
        <v>1875.86</v>
      </c>
      <c r="N282" s="626">
        <v>2</v>
      </c>
      <c r="O282" s="691">
        <v>1</v>
      </c>
      <c r="P282" s="627">
        <v>1875.86</v>
      </c>
      <c r="Q282" s="642">
        <v>1</v>
      </c>
      <c r="R282" s="626">
        <v>2</v>
      </c>
      <c r="S282" s="642">
        <v>1</v>
      </c>
      <c r="T282" s="691">
        <v>1</v>
      </c>
      <c r="U282" s="673">
        <v>1</v>
      </c>
    </row>
    <row r="283" spans="1:21" ht="14.4" customHeight="1" x14ac:dyDescent="0.3">
      <c r="A283" s="625">
        <v>7</v>
      </c>
      <c r="B283" s="626" t="s">
        <v>528</v>
      </c>
      <c r="C283" s="626">
        <v>89301072</v>
      </c>
      <c r="D283" s="689" t="s">
        <v>4145</v>
      </c>
      <c r="E283" s="690" t="s">
        <v>2795</v>
      </c>
      <c r="F283" s="626" t="s">
        <v>2775</v>
      </c>
      <c r="G283" s="626" t="s">
        <v>2926</v>
      </c>
      <c r="H283" s="626" t="s">
        <v>645</v>
      </c>
      <c r="I283" s="626" t="s">
        <v>2927</v>
      </c>
      <c r="J283" s="626" t="s">
        <v>1837</v>
      </c>
      <c r="K283" s="626" t="s">
        <v>2928</v>
      </c>
      <c r="L283" s="627">
        <v>96.63</v>
      </c>
      <c r="M283" s="627">
        <v>966.3</v>
      </c>
      <c r="N283" s="626">
        <v>10</v>
      </c>
      <c r="O283" s="691">
        <v>3.5</v>
      </c>
      <c r="P283" s="627">
        <v>193.26</v>
      </c>
      <c r="Q283" s="642">
        <v>0.2</v>
      </c>
      <c r="R283" s="626">
        <v>2</v>
      </c>
      <c r="S283" s="642">
        <v>0.2</v>
      </c>
      <c r="T283" s="691">
        <v>1</v>
      </c>
      <c r="U283" s="673">
        <v>0.2857142857142857</v>
      </c>
    </row>
    <row r="284" spans="1:21" ht="14.4" customHeight="1" x14ac:dyDescent="0.3">
      <c r="A284" s="625">
        <v>7</v>
      </c>
      <c r="B284" s="626" t="s">
        <v>528</v>
      </c>
      <c r="C284" s="626">
        <v>89301072</v>
      </c>
      <c r="D284" s="689" t="s">
        <v>4145</v>
      </c>
      <c r="E284" s="690" t="s">
        <v>2795</v>
      </c>
      <c r="F284" s="626" t="s">
        <v>2775</v>
      </c>
      <c r="G284" s="626" t="s">
        <v>2926</v>
      </c>
      <c r="H284" s="626" t="s">
        <v>527</v>
      </c>
      <c r="I284" s="626" t="s">
        <v>667</v>
      </c>
      <c r="J284" s="626" t="s">
        <v>668</v>
      </c>
      <c r="K284" s="626" t="s">
        <v>2736</v>
      </c>
      <c r="L284" s="627">
        <v>96.63</v>
      </c>
      <c r="M284" s="627">
        <v>96.63</v>
      </c>
      <c r="N284" s="626">
        <v>1</v>
      </c>
      <c r="O284" s="691">
        <v>1</v>
      </c>
      <c r="P284" s="627"/>
      <c r="Q284" s="642">
        <v>0</v>
      </c>
      <c r="R284" s="626"/>
      <c r="S284" s="642">
        <v>0</v>
      </c>
      <c r="T284" s="691"/>
      <c r="U284" s="673">
        <v>0</v>
      </c>
    </row>
    <row r="285" spans="1:21" ht="14.4" customHeight="1" x14ac:dyDescent="0.3">
      <c r="A285" s="625">
        <v>7</v>
      </c>
      <c r="B285" s="626" t="s">
        <v>528</v>
      </c>
      <c r="C285" s="626">
        <v>89301072</v>
      </c>
      <c r="D285" s="689" t="s">
        <v>4145</v>
      </c>
      <c r="E285" s="690" t="s">
        <v>2795</v>
      </c>
      <c r="F285" s="626" t="s">
        <v>2775</v>
      </c>
      <c r="G285" s="626" t="s">
        <v>2929</v>
      </c>
      <c r="H285" s="626" t="s">
        <v>527</v>
      </c>
      <c r="I285" s="626" t="s">
        <v>3372</v>
      </c>
      <c r="J285" s="626" t="s">
        <v>3373</v>
      </c>
      <c r="K285" s="626" t="s">
        <v>3374</v>
      </c>
      <c r="L285" s="627">
        <v>441.83</v>
      </c>
      <c r="M285" s="627">
        <v>1325.49</v>
      </c>
      <c r="N285" s="626">
        <v>3</v>
      </c>
      <c r="O285" s="691">
        <v>0.5</v>
      </c>
      <c r="P285" s="627"/>
      <c r="Q285" s="642">
        <v>0</v>
      </c>
      <c r="R285" s="626"/>
      <c r="S285" s="642">
        <v>0</v>
      </c>
      <c r="T285" s="691"/>
      <c r="U285" s="673">
        <v>0</v>
      </c>
    </row>
    <row r="286" spans="1:21" ht="14.4" customHeight="1" x14ac:dyDescent="0.3">
      <c r="A286" s="625">
        <v>7</v>
      </c>
      <c r="B286" s="626" t="s">
        <v>528</v>
      </c>
      <c r="C286" s="626">
        <v>89301072</v>
      </c>
      <c r="D286" s="689" t="s">
        <v>4145</v>
      </c>
      <c r="E286" s="690" t="s">
        <v>2795</v>
      </c>
      <c r="F286" s="626" t="s">
        <v>2775</v>
      </c>
      <c r="G286" s="626" t="s">
        <v>2929</v>
      </c>
      <c r="H286" s="626" t="s">
        <v>527</v>
      </c>
      <c r="I286" s="626" t="s">
        <v>3372</v>
      </c>
      <c r="J286" s="626" t="s">
        <v>3373</v>
      </c>
      <c r="K286" s="626" t="s">
        <v>3374</v>
      </c>
      <c r="L286" s="627">
        <v>680.29</v>
      </c>
      <c r="M286" s="627">
        <v>2721.16</v>
      </c>
      <c r="N286" s="626">
        <v>4</v>
      </c>
      <c r="O286" s="691">
        <v>1</v>
      </c>
      <c r="P286" s="627"/>
      <c r="Q286" s="642">
        <v>0</v>
      </c>
      <c r="R286" s="626"/>
      <c r="S286" s="642">
        <v>0</v>
      </c>
      <c r="T286" s="691"/>
      <c r="U286" s="673">
        <v>0</v>
      </c>
    </row>
    <row r="287" spans="1:21" ht="14.4" customHeight="1" x14ac:dyDescent="0.3">
      <c r="A287" s="625">
        <v>7</v>
      </c>
      <c r="B287" s="626" t="s">
        <v>528</v>
      </c>
      <c r="C287" s="626">
        <v>89301072</v>
      </c>
      <c r="D287" s="689" t="s">
        <v>4145</v>
      </c>
      <c r="E287" s="690" t="s">
        <v>2795</v>
      </c>
      <c r="F287" s="626" t="s">
        <v>2775</v>
      </c>
      <c r="G287" s="626" t="s">
        <v>2929</v>
      </c>
      <c r="H287" s="626" t="s">
        <v>527</v>
      </c>
      <c r="I287" s="626" t="s">
        <v>2930</v>
      </c>
      <c r="J287" s="626" t="s">
        <v>857</v>
      </c>
      <c r="K287" s="626" t="s">
        <v>2931</v>
      </c>
      <c r="L287" s="627">
        <v>397.65</v>
      </c>
      <c r="M287" s="627">
        <v>795.3</v>
      </c>
      <c r="N287" s="626">
        <v>2</v>
      </c>
      <c r="O287" s="691">
        <v>0.5</v>
      </c>
      <c r="P287" s="627">
        <v>795.3</v>
      </c>
      <c r="Q287" s="642">
        <v>1</v>
      </c>
      <c r="R287" s="626">
        <v>2</v>
      </c>
      <c r="S287" s="642">
        <v>1</v>
      </c>
      <c r="T287" s="691">
        <v>0.5</v>
      </c>
      <c r="U287" s="673">
        <v>1</v>
      </c>
    </row>
    <row r="288" spans="1:21" ht="14.4" customHeight="1" x14ac:dyDescent="0.3">
      <c r="A288" s="625">
        <v>7</v>
      </c>
      <c r="B288" s="626" t="s">
        <v>528</v>
      </c>
      <c r="C288" s="626">
        <v>89301072</v>
      </c>
      <c r="D288" s="689" t="s">
        <v>4145</v>
      </c>
      <c r="E288" s="690" t="s">
        <v>2795</v>
      </c>
      <c r="F288" s="626" t="s">
        <v>2775</v>
      </c>
      <c r="G288" s="626" t="s">
        <v>2929</v>
      </c>
      <c r="H288" s="626" t="s">
        <v>527</v>
      </c>
      <c r="I288" s="626" t="s">
        <v>2930</v>
      </c>
      <c r="J288" s="626" t="s">
        <v>857</v>
      </c>
      <c r="K288" s="626" t="s">
        <v>2931</v>
      </c>
      <c r="L288" s="627">
        <v>612.26</v>
      </c>
      <c r="M288" s="627">
        <v>6734.8600000000006</v>
      </c>
      <c r="N288" s="626">
        <v>11</v>
      </c>
      <c r="O288" s="691">
        <v>4</v>
      </c>
      <c r="P288" s="627">
        <v>6734.8600000000006</v>
      </c>
      <c r="Q288" s="642">
        <v>1</v>
      </c>
      <c r="R288" s="626">
        <v>11</v>
      </c>
      <c r="S288" s="642">
        <v>1</v>
      </c>
      <c r="T288" s="691">
        <v>4</v>
      </c>
      <c r="U288" s="673">
        <v>1</v>
      </c>
    </row>
    <row r="289" spans="1:21" ht="14.4" customHeight="1" x14ac:dyDescent="0.3">
      <c r="A289" s="625">
        <v>7</v>
      </c>
      <c r="B289" s="626" t="s">
        <v>528</v>
      </c>
      <c r="C289" s="626">
        <v>89301072</v>
      </c>
      <c r="D289" s="689" t="s">
        <v>4145</v>
      </c>
      <c r="E289" s="690" t="s">
        <v>2795</v>
      </c>
      <c r="F289" s="626" t="s">
        <v>2775</v>
      </c>
      <c r="G289" s="626" t="s">
        <v>3094</v>
      </c>
      <c r="H289" s="626" t="s">
        <v>527</v>
      </c>
      <c r="I289" s="626" t="s">
        <v>3095</v>
      </c>
      <c r="J289" s="626" t="s">
        <v>3096</v>
      </c>
      <c r="K289" s="626" t="s">
        <v>3097</v>
      </c>
      <c r="L289" s="627">
        <v>1520.3</v>
      </c>
      <c r="M289" s="627">
        <v>21284.199999999997</v>
      </c>
      <c r="N289" s="626">
        <v>14</v>
      </c>
      <c r="O289" s="691">
        <v>3</v>
      </c>
      <c r="P289" s="627">
        <v>21284.199999999997</v>
      </c>
      <c r="Q289" s="642">
        <v>1</v>
      </c>
      <c r="R289" s="626">
        <v>14</v>
      </c>
      <c r="S289" s="642">
        <v>1</v>
      </c>
      <c r="T289" s="691">
        <v>3</v>
      </c>
      <c r="U289" s="673">
        <v>1</v>
      </c>
    </row>
    <row r="290" spans="1:21" ht="14.4" customHeight="1" x14ac:dyDescent="0.3">
      <c r="A290" s="625">
        <v>7</v>
      </c>
      <c r="B290" s="626" t="s">
        <v>528</v>
      </c>
      <c r="C290" s="626">
        <v>89301072</v>
      </c>
      <c r="D290" s="689" t="s">
        <v>4145</v>
      </c>
      <c r="E290" s="690" t="s">
        <v>2795</v>
      </c>
      <c r="F290" s="626" t="s">
        <v>2775</v>
      </c>
      <c r="G290" s="626" t="s">
        <v>3094</v>
      </c>
      <c r="H290" s="626" t="s">
        <v>527</v>
      </c>
      <c r="I290" s="626" t="s">
        <v>3098</v>
      </c>
      <c r="J290" s="626" t="s">
        <v>3096</v>
      </c>
      <c r="K290" s="626" t="s">
        <v>3099</v>
      </c>
      <c r="L290" s="627">
        <v>3040.6</v>
      </c>
      <c r="M290" s="627">
        <v>3040.6</v>
      </c>
      <c r="N290" s="626">
        <v>1</v>
      </c>
      <c r="O290" s="691">
        <v>1</v>
      </c>
      <c r="P290" s="627">
        <v>3040.6</v>
      </c>
      <c r="Q290" s="642">
        <v>1</v>
      </c>
      <c r="R290" s="626">
        <v>1</v>
      </c>
      <c r="S290" s="642">
        <v>1</v>
      </c>
      <c r="T290" s="691">
        <v>1</v>
      </c>
      <c r="U290" s="673">
        <v>1</v>
      </c>
    </row>
    <row r="291" spans="1:21" ht="14.4" customHeight="1" x14ac:dyDescent="0.3">
      <c r="A291" s="625">
        <v>7</v>
      </c>
      <c r="B291" s="626" t="s">
        <v>528</v>
      </c>
      <c r="C291" s="626">
        <v>89301072</v>
      </c>
      <c r="D291" s="689" t="s">
        <v>4145</v>
      </c>
      <c r="E291" s="690" t="s">
        <v>2795</v>
      </c>
      <c r="F291" s="626" t="s">
        <v>2775</v>
      </c>
      <c r="G291" s="626" t="s">
        <v>3094</v>
      </c>
      <c r="H291" s="626" t="s">
        <v>527</v>
      </c>
      <c r="I291" s="626" t="s">
        <v>3100</v>
      </c>
      <c r="J291" s="626" t="s">
        <v>3101</v>
      </c>
      <c r="K291" s="626" t="s">
        <v>3102</v>
      </c>
      <c r="L291" s="627">
        <v>569.97</v>
      </c>
      <c r="M291" s="627">
        <v>23368.77</v>
      </c>
      <c r="N291" s="626">
        <v>41</v>
      </c>
      <c r="O291" s="691">
        <v>5</v>
      </c>
      <c r="P291" s="627">
        <v>22228.83</v>
      </c>
      <c r="Q291" s="642">
        <v>0.95121951219512202</v>
      </c>
      <c r="R291" s="626">
        <v>39</v>
      </c>
      <c r="S291" s="642">
        <v>0.95121951219512191</v>
      </c>
      <c r="T291" s="691">
        <v>4</v>
      </c>
      <c r="U291" s="673">
        <v>0.8</v>
      </c>
    </row>
    <row r="292" spans="1:21" ht="14.4" customHeight="1" x14ac:dyDescent="0.3">
      <c r="A292" s="625">
        <v>7</v>
      </c>
      <c r="B292" s="626" t="s">
        <v>528</v>
      </c>
      <c r="C292" s="626">
        <v>89301072</v>
      </c>
      <c r="D292" s="689" t="s">
        <v>4145</v>
      </c>
      <c r="E292" s="690" t="s">
        <v>2795</v>
      </c>
      <c r="F292" s="626" t="s">
        <v>2775</v>
      </c>
      <c r="G292" s="626" t="s">
        <v>3094</v>
      </c>
      <c r="H292" s="626" t="s">
        <v>527</v>
      </c>
      <c r="I292" s="626" t="s">
        <v>3375</v>
      </c>
      <c r="J292" s="626" t="s">
        <v>3376</v>
      </c>
      <c r="K292" s="626" t="s">
        <v>3113</v>
      </c>
      <c r="L292" s="627">
        <v>427.79</v>
      </c>
      <c r="M292" s="627">
        <v>4705.6900000000005</v>
      </c>
      <c r="N292" s="626">
        <v>11</v>
      </c>
      <c r="O292" s="691">
        <v>4</v>
      </c>
      <c r="P292" s="627">
        <v>4705.6900000000005</v>
      </c>
      <c r="Q292" s="642">
        <v>1</v>
      </c>
      <c r="R292" s="626">
        <v>11</v>
      </c>
      <c r="S292" s="642">
        <v>1</v>
      </c>
      <c r="T292" s="691">
        <v>4</v>
      </c>
      <c r="U292" s="673">
        <v>1</v>
      </c>
    </row>
    <row r="293" spans="1:21" ht="14.4" customHeight="1" x14ac:dyDescent="0.3">
      <c r="A293" s="625">
        <v>7</v>
      </c>
      <c r="B293" s="626" t="s">
        <v>528</v>
      </c>
      <c r="C293" s="626">
        <v>89301072</v>
      </c>
      <c r="D293" s="689" t="s">
        <v>4145</v>
      </c>
      <c r="E293" s="690" t="s">
        <v>2795</v>
      </c>
      <c r="F293" s="626" t="s">
        <v>2775</v>
      </c>
      <c r="G293" s="626" t="s">
        <v>3094</v>
      </c>
      <c r="H293" s="626" t="s">
        <v>527</v>
      </c>
      <c r="I293" s="626" t="s">
        <v>3103</v>
      </c>
      <c r="J293" s="626" t="s">
        <v>3104</v>
      </c>
      <c r="K293" s="626" t="s">
        <v>3105</v>
      </c>
      <c r="L293" s="627">
        <v>760.15</v>
      </c>
      <c r="M293" s="627">
        <v>82096.2</v>
      </c>
      <c r="N293" s="626">
        <v>108</v>
      </c>
      <c r="O293" s="691">
        <v>15</v>
      </c>
      <c r="P293" s="627">
        <v>54730.8</v>
      </c>
      <c r="Q293" s="642">
        <v>0.66666666666666674</v>
      </c>
      <c r="R293" s="626">
        <v>72</v>
      </c>
      <c r="S293" s="642">
        <v>0.66666666666666663</v>
      </c>
      <c r="T293" s="691">
        <v>10</v>
      </c>
      <c r="U293" s="673">
        <v>0.66666666666666663</v>
      </c>
    </row>
    <row r="294" spans="1:21" ht="14.4" customHeight="1" x14ac:dyDescent="0.3">
      <c r="A294" s="625">
        <v>7</v>
      </c>
      <c r="B294" s="626" t="s">
        <v>528</v>
      </c>
      <c r="C294" s="626">
        <v>89301072</v>
      </c>
      <c r="D294" s="689" t="s">
        <v>4145</v>
      </c>
      <c r="E294" s="690" t="s">
        <v>2795</v>
      </c>
      <c r="F294" s="626" t="s">
        <v>2775</v>
      </c>
      <c r="G294" s="626" t="s">
        <v>3094</v>
      </c>
      <c r="H294" s="626" t="s">
        <v>527</v>
      </c>
      <c r="I294" s="626" t="s">
        <v>3111</v>
      </c>
      <c r="J294" s="626" t="s">
        <v>3112</v>
      </c>
      <c r="K294" s="626" t="s">
        <v>3113</v>
      </c>
      <c r="L294" s="627">
        <v>427.79</v>
      </c>
      <c r="M294" s="627">
        <v>855.58</v>
      </c>
      <c r="N294" s="626">
        <v>2</v>
      </c>
      <c r="O294" s="691">
        <v>1</v>
      </c>
      <c r="P294" s="627">
        <v>855.58</v>
      </c>
      <c r="Q294" s="642">
        <v>1</v>
      </c>
      <c r="R294" s="626">
        <v>2</v>
      </c>
      <c r="S294" s="642">
        <v>1</v>
      </c>
      <c r="T294" s="691">
        <v>1</v>
      </c>
      <c r="U294" s="673">
        <v>1</v>
      </c>
    </row>
    <row r="295" spans="1:21" ht="14.4" customHeight="1" x14ac:dyDescent="0.3">
      <c r="A295" s="625">
        <v>7</v>
      </c>
      <c r="B295" s="626" t="s">
        <v>528</v>
      </c>
      <c r="C295" s="626">
        <v>89301072</v>
      </c>
      <c r="D295" s="689" t="s">
        <v>4145</v>
      </c>
      <c r="E295" s="690" t="s">
        <v>2795</v>
      </c>
      <c r="F295" s="626" t="s">
        <v>2775</v>
      </c>
      <c r="G295" s="626" t="s">
        <v>3094</v>
      </c>
      <c r="H295" s="626" t="s">
        <v>527</v>
      </c>
      <c r="I295" s="626" t="s">
        <v>3377</v>
      </c>
      <c r="J295" s="626" t="s">
        <v>3115</v>
      </c>
      <c r="K295" s="626" t="s">
        <v>3102</v>
      </c>
      <c r="L295" s="627">
        <v>569.97</v>
      </c>
      <c r="M295" s="627">
        <v>1709.91</v>
      </c>
      <c r="N295" s="626">
        <v>3</v>
      </c>
      <c r="O295" s="691"/>
      <c r="P295" s="627">
        <v>1709.91</v>
      </c>
      <c r="Q295" s="642">
        <v>1</v>
      </c>
      <c r="R295" s="626">
        <v>3</v>
      </c>
      <c r="S295" s="642">
        <v>1</v>
      </c>
      <c r="T295" s="691"/>
      <c r="U295" s="673"/>
    </row>
    <row r="296" spans="1:21" ht="14.4" customHeight="1" x14ac:dyDescent="0.3">
      <c r="A296" s="625">
        <v>7</v>
      </c>
      <c r="B296" s="626" t="s">
        <v>528</v>
      </c>
      <c r="C296" s="626">
        <v>89301072</v>
      </c>
      <c r="D296" s="689" t="s">
        <v>4145</v>
      </c>
      <c r="E296" s="690" t="s">
        <v>2795</v>
      </c>
      <c r="F296" s="626" t="s">
        <v>2775</v>
      </c>
      <c r="G296" s="626" t="s">
        <v>3094</v>
      </c>
      <c r="H296" s="626" t="s">
        <v>527</v>
      </c>
      <c r="I296" s="626" t="s">
        <v>3378</v>
      </c>
      <c r="J296" s="626" t="s">
        <v>3117</v>
      </c>
      <c r="K296" s="626" t="s">
        <v>3105</v>
      </c>
      <c r="L296" s="627">
        <v>760.15</v>
      </c>
      <c r="M296" s="627">
        <v>1520.3</v>
      </c>
      <c r="N296" s="626">
        <v>2</v>
      </c>
      <c r="O296" s="691">
        <v>1</v>
      </c>
      <c r="P296" s="627">
        <v>1520.3</v>
      </c>
      <c r="Q296" s="642">
        <v>1</v>
      </c>
      <c r="R296" s="626">
        <v>2</v>
      </c>
      <c r="S296" s="642">
        <v>1</v>
      </c>
      <c r="T296" s="691">
        <v>1</v>
      </c>
      <c r="U296" s="673">
        <v>1</v>
      </c>
    </row>
    <row r="297" spans="1:21" ht="14.4" customHeight="1" x14ac:dyDescent="0.3">
      <c r="A297" s="625">
        <v>7</v>
      </c>
      <c r="B297" s="626" t="s">
        <v>528</v>
      </c>
      <c r="C297" s="626">
        <v>89301072</v>
      </c>
      <c r="D297" s="689" t="s">
        <v>4145</v>
      </c>
      <c r="E297" s="690" t="s">
        <v>2795</v>
      </c>
      <c r="F297" s="626" t="s">
        <v>2775</v>
      </c>
      <c r="G297" s="626" t="s">
        <v>3118</v>
      </c>
      <c r="H297" s="626" t="s">
        <v>527</v>
      </c>
      <c r="I297" s="626" t="s">
        <v>3379</v>
      </c>
      <c r="J297" s="626" t="s">
        <v>3380</v>
      </c>
      <c r="K297" s="626" t="s">
        <v>3381</v>
      </c>
      <c r="L297" s="627">
        <v>1163.02</v>
      </c>
      <c r="M297" s="627">
        <v>1163.02</v>
      </c>
      <c r="N297" s="626">
        <v>1</v>
      </c>
      <c r="O297" s="691">
        <v>1</v>
      </c>
      <c r="P297" s="627">
        <v>1163.02</v>
      </c>
      <c r="Q297" s="642">
        <v>1</v>
      </c>
      <c r="R297" s="626">
        <v>1</v>
      </c>
      <c r="S297" s="642">
        <v>1</v>
      </c>
      <c r="T297" s="691">
        <v>1</v>
      </c>
      <c r="U297" s="673">
        <v>1</v>
      </c>
    </row>
    <row r="298" spans="1:21" ht="14.4" customHeight="1" x14ac:dyDescent="0.3">
      <c r="A298" s="625">
        <v>7</v>
      </c>
      <c r="B298" s="626" t="s">
        <v>528</v>
      </c>
      <c r="C298" s="626">
        <v>89301072</v>
      </c>
      <c r="D298" s="689" t="s">
        <v>4145</v>
      </c>
      <c r="E298" s="690" t="s">
        <v>2795</v>
      </c>
      <c r="F298" s="626" t="s">
        <v>2775</v>
      </c>
      <c r="G298" s="626" t="s">
        <v>3382</v>
      </c>
      <c r="H298" s="626" t="s">
        <v>645</v>
      </c>
      <c r="I298" s="626" t="s">
        <v>3383</v>
      </c>
      <c r="J298" s="626" t="s">
        <v>1877</v>
      </c>
      <c r="K298" s="626" t="s">
        <v>3384</v>
      </c>
      <c r="L298" s="627">
        <v>441.83</v>
      </c>
      <c r="M298" s="627">
        <v>441.83</v>
      </c>
      <c r="N298" s="626">
        <v>1</v>
      </c>
      <c r="O298" s="691">
        <v>1</v>
      </c>
      <c r="P298" s="627">
        <v>441.83</v>
      </c>
      <c r="Q298" s="642">
        <v>1</v>
      </c>
      <c r="R298" s="626">
        <v>1</v>
      </c>
      <c r="S298" s="642">
        <v>1</v>
      </c>
      <c r="T298" s="691">
        <v>1</v>
      </c>
      <c r="U298" s="673">
        <v>1</v>
      </c>
    </row>
    <row r="299" spans="1:21" ht="14.4" customHeight="1" x14ac:dyDescent="0.3">
      <c r="A299" s="625">
        <v>7</v>
      </c>
      <c r="B299" s="626" t="s">
        <v>528</v>
      </c>
      <c r="C299" s="626">
        <v>89301072</v>
      </c>
      <c r="D299" s="689" t="s">
        <v>4145</v>
      </c>
      <c r="E299" s="690" t="s">
        <v>2795</v>
      </c>
      <c r="F299" s="626" t="s">
        <v>2775</v>
      </c>
      <c r="G299" s="626" t="s">
        <v>3385</v>
      </c>
      <c r="H299" s="626" t="s">
        <v>527</v>
      </c>
      <c r="I299" s="626" t="s">
        <v>3386</v>
      </c>
      <c r="J299" s="626" t="s">
        <v>3387</v>
      </c>
      <c r="K299" s="626" t="s">
        <v>3388</v>
      </c>
      <c r="L299" s="627">
        <v>169</v>
      </c>
      <c r="M299" s="627">
        <v>507</v>
      </c>
      <c r="N299" s="626">
        <v>3</v>
      </c>
      <c r="O299" s="691">
        <v>1</v>
      </c>
      <c r="P299" s="627">
        <v>169</v>
      </c>
      <c r="Q299" s="642">
        <v>0.33333333333333331</v>
      </c>
      <c r="R299" s="626">
        <v>1</v>
      </c>
      <c r="S299" s="642">
        <v>0.33333333333333331</v>
      </c>
      <c r="T299" s="691">
        <v>0.5</v>
      </c>
      <c r="U299" s="673">
        <v>0.5</v>
      </c>
    </row>
    <row r="300" spans="1:21" ht="14.4" customHeight="1" x14ac:dyDescent="0.3">
      <c r="A300" s="625">
        <v>7</v>
      </c>
      <c r="B300" s="626" t="s">
        <v>528</v>
      </c>
      <c r="C300" s="626">
        <v>89301072</v>
      </c>
      <c r="D300" s="689" t="s">
        <v>4145</v>
      </c>
      <c r="E300" s="690" t="s">
        <v>2795</v>
      </c>
      <c r="F300" s="626" t="s">
        <v>2775</v>
      </c>
      <c r="G300" s="626" t="s">
        <v>3389</v>
      </c>
      <c r="H300" s="626" t="s">
        <v>527</v>
      </c>
      <c r="I300" s="626" t="s">
        <v>3390</v>
      </c>
      <c r="J300" s="626" t="s">
        <v>3391</v>
      </c>
      <c r="K300" s="626" t="s">
        <v>3392</v>
      </c>
      <c r="L300" s="627">
        <v>0</v>
      </c>
      <c r="M300" s="627">
        <v>0</v>
      </c>
      <c r="N300" s="626">
        <v>4</v>
      </c>
      <c r="O300" s="691">
        <v>1</v>
      </c>
      <c r="P300" s="627">
        <v>0</v>
      </c>
      <c r="Q300" s="642"/>
      <c r="R300" s="626">
        <v>2</v>
      </c>
      <c r="S300" s="642">
        <v>0.5</v>
      </c>
      <c r="T300" s="691">
        <v>0.5</v>
      </c>
      <c r="U300" s="673">
        <v>0.5</v>
      </c>
    </row>
    <row r="301" spans="1:21" ht="14.4" customHeight="1" x14ac:dyDescent="0.3">
      <c r="A301" s="625">
        <v>7</v>
      </c>
      <c r="B301" s="626" t="s">
        <v>528</v>
      </c>
      <c r="C301" s="626">
        <v>89301072</v>
      </c>
      <c r="D301" s="689" t="s">
        <v>4145</v>
      </c>
      <c r="E301" s="690" t="s">
        <v>2795</v>
      </c>
      <c r="F301" s="626" t="s">
        <v>2775</v>
      </c>
      <c r="G301" s="626" t="s">
        <v>2932</v>
      </c>
      <c r="H301" s="626" t="s">
        <v>527</v>
      </c>
      <c r="I301" s="626" t="s">
        <v>885</v>
      </c>
      <c r="J301" s="626" t="s">
        <v>886</v>
      </c>
      <c r="K301" s="626" t="s">
        <v>887</v>
      </c>
      <c r="L301" s="627">
        <v>56.69</v>
      </c>
      <c r="M301" s="627">
        <v>170.07</v>
      </c>
      <c r="N301" s="626">
        <v>3</v>
      </c>
      <c r="O301" s="691">
        <v>0.5</v>
      </c>
      <c r="P301" s="627">
        <v>170.07</v>
      </c>
      <c r="Q301" s="642">
        <v>1</v>
      </c>
      <c r="R301" s="626">
        <v>3</v>
      </c>
      <c r="S301" s="642">
        <v>1</v>
      </c>
      <c r="T301" s="691">
        <v>0.5</v>
      </c>
      <c r="U301" s="673">
        <v>1</v>
      </c>
    </row>
    <row r="302" spans="1:21" ht="14.4" customHeight="1" x14ac:dyDescent="0.3">
      <c r="A302" s="625">
        <v>7</v>
      </c>
      <c r="B302" s="626" t="s">
        <v>528</v>
      </c>
      <c r="C302" s="626">
        <v>89301072</v>
      </c>
      <c r="D302" s="689" t="s">
        <v>4145</v>
      </c>
      <c r="E302" s="690" t="s">
        <v>2795</v>
      </c>
      <c r="F302" s="626" t="s">
        <v>2775</v>
      </c>
      <c r="G302" s="626" t="s">
        <v>3126</v>
      </c>
      <c r="H302" s="626" t="s">
        <v>527</v>
      </c>
      <c r="I302" s="626" t="s">
        <v>3257</v>
      </c>
      <c r="J302" s="626" t="s">
        <v>3258</v>
      </c>
      <c r="K302" s="626" t="s">
        <v>3259</v>
      </c>
      <c r="L302" s="627">
        <v>101.69</v>
      </c>
      <c r="M302" s="627">
        <v>305.07</v>
      </c>
      <c r="N302" s="626">
        <v>3</v>
      </c>
      <c r="O302" s="691">
        <v>0.5</v>
      </c>
      <c r="P302" s="627">
        <v>305.07</v>
      </c>
      <c r="Q302" s="642">
        <v>1</v>
      </c>
      <c r="R302" s="626">
        <v>3</v>
      </c>
      <c r="S302" s="642">
        <v>1</v>
      </c>
      <c r="T302" s="691">
        <v>0.5</v>
      </c>
      <c r="U302" s="673">
        <v>1</v>
      </c>
    </row>
    <row r="303" spans="1:21" ht="14.4" customHeight="1" x14ac:dyDescent="0.3">
      <c r="A303" s="625">
        <v>7</v>
      </c>
      <c r="B303" s="626" t="s">
        <v>528</v>
      </c>
      <c r="C303" s="626">
        <v>89301072</v>
      </c>
      <c r="D303" s="689" t="s">
        <v>4145</v>
      </c>
      <c r="E303" s="690" t="s">
        <v>2795</v>
      </c>
      <c r="F303" s="626" t="s">
        <v>2775</v>
      </c>
      <c r="G303" s="626" t="s">
        <v>2860</v>
      </c>
      <c r="H303" s="626" t="s">
        <v>645</v>
      </c>
      <c r="I303" s="626" t="s">
        <v>2861</v>
      </c>
      <c r="J303" s="626" t="s">
        <v>2862</v>
      </c>
      <c r="K303" s="626" t="s">
        <v>2863</v>
      </c>
      <c r="L303" s="627">
        <v>1344.66</v>
      </c>
      <c r="M303" s="627">
        <v>8067.9600000000009</v>
      </c>
      <c r="N303" s="626">
        <v>6</v>
      </c>
      <c r="O303" s="691">
        <v>2.5</v>
      </c>
      <c r="P303" s="627">
        <v>8067.9600000000009</v>
      </c>
      <c r="Q303" s="642">
        <v>1</v>
      </c>
      <c r="R303" s="626">
        <v>6</v>
      </c>
      <c r="S303" s="642">
        <v>1</v>
      </c>
      <c r="T303" s="691">
        <v>2.5</v>
      </c>
      <c r="U303" s="673">
        <v>1</v>
      </c>
    </row>
    <row r="304" spans="1:21" ht="14.4" customHeight="1" x14ac:dyDescent="0.3">
      <c r="A304" s="625">
        <v>7</v>
      </c>
      <c r="B304" s="626" t="s">
        <v>528</v>
      </c>
      <c r="C304" s="626">
        <v>89301072</v>
      </c>
      <c r="D304" s="689" t="s">
        <v>4145</v>
      </c>
      <c r="E304" s="690" t="s">
        <v>2795</v>
      </c>
      <c r="F304" s="626" t="s">
        <v>2775</v>
      </c>
      <c r="G304" s="626" t="s">
        <v>2860</v>
      </c>
      <c r="H304" s="626" t="s">
        <v>645</v>
      </c>
      <c r="I304" s="626" t="s">
        <v>3130</v>
      </c>
      <c r="J304" s="626" t="s">
        <v>3131</v>
      </c>
      <c r="K304" s="626" t="s">
        <v>3132</v>
      </c>
      <c r="L304" s="627">
        <v>1793.46</v>
      </c>
      <c r="M304" s="627">
        <v>1793.46</v>
      </c>
      <c r="N304" s="626">
        <v>1</v>
      </c>
      <c r="O304" s="691">
        <v>0.5</v>
      </c>
      <c r="P304" s="627">
        <v>1793.46</v>
      </c>
      <c r="Q304" s="642">
        <v>1</v>
      </c>
      <c r="R304" s="626">
        <v>1</v>
      </c>
      <c r="S304" s="642">
        <v>1</v>
      </c>
      <c r="T304" s="691">
        <v>0.5</v>
      </c>
      <c r="U304" s="673">
        <v>1</v>
      </c>
    </row>
    <row r="305" spans="1:21" ht="14.4" customHeight="1" x14ac:dyDescent="0.3">
      <c r="A305" s="625">
        <v>7</v>
      </c>
      <c r="B305" s="626" t="s">
        <v>528</v>
      </c>
      <c r="C305" s="626">
        <v>89301072</v>
      </c>
      <c r="D305" s="689" t="s">
        <v>4145</v>
      </c>
      <c r="E305" s="690" t="s">
        <v>2795</v>
      </c>
      <c r="F305" s="626" t="s">
        <v>2775</v>
      </c>
      <c r="G305" s="626" t="s">
        <v>3393</v>
      </c>
      <c r="H305" s="626" t="s">
        <v>645</v>
      </c>
      <c r="I305" s="626" t="s">
        <v>3394</v>
      </c>
      <c r="J305" s="626" t="s">
        <v>3395</v>
      </c>
      <c r="K305" s="626" t="s">
        <v>3396</v>
      </c>
      <c r="L305" s="627">
        <v>140.03</v>
      </c>
      <c r="M305" s="627">
        <v>420.09000000000003</v>
      </c>
      <c r="N305" s="626">
        <v>3</v>
      </c>
      <c r="O305" s="691">
        <v>0.5</v>
      </c>
      <c r="P305" s="627"/>
      <c r="Q305" s="642">
        <v>0</v>
      </c>
      <c r="R305" s="626"/>
      <c r="S305" s="642">
        <v>0</v>
      </c>
      <c r="T305" s="691"/>
      <c r="U305" s="673">
        <v>0</v>
      </c>
    </row>
    <row r="306" spans="1:21" ht="14.4" customHeight="1" x14ac:dyDescent="0.3">
      <c r="A306" s="625">
        <v>7</v>
      </c>
      <c r="B306" s="626" t="s">
        <v>528</v>
      </c>
      <c r="C306" s="626">
        <v>89301072</v>
      </c>
      <c r="D306" s="689" t="s">
        <v>4145</v>
      </c>
      <c r="E306" s="690" t="s">
        <v>2795</v>
      </c>
      <c r="F306" s="626" t="s">
        <v>2775</v>
      </c>
      <c r="G306" s="626" t="s">
        <v>3393</v>
      </c>
      <c r="H306" s="626" t="s">
        <v>645</v>
      </c>
      <c r="I306" s="626" t="s">
        <v>3394</v>
      </c>
      <c r="J306" s="626" t="s">
        <v>1899</v>
      </c>
      <c r="K306" s="626" t="s">
        <v>3396</v>
      </c>
      <c r="L306" s="627">
        <v>140.03</v>
      </c>
      <c r="M306" s="627">
        <v>700.15000000000009</v>
      </c>
      <c r="N306" s="626">
        <v>5</v>
      </c>
      <c r="O306" s="691">
        <v>1</v>
      </c>
      <c r="P306" s="627"/>
      <c r="Q306" s="642">
        <v>0</v>
      </c>
      <c r="R306" s="626"/>
      <c r="S306" s="642">
        <v>0</v>
      </c>
      <c r="T306" s="691"/>
      <c r="U306" s="673">
        <v>0</v>
      </c>
    </row>
    <row r="307" spans="1:21" ht="14.4" customHeight="1" x14ac:dyDescent="0.3">
      <c r="A307" s="625">
        <v>7</v>
      </c>
      <c r="B307" s="626" t="s">
        <v>528</v>
      </c>
      <c r="C307" s="626">
        <v>89301072</v>
      </c>
      <c r="D307" s="689" t="s">
        <v>4145</v>
      </c>
      <c r="E307" s="690" t="s">
        <v>2795</v>
      </c>
      <c r="F307" s="626" t="s">
        <v>2775</v>
      </c>
      <c r="G307" s="626" t="s">
        <v>3397</v>
      </c>
      <c r="H307" s="626" t="s">
        <v>527</v>
      </c>
      <c r="I307" s="626" t="s">
        <v>3398</v>
      </c>
      <c r="J307" s="626" t="s">
        <v>3399</v>
      </c>
      <c r="K307" s="626" t="s">
        <v>3400</v>
      </c>
      <c r="L307" s="627">
        <v>131.96</v>
      </c>
      <c r="M307" s="627">
        <v>395.88</v>
      </c>
      <c r="N307" s="626">
        <v>3</v>
      </c>
      <c r="O307" s="691">
        <v>0.5</v>
      </c>
      <c r="P307" s="627">
        <v>395.88</v>
      </c>
      <c r="Q307" s="642">
        <v>1</v>
      </c>
      <c r="R307" s="626">
        <v>3</v>
      </c>
      <c r="S307" s="642">
        <v>1</v>
      </c>
      <c r="T307" s="691">
        <v>0.5</v>
      </c>
      <c r="U307" s="673">
        <v>1</v>
      </c>
    </row>
    <row r="308" spans="1:21" ht="14.4" customHeight="1" x14ac:dyDescent="0.3">
      <c r="A308" s="625">
        <v>7</v>
      </c>
      <c r="B308" s="626" t="s">
        <v>528</v>
      </c>
      <c r="C308" s="626">
        <v>89301072</v>
      </c>
      <c r="D308" s="689" t="s">
        <v>4145</v>
      </c>
      <c r="E308" s="690" t="s">
        <v>2795</v>
      </c>
      <c r="F308" s="626" t="s">
        <v>2775</v>
      </c>
      <c r="G308" s="626" t="s">
        <v>2835</v>
      </c>
      <c r="H308" s="626" t="s">
        <v>527</v>
      </c>
      <c r="I308" s="626" t="s">
        <v>3401</v>
      </c>
      <c r="J308" s="626" t="s">
        <v>3402</v>
      </c>
      <c r="K308" s="626" t="s">
        <v>3403</v>
      </c>
      <c r="L308" s="627">
        <v>0</v>
      </c>
      <c r="M308" s="627">
        <v>0</v>
      </c>
      <c r="N308" s="626">
        <v>4</v>
      </c>
      <c r="O308" s="691">
        <v>1.5</v>
      </c>
      <c r="P308" s="627">
        <v>0</v>
      </c>
      <c r="Q308" s="642"/>
      <c r="R308" s="626">
        <v>4</v>
      </c>
      <c r="S308" s="642">
        <v>1</v>
      </c>
      <c r="T308" s="691">
        <v>1.5</v>
      </c>
      <c r="U308" s="673">
        <v>1</v>
      </c>
    </row>
    <row r="309" spans="1:21" ht="14.4" customHeight="1" x14ac:dyDescent="0.3">
      <c r="A309" s="625">
        <v>7</v>
      </c>
      <c r="B309" s="626" t="s">
        <v>528</v>
      </c>
      <c r="C309" s="626">
        <v>89301072</v>
      </c>
      <c r="D309" s="689" t="s">
        <v>4145</v>
      </c>
      <c r="E309" s="690" t="s">
        <v>2795</v>
      </c>
      <c r="F309" s="626" t="s">
        <v>2775</v>
      </c>
      <c r="G309" s="626" t="s">
        <v>3404</v>
      </c>
      <c r="H309" s="626" t="s">
        <v>527</v>
      </c>
      <c r="I309" s="626" t="s">
        <v>3405</v>
      </c>
      <c r="J309" s="626" t="s">
        <v>3406</v>
      </c>
      <c r="K309" s="626" t="s">
        <v>3407</v>
      </c>
      <c r="L309" s="627">
        <v>0</v>
      </c>
      <c r="M309" s="627">
        <v>0</v>
      </c>
      <c r="N309" s="626">
        <v>2</v>
      </c>
      <c r="O309" s="691">
        <v>0.5</v>
      </c>
      <c r="P309" s="627">
        <v>0</v>
      </c>
      <c r="Q309" s="642"/>
      <c r="R309" s="626">
        <v>2</v>
      </c>
      <c r="S309" s="642">
        <v>1</v>
      </c>
      <c r="T309" s="691">
        <v>0.5</v>
      </c>
      <c r="U309" s="673">
        <v>1</v>
      </c>
    </row>
    <row r="310" spans="1:21" ht="14.4" customHeight="1" x14ac:dyDescent="0.3">
      <c r="A310" s="625">
        <v>7</v>
      </c>
      <c r="B310" s="626" t="s">
        <v>528</v>
      </c>
      <c r="C310" s="626">
        <v>89301072</v>
      </c>
      <c r="D310" s="689" t="s">
        <v>4145</v>
      </c>
      <c r="E310" s="690" t="s">
        <v>2795</v>
      </c>
      <c r="F310" s="626" t="s">
        <v>2775</v>
      </c>
      <c r="G310" s="626" t="s">
        <v>3404</v>
      </c>
      <c r="H310" s="626" t="s">
        <v>527</v>
      </c>
      <c r="I310" s="626" t="s">
        <v>3408</v>
      </c>
      <c r="J310" s="626" t="s">
        <v>3406</v>
      </c>
      <c r="K310" s="626" t="s">
        <v>3409</v>
      </c>
      <c r="L310" s="627">
        <v>129.94999999999999</v>
      </c>
      <c r="M310" s="627">
        <v>129.94999999999999</v>
      </c>
      <c r="N310" s="626">
        <v>1</v>
      </c>
      <c r="O310" s="691">
        <v>0.5</v>
      </c>
      <c r="P310" s="627">
        <v>129.94999999999999</v>
      </c>
      <c r="Q310" s="642">
        <v>1</v>
      </c>
      <c r="R310" s="626">
        <v>1</v>
      </c>
      <c r="S310" s="642">
        <v>1</v>
      </c>
      <c r="T310" s="691">
        <v>0.5</v>
      </c>
      <c r="U310" s="673">
        <v>1</v>
      </c>
    </row>
    <row r="311" spans="1:21" ht="14.4" customHeight="1" x14ac:dyDescent="0.3">
      <c r="A311" s="625">
        <v>7</v>
      </c>
      <c r="B311" s="626" t="s">
        <v>528</v>
      </c>
      <c r="C311" s="626">
        <v>89301072</v>
      </c>
      <c r="D311" s="689" t="s">
        <v>4145</v>
      </c>
      <c r="E311" s="690" t="s">
        <v>2795</v>
      </c>
      <c r="F311" s="626" t="s">
        <v>2775</v>
      </c>
      <c r="G311" s="626" t="s">
        <v>3410</v>
      </c>
      <c r="H311" s="626" t="s">
        <v>527</v>
      </c>
      <c r="I311" s="626" t="s">
        <v>3411</v>
      </c>
      <c r="J311" s="626" t="s">
        <v>3412</v>
      </c>
      <c r="K311" s="626" t="s">
        <v>3413</v>
      </c>
      <c r="L311" s="627">
        <v>85.49</v>
      </c>
      <c r="M311" s="627">
        <v>85.49</v>
      </c>
      <c r="N311" s="626">
        <v>1</v>
      </c>
      <c r="O311" s="691">
        <v>0.5</v>
      </c>
      <c r="P311" s="627"/>
      <c r="Q311" s="642">
        <v>0</v>
      </c>
      <c r="R311" s="626"/>
      <c r="S311" s="642">
        <v>0</v>
      </c>
      <c r="T311" s="691"/>
      <c r="U311" s="673">
        <v>0</v>
      </c>
    </row>
    <row r="312" spans="1:21" ht="14.4" customHeight="1" x14ac:dyDescent="0.3">
      <c r="A312" s="625">
        <v>7</v>
      </c>
      <c r="B312" s="626" t="s">
        <v>528</v>
      </c>
      <c r="C312" s="626">
        <v>89301072</v>
      </c>
      <c r="D312" s="689" t="s">
        <v>4145</v>
      </c>
      <c r="E312" s="690" t="s">
        <v>2795</v>
      </c>
      <c r="F312" s="626" t="s">
        <v>2775</v>
      </c>
      <c r="G312" s="626" t="s">
        <v>3414</v>
      </c>
      <c r="H312" s="626" t="s">
        <v>527</v>
      </c>
      <c r="I312" s="626" t="s">
        <v>912</v>
      </c>
      <c r="J312" s="626" t="s">
        <v>3415</v>
      </c>
      <c r="K312" s="626" t="s">
        <v>3136</v>
      </c>
      <c r="L312" s="627">
        <v>85.49</v>
      </c>
      <c r="M312" s="627">
        <v>170.98</v>
      </c>
      <c r="N312" s="626">
        <v>2</v>
      </c>
      <c r="O312" s="691">
        <v>1</v>
      </c>
      <c r="P312" s="627">
        <v>170.98</v>
      </c>
      <c r="Q312" s="642">
        <v>1</v>
      </c>
      <c r="R312" s="626">
        <v>2</v>
      </c>
      <c r="S312" s="642">
        <v>1</v>
      </c>
      <c r="T312" s="691">
        <v>1</v>
      </c>
      <c r="U312" s="673">
        <v>1</v>
      </c>
    </row>
    <row r="313" spans="1:21" ht="14.4" customHeight="1" x14ac:dyDescent="0.3">
      <c r="A313" s="625">
        <v>7</v>
      </c>
      <c r="B313" s="626" t="s">
        <v>528</v>
      </c>
      <c r="C313" s="626">
        <v>89301072</v>
      </c>
      <c r="D313" s="689" t="s">
        <v>4145</v>
      </c>
      <c r="E313" s="690" t="s">
        <v>2795</v>
      </c>
      <c r="F313" s="626" t="s">
        <v>2775</v>
      </c>
      <c r="G313" s="626" t="s">
        <v>3155</v>
      </c>
      <c r="H313" s="626" t="s">
        <v>645</v>
      </c>
      <c r="I313" s="626" t="s">
        <v>3271</v>
      </c>
      <c r="J313" s="626" t="s">
        <v>3272</v>
      </c>
      <c r="K313" s="626" t="s">
        <v>3064</v>
      </c>
      <c r="L313" s="627">
        <v>32.74</v>
      </c>
      <c r="M313" s="627">
        <v>32.74</v>
      </c>
      <c r="N313" s="626">
        <v>1</v>
      </c>
      <c r="O313" s="691">
        <v>0.5</v>
      </c>
      <c r="P313" s="627"/>
      <c r="Q313" s="642">
        <v>0</v>
      </c>
      <c r="R313" s="626"/>
      <c r="S313" s="642">
        <v>0</v>
      </c>
      <c r="T313" s="691"/>
      <c r="U313" s="673">
        <v>0</v>
      </c>
    </row>
    <row r="314" spans="1:21" ht="14.4" customHeight="1" x14ac:dyDescent="0.3">
      <c r="A314" s="625">
        <v>7</v>
      </c>
      <c r="B314" s="626" t="s">
        <v>528</v>
      </c>
      <c r="C314" s="626">
        <v>89301072</v>
      </c>
      <c r="D314" s="689" t="s">
        <v>4145</v>
      </c>
      <c r="E314" s="690" t="s">
        <v>2795</v>
      </c>
      <c r="F314" s="626" t="s">
        <v>2775</v>
      </c>
      <c r="G314" s="626" t="s">
        <v>3155</v>
      </c>
      <c r="H314" s="626" t="s">
        <v>645</v>
      </c>
      <c r="I314" s="626" t="s">
        <v>3164</v>
      </c>
      <c r="J314" s="626" t="s">
        <v>3165</v>
      </c>
      <c r="K314" s="626" t="s">
        <v>3166</v>
      </c>
      <c r="L314" s="627">
        <v>147.36000000000001</v>
      </c>
      <c r="M314" s="627">
        <v>147.36000000000001</v>
      </c>
      <c r="N314" s="626">
        <v>1</v>
      </c>
      <c r="O314" s="691">
        <v>0.5</v>
      </c>
      <c r="P314" s="627"/>
      <c r="Q314" s="642">
        <v>0</v>
      </c>
      <c r="R314" s="626"/>
      <c r="S314" s="642">
        <v>0</v>
      </c>
      <c r="T314" s="691"/>
      <c r="U314" s="673">
        <v>0</v>
      </c>
    </row>
    <row r="315" spans="1:21" ht="14.4" customHeight="1" x14ac:dyDescent="0.3">
      <c r="A315" s="625">
        <v>7</v>
      </c>
      <c r="B315" s="626" t="s">
        <v>528</v>
      </c>
      <c r="C315" s="626">
        <v>89301072</v>
      </c>
      <c r="D315" s="689" t="s">
        <v>4145</v>
      </c>
      <c r="E315" s="690" t="s">
        <v>2795</v>
      </c>
      <c r="F315" s="626" t="s">
        <v>2775</v>
      </c>
      <c r="G315" s="626" t="s">
        <v>3155</v>
      </c>
      <c r="H315" s="626" t="s">
        <v>645</v>
      </c>
      <c r="I315" s="626" t="s">
        <v>3280</v>
      </c>
      <c r="J315" s="626" t="s">
        <v>3173</v>
      </c>
      <c r="K315" s="626" t="s">
        <v>3171</v>
      </c>
      <c r="L315" s="627">
        <v>207.53</v>
      </c>
      <c r="M315" s="627">
        <v>415.06</v>
      </c>
      <c r="N315" s="626">
        <v>2</v>
      </c>
      <c r="O315" s="691">
        <v>1.5</v>
      </c>
      <c r="P315" s="627"/>
      <c r="Q315" s="642">
        <v>0</v>
      </c>
      <c r="R315" s="626"/>
      <c r="S315" s="642">
        <v>0</v>
      </c>
      <c r="T315" s="691"/>
      <c r="U315" s="673">
        <v>0</v>
      </c>
    </row>
    <row r="316" spans="1:21" ht="14.4" customHeight="1" x14ac:dyDescent="0.3">
      <c r="A316" s="625">
        <v>7</v>
      </c>
      <c r="B316" s="626" t="s">
        <v>528</v>
      </c>
      <c r="C316" s="626">
        <v>89301072</v>
      </c>
      <c r="D316" s="689" t="s">
        <v>4145</v>
      </c>
      <c r="E316" s="690" t="s">
        <v>2795</v>
      </c>
      <c r="F316" s="626" t="s">
        <v>2775</v>
      </c>
      <c r="G316" s="626" t="s">
        <v>3155</v>
      </c>
      <c r="H316" s="626" t="s">
        <v>645</v>
      </c>
      <c r="I316" s="626" t="s">
        <v>3281</v>
      </c>
      <c r="J316" s="626" t="s">
        <v>3272</v>
      </c>
      <c r="K316" s="626" t="s">
        <v>3277</v>
      </c>
      <c r="L316" s="627">
        <v>314.35000000000002</v>
      </c>
      <c r="M316" s="627">
        <v>2514.8000000000002</v>
      </c>
      <c r="N316" s="626">
        <v>8</v>
      </c>
      <c r="O316" s="691">
        <v>4</v>
      </c>
      <c r="P316" s="627">
        <v>1257.4000000000001</v>
      </c>
      <c r="Q316" s="642">
        <v>0.5</v>
      </c>
      <c r="R316" s="626">
        <v>4</v>
      </c>
      <c r="S316" s="642">
        <v>0.5</v>
      </c>
      <c r="T316" s="691">
        <v>2.5</v>
      </c>
      <c r="U316" s="673">
        <v>0.625</v>
      </c>
    </row>
    <row r="317" spans="1:21" ht="14.4" customHeight="1" x14ac:dyDescent="0.3">
      <c r="A317" s="625">
        <v>7</v>
      </c>
      <c r="B317" s="626" t="s">
        <v>528</v>
      </c>
      <c r="C317" s="626">
        <v>89301072</v>
      </c>
      <c r="D317" s="689" t="s">
        <v>4145</v>
      </c>
      <c r="E317" s="690" t="s">
        <v>2795</v>
      </c>
      <c r="F317" s="626" t="s">
        <v>2775</v>
      </c>
      <c r="G317" s="626" t="s">
        <v>2937</v>
      </c>
      <c r="H317" s="626" t="s">
        <v>527</v>
      </c>
      <c r="I317" s="626" t="s">
        <v>3174</v>
      </c>
      <c r="J317" s="626" t="s">
        <v>3175</v>
      </c>
      <c r="K317" s="626" t="s">
        <v>2905</v>
      </c>
      <c r="L317" s="627">
        <v>154.33000000000001</v>
      </c>
      <c r="M317" s="627">
        <v>1080.3100000000002</v>
      </c>
      <c r="N317" s="626">
        <v>7</v>
      </c>
      <c r="O317" s="691">
        <v>3.5</v>
      </c>
      <c r="P317" s="627">
        <v>925.98000000000013</v>
      </c>
      <c r="Q317" s="642">
        <v>0.8571428571428571</v>
      </c>
      <c r="R317" s="626">
        <v>6</v>
      </c>
      <c r="S317" s="642">
        <v>0.8571428571428571</v>
      </c>
      <c r="T317" s="691">
        <v>2.5</v>
      </c>
      <c r="U317" s="673">
        <v>0.7142857142857143</v>
      </c>
    </row>
    <row r="318" spans="1:21" ht="14.4" customHeight="1" x14ac:dyDescent="0.3">
      <c r="A318" s="625">
        <v>7</v>
      </c>
      <c r="B318" s="626" t="s">
        <v>528</v>
      </c>
      <c r="C318" s="626">
        <v>89301072</v>
      </c>
      <c r="D318" s="689" t="s">
        <v>4145</v>
      </c>
      <c r="E318" s="690" t="s">
        <v>2795</v>
      </c>
      <c r="F318" s="626" t="s">
        <v>2775</v>
      </c>
      <c r="G318" s="626" t="s">
        <v>2937</v>
      </c>
      <c r="H318" s="626" t="s">
        <v>527</v>
      </c>
      <c r="I318" s="626" t="s">
        <v>3416</v>
      </c>
      <c r="J318" s="626" t="s">
        <v>2939</v>
      </c>
      <c r="K318" s="626" t="s">
        <v>3417</v>
      </c>
      <c r="L318" s="627">
        <v>0</v>
      </c>
      <c r="M318" s="627">
        <v>0</v>
      </c>
      <c r="N318" s="626">
        <v>3</v>
      </c>
      <c r="O318" s="691">
        <v>1</v>
      </c>
      <c r="P318" s="627">
        <v>0</v>
      </c>
      <c r="Q318" s="642"/>
      <c r="R318" s="626">
        <v>3</v>
      </c>
      <c r="S318" s="642">
        <v>1</v>
      </c>
      <c r="T318" s="691">
        <v>1</v>
      </c>
      <c r="U318" s="673">
        <v>1</v>
      </c>
    </row>
    <row r="319" spans="1:21" ht="14.4" customHeight="1" x14ac:dyDescent="0.3">
      <c r="A319" s="625">
        <v>7</v>
      </c>
      <c r="B319" s="626" t="s">
        <v>528</v>
      </c>
      <c r="C319" s="626">
        <v>89301072</v>
      </c>
      <c r="D319" s="689" t="s">
        <v>4145</v>
      </c>
      <c r="E319" s="690" t="s">
        <v>2795</v>
      </c>
      <c r="F319" s="626" t="s">
        <v>2775</v>
      </c>
      <c r="G319" s="626" t="s">
        <v>2937</v>
      </c>
      <c r="H319" s="626" t="s">
        <v>527</v>
      </c>
      <c r="I319" s="626" t="s">
        <v>3282</v>
      </c>
      <c r="J319" s="626" t="s">
        <v>2939</v>
      </c>
      <c r="K319" s="626" t="s">
        <v>3283</v>
      </c>
      <c r="L319" s="627">
        <v>0</v>
      </c>
      <c r="M319" s="627">
        <v>0</v>
      </c>
      <c r="N319" s="626">
        <v>1</v>
      </c>
      <c r="O319" s="691">
        <v>0.5</v>
      </c>
      <c r="P319" s="627"/>
      <c r="Q319" s="642"/>
      <c r="R319" s="626"/>
      <c r="S319" s="642">
        <v>0</v>
      </c>
      <c r="T319" s="691"/>
      <c r="U319" s="673">
        <v>0</v>
      </c>
    </row>
    <row r="320" spans="1:21" ht="14.4" customHeight="1" x14ac:dyDescent="0.3">
      <c r="A320" s="625">
        <v>7</v>
      </c>
      <c r="B320" s="626" t="s">
        <v>528</v>
      </c>
      <c r="C320" s="626">
        <v>89301072</v>
      </c>
      <c r="D320" s="689" t="s">
        <v>4145</v>
      </c>
      <c r="E320" s="690" t="s">
        <v>2795</v>
      </c>
      <c r="F320" s="626" t="s">
        <v>2775</v>
      </c>
      <c r="G320" s="626" t="s">
        <v>2937</v>
      </c>
      <c r="H320" s="626" t="s">
        <v>527</v>
      </c>
      <c r="I320" s="626" t="s">
        <v>2938</v>
      </c>
      <c r="J320" s="626" t="s">
        <v>2939</v>
      </c>
      <c r="K320" s="626" t="s">
        <v>2905</v>
      </c>
      <c r="L320" s="627">
        <v>60.97</v>
      </c>
      <c r="M320" s="627">
        <v>1829.1000000000004</v>
      </c>
      <c r="N320" s="626">
        <v>30</v>
      </c>
      <c r="O320" s="691">
        <v>12</v>
      </c>
      <c r="P320" s="627">
        <v>1341.3400000000004</v>
      </c>
      <c r="Q320" s="642">
        <v>0.73333333333333339</v>
      </c>
      <c r="R320" s="626">
        <v>22</v>
      </c>
      <c r="S320" s="642">
        <v>0.73333333333333328</v>
      </c>
      <c r="T320" s="691">
        <v>9.5</v>
      </c>
      <c r="U320" s="673">
        <v>0.79166666666666663</v>
      </c>
    </row>
    <row r="321" spans="1:21" ht="14.4" customHeight="1" x14ac:dyDescent="0.3">
      <c r="A321" s="625">
        <v>7</v>
      </c>
      <c r="B321" s="626" t="s">
        <v>528</v>
      </c>
      <c r="C321" s="626">
        <v>89301072</v>
      </c>
      <c r="D321" s="689" t="s">
        <v>4145</v>
      </c>
      <c r="E321" s="690" t="s">
        <v>2795</v>
      </c>
      <c r="F321" s="626" t="s">
        <v>2775</v>
      </c>
      <c r="G321" s="626" t="s">
        <v>2937</v>
      </c>
      <c r="H321" s="626" t="s">
        <v>527</v>
      </c>
      <c r="I321" s="626" t="s">
        <v>3286</v>
      </c>
      <c r="J321" s="626" t="s">
        <v>2939</v>
      </c>
      <c r="K321" s="626" t="s">
        <v>3287</v>
      </c>
      <c r="L321" s="627">
        <v>0</v>
      </c>
      <c r="M321" s="627">
        <v>0</v>
      </c>
      <c r="N321" s="626">
        <v>1</v>
      </c>
      <c r="O321" s="691">
        <v>0.5</v>
      </c>
      <c r="P321" s="627">
        <v>0</v>
      </c>
      <c r="Q321" s="642"/>
      <c r="R321" s="626">
        <v>1</v>
      </c>
      <c r="S321" s="642">
        <v>1</v>
      </c>
      <c r="T321" s="691">
        <v>0.5</v>
      </c>
      <c r="U321" s="673">
        <v>1</v>
      </c>
    </row>
    <row r="322" spans="1:21" ht="14.4" customHeight="1" x14ac:dyDescent="0.3">
      <c r="A322" s="625">
        <v>7</v>
      </c>
      <c r="B322" s="626" t="s">
        <v>528</v>
      </c>
      <c r="C322" s="626">
        <v>89301072</v>
      </c>
      <c r="D322" s="689" t="s">
        <v>4145</v>
      </c>
      <c r="E322" s="690" t="s">
        <v>2795</v>
      </c>
      <c r="F322" s="626" t="s">
        <v>2775</v>
      </c>
      <c r="G322" s="626" t="s">
        <v>2937</v>
      </c>
      <c r="H322" s="626" t="s">
        <v>527</v>
      </c>
      <c r="I322" s="626" t="s">
        <v>3418</v>
      </c>
      <c r="J322" s="626" t="s">
        <v>2939</v>
      </c>
      <c r="K322" s="626" t="s">
        <v>3419</v>
      </c>
      <c r="L322" s="627">
        <v>0</v>
      </c>
      <c r="M322" s="627">
        <v>0</v>
      </c>
      <c r="N322" s="626">
        <v>1</v>
      </c>
      <c r="O322" s="691">
        <v>1</v>
      </c>
      <c r="P322" s="627">
        <v>0</v>
      </c>
      <c r="Q322" s="642"/>
      <c r="R322" s="626">
        <v>1</v>
      </c>
      <c r="S322" s="642">
        <v>1</v>
      </c>
      <c r="T322" s="691">
        <v>1</v>
      </c>
      <c r="U322" s="673">
        <v>1</v>
      </c>
    </row>
    <row r="323" spans="1:21" ht="14.4" customHeight="1" x14ac:dyDescent="0.3">
      <c r="A323" s="625">
        <v>7</v>
      </c>
      <c r="B323" s="626" t="s">
        <v>528</v>
      </c>
      <c r="C323" s="626">
        <v>89301072</v>
      </c>
      <c r="D323" s="689" t="s">
        <v>4145</v>
      </c>
      <c r="E323" s="690" t="s">
        <v>2795</v>
      </c>
      <c r="F323" s="626" t="s">
        <v>2775</v>
      </c>
      <c r="G323" s="626" t="s">
        <v>3420</v>
      </c>
      <c r="H323" s="626" t="s">
        <v>527</v>
      </c>
      <c r="I323" s="626" t="s">
        <v>3421</v>
      </c>
      <c r="J323" s="626" t="s">
        <v>3422</v>
      </c>
      <c r="K323" s="626" t="s">
        <v>3419</v>
      </c>
      <c r="L323" s="627">
        <v>286.63</v>
      </c>
      <c r="M323" s="627">
        <v>286.63</v>
      </c>
      <c r="N323" s="626">
        <v>1</v>
      </c>
      <c r="O323" s="691">
        <v>1</v>
      </c>
      <c r="P323" s="627">
        <v>286.63</v>
      </c>
      <c r="Q323" s="642">
        <v>1</v>
      </c>
      <c r="R323" s="626">
        <v>1</v>
      </c>
      <c r="S323" s="642">
        <v>1</v>
      </c>
      <c r="T323" s="691">
        <v>1</v>
      </c>
      <c r="U323" s="673">
        <v>1</v>
      </c>
    </row>
    <row r="324" spans="1:21" ht="14.4" customHeight="1" x14ac:dyDescent="0.3">
      <c r="A324" s="625">
        <v>7</v>
      </c>
      <c r="B324" s="626" t="s">
        <v>528</v>
      </c>
      <c r="C324" s="626">
        <v>89301072</v>
      </c>
      <c r="D324" s="689" t="s">
        <v>4145</v>
      </c>
      <c r="E324" s="690" t="s">
        <v>2795</v>
      </c>
      <c r="F324" s="626" t="s">
        <v>2775</v>
      </c>
      <c r="G324" s="626" t="s">
        <v>3180</v>
      </c>
      <c r="H324" s="626" t="s">
        <v>645</v>
      </c>
      <c r="I324" s="626" t="s">
        <v>2006</v>
      </c>
      <c r="J324" s="626" t="s">
        <v>2007</v>
      </c>
      <c r="K324" s="626" t="s">
        <v>2008</v>
      </c>
      <c r="L324" s="627">
        <v>139.46</v>
      </c>
      <c r="M324" s="627">
        <v>2649.74</v>
      </c>
      <c r="N324" s="626">
        <v>19</v>
      </c>
      <c r="O324" s="691">
        <v>6</v>
      </c>
      <c r="P324" s="627">
        <v>1255.1399999999999</v>
      </c>
      <c r="Q324" s="642">
        <v>0.47368421052631576</v>
      </c>
      <c r="R324" s="626">
        <v>9</v>
      </c>
      <c r="S324" s="642">
        <v>0.47368421052631576</v>
      </c>
      <c r="T324" s="691">
        <v>3</v>
      </c>
      <c r="U324" s="673">
        <v>0.5</v>
      </c>
    </row>
    <row r="325" spans="1:21" ht="14.4" customHeight="1" x14ac:dyDescent="0.3">
      <c r="A325" s="625">
        <v>7</v>
      </c>
      <c r="B325" s="626" t="s">
        <v>528</v>
      </c>
      <c r="C325" s="626">
        <v>89301072</v>
      </c>
      <c r="D325" s="689" t="s">
        <v>4145</v>
      </c>
      <c r="E325" s="690" t="s">
        <v>2795</v>
      </c>
      <c r="F325" s="626" t="s">
        <v>2775</v>
      </c>
      <c r="G325" s="626" t="s">
        <v>3180</v>
      </c>
      <c r="H325" s="626" t="s">
        <v>527</v>
      </c>
      <c r="I325" s="626" t="s">
        <v>3423</v>
      </c>
      <c r="J325" s="626" t="s">
        <v>3424</v>
      </c>
      <c r="K325" s="626" t="s">
        <v>2008</v>
      </c>
      <c r="L325" s="627">
        <v>0</v>
      </c>
      <c r="M325" s="627">
        <v>0</v>
      </c>
      <c r="N325" s="626">
        <v>1</v>
      </c>
      <c r="O325" s="691">
        <v>0.5</v>
      </c>
      <c r="P325" s="627"/>
      <c r="Q325" s="642"/>
      <c r="R325" s="626"/>
      <c r="S325" s="642">
        <v>0</v>
      </c>
      <c r="T325" s="691"/>
      <c r="U325" s="673">
        <v>0</v>
      </c>
    </row>
    <row r="326" spans="1:21" ht="14.4" customHeight="1" x14ac:dyDescent="0.3">
      <c r="A326" s="625">
        <v>7</v>
      </c>
      <c r="B326" s="626" t="s">
        <v>528</v>
      </c>
      <c r="C326" s="626">
        <v>89301072</v>
      </c>
      <c r="D326" s="689" t="s">
        <v>4145</v>
      </c>
      <c r="E326" s="690" t="s">
        <v>2795</v>
      </c>
      <c r="F326" s="626" t="s">
        <v>2775</v>
      </c>
      <c r="G326" s="626" t="s">
        <v>2940</v>
      </c>
      <c r="H326" s="626" t="s">
        <v>527</v>
      </c>
      <c r="I326" s="626" t="s">
        <v>3425</v>
      </c>
      <c r="J326" s="626" t="s">
        <v>2944</v>
      </c>
      <c r="K326" s="626" t="s">
        <v>996</v>
      </c>
      <c r="L326" s="627">
        <v>0</v>
      </c>
      <c r="M326" s="627">
        <v>0</v>
      </c>
      <c r="N326" s="626">
        <v>2</v>
      </c>
      <c r="O326" s="691">
        <v>1</v>
      </c>
      <c r="P326" s="627"/>
      <c r="Q326" s="642"/>
      <c r="R326" s="626"/>
      <c r="S326" s="642">
        <v>0</v>
      </c>
      <c r="T326" s="691"/>
      <c r="U326" s="673">
        <v>0</v>
      </c>
    </row>
    <row r="327" spans="1:21" ht="14.4" customHeight="1" x14ac:dyDescent="0.3">
      <c r="A327" s="625">
        <v>7</v>
      </c>
      <c r="B327" s="626" t="s">
        <v>528</v>
      </c>
      <c r="C327" s="626">
        <v>89301072</v>
      </c>
      <c r="D327" s="689" t="s">
        <v>4145</v>
      </c>
      <c r="E327" s="690" t="s">
        <v>2795</v>
      </c>
      <c r="F327" s="626" t="s">
        <v>2775</v>
      </c>
      <c r="G327" s="626" t="s">
        <v>2940</v>
      </c>
      <c r="H327" s="626" t="s">
        <v>527</v>
      </c>
      <c r="I327" s="626" t="s">
        <v>2945</v>
      </c>
      <c r="J327" s="626" t="s">
        <v>2946</v>
      </c>
      <c r="K327" s="626" t="s">
        <v>996</v>
      </c>
      <c r="L327" s="627">
        <v>0</v>
      </c>
      <c r="M327" s="627">
        <v>0</v>
      </c>
      <c r="N327" s="626">
        <v>6</v>
      </c>
      <c r="O327" s="691">
        <v>1</v>
      </c>
      <c r="P327" s="627">
        <v>0</v>
      </c>
      <c r="Q327" s="642"/>
      <c r="R327" s="626">
        <v>3</v>
      </c>
      <c r="S327" s="642">
        <v>0.5</v>
      </c>
      <c r="T327" s="691">
        <v>0.5</v>
      </c>
      <c r="U327" s="673">
        <v>0.5</v>
      </c>
    </row>
    <row r="328" spans="1:21" ht="14.4" customHeight="1" x14ac:dyDescent="0.3">
      <c r="A328" s="625">
        <v>7</v>
      </c>
      <c r="B328" s="626" t="s">
        <v>528</v>
      </c>
      <c r="C328" s="626">
        <v>89301072</v>
      </c>
      <c r="D328" s="689" t="s">
        <v>4145</v>
      </c>
      <c r="E328" s="690" t="s">
        <v>2795</v>
      </c>
      <c r="F328" s="626" t="s">
        <v>2775</v>
      </c>
      <c r="G328" s="626" t="s">
        <v>2940</v>
      </c>
      <c r="H328" s="626" t="s">
        <v>527</v>
      </c>
      <c r="I328" s="626" t="s">
        <v>3426</v>
      </c>
      <c r="J328" s="626" t="s">
        <v>3427</v>
      </c>
      <c r="K328" s="626" t="s">
        <v>996</v>
      </c>
      <c r="L328" s="627">
        <v>0</v>
      </c>
      <c r="M328" s="627">
        <v>0</v>
      </c>
      <c r="N328" s="626">
        <v>2</v>
      </c>
      <c r="O328" s="691">
        <v>1</v>
      </c>
      <c r="P328" s="627">
        <v>0</v>
      </c>
      <c r="Q328" s="642"/>
      <c r="R328" s="626">
        <v>2</v>
      </c>
      <c r="S328" s="642">
        <v>1</v>
      </c>
      <c r="T328" s="691">
        <v>1</v>
      </c>
      <c r="U328" s="673">
        <v>1</v>
      </c>
    </row>
    <row r="329" spans="1:21" ht="14.4" customHeight="1" x14ac:dyDescent="0.3">
      <c r="A329" s="625">
        <v>7</v>
      </c>
      <c r="B329" s="626" t="s">
        <v>528</v>
      </c>
      <c r="C329" s="626">
        <v>89301072</v>
      </c>
      <c r="D329" s="689" t="s">
        <v>4145</v>
      </c>
      <c r="E329" s="690" t="s">
        <v>2795</v>
      </c>
      <c r="F329" s="626" t="s">
        <v>2775</v>
      </c>
      <c r="G329" s="626" t="s">
        <v>2940</v>
      </c>
      <c r="H329" s="626" t="s">
        <v>527</v>
      </c>
      <c r="I329" s="626" t="s">
        <v>3428</v>
      </c>
      <c r="J329" s="626" t="s">
        <v>992</v>
      </c>
      <c r="K329" s="626" t="s">
        <v>1969</v>
      </c>
      <c r="L329" s="627">
        <v>0</v>
      </c>
      <c r="M329" s="627">
        <v>0</v>
      </c>
      <c r="N329" s="626">
        <v>3</v>
      </c>
      <c r="O329" s="691">
        <v>1</v>
      </c>
      <c r="P329" s="627">
        <v>0</v>
      </c>
      <c r="Q329" s="642"/>
      <c r="R329" s="626">
        <v>3</v>
      </c>
      <c r="S329" s="642">
        <v>1</v>
      </c>
      <c r="T329" s="691">
        <v>1</v>
      </c>
      <c r="U329" s="673">
        <v>1</v>
      </c>
    </row>
    <row r="330" spans="1:21" ht="14.4" customHeight="1" x14ac:dyDescent="0.3">
      <c r="A330" s="625">
        <v>7</v>
      </c>
      <c r="B330" s="626" t="s">
        <v>528</v>
      </c>
      <c r="C330" s="626">
        <v>89301072</v>
      </c>
      <c r="D330" s="689" t="s">
        <v>4145</v>
      </c>
      <c r="E330" s="690" t="s">
        <v>2795</v>
      </c>
      <c r="F330" s="626" t="s">
        <v>2775</v>
      </c>
      <c r="G330" s="626" t="s">
        <v>2940</v>
      </c>
      <c r="H330" s="626" t="s">
        <v>527</v>
      </c>
      <c r="I330" s="626" t="s">
        <v>3429</v>
      </c>
      <c r="J330" s="626" t="s">
        <v>3430</v>
      </c>
      <c r="K330" s="626" t="s">
        <v>996</v>
      </c>
      <c r="L330" s="627">
        <v>0</v>
      </c>
      <c r="M330" s="627">
        <v>0</v>
      </c>
      <c r="N330" s="626">
        <v>2</v>
      </c>
      <c r="O330" s="691">
        <v>0.5</v>
      </c>
      <c r="P330" s="627"/>
      <c r="Q330" s="642"/>
      <c r="R330" s="626"/>
      <c r="S330" s="642">
        <v>0</v>
      </c>
      <c r="T330" s="691"/>
      <c r="U330" s="673">
        <v>0</v>
      </c>
    </row>
    <row r="331" spans="1:21" ht="14.4" customHeight="1" x14ac:dyDescent="0.3">
      <c r="A331" s="625">
        <v>7</v>
      </c>
      <c r="B331" s="626" t="s">
        <v>528</v>
      </c>
      <c r="C331" s="626">
        <v>89301072</v>
      </c>
      <c r="D331" s="689" t="s">
        <v>4145</v>
      </c>
      <c r="E331" s="690" t="s">
        <v>2796</v>
      </c>
      <c r="F331" s="626" t="s">
        <v>2775</v>
      </c>
      <c r="G331" s="626" t="s">
        <v>3330</v>
      </c>
      <c r="H331" s="626" t="s">
        <v>645</v>
      </c>
      <c r="I331" s="626" t="s">
        <v>3331</v>
      </c>
      <c r="J331" s="626" t="s">
        <v>3332</v>
      </c>
      <c r="K331" s="626" t="s">
        <v>3333</v>
      </c>
      <c r="L331" s="627">
        <v>543.04</v>
      </c>
      <c r="M331" s="627">
        <v>543.04</v>
      </c>
      <c r="N331" s="626">
        <v>1</v>
      </c>
      <c r="O331" s="691">
        <v>0.5</v>
      </c>
      <c r="P331" s="627"/>
      <c r="Q331" s="642">
        <v>0</v>
      </c>
      <c r="R331" s="626"/>
      <c r="S331" s="642">
        <v>0</v>
      </c>
      <c r="T331" s="691"/>
      <c r="U331" s="673">
        <v>0</v>
      </c>
    </row>
    <row r="332" spans="1:21" ht="14.4" customHeight="1" x14ac:dyDescent="0.3">
      <c r="A332" s="625">
        <v>7</v>
      </c>
      <c r="B332" s="626" t="s">
        <v>528</v>
      </c>
      <c r="C332" s="626">
        <v>89301072</v>
      </c>
      <c r="D332" s="689" t="s">
        <v>4145</v>
      </c>
      <c r="E332" s="690" t="s">
        <v>2796</v>
      </c>
      <c r="F332" s="626" t="s">
        <v>2775</v>
      </c>
      <c r="G332" s="626" t="s">
        <v>3431</v>
      </c>
      <c r="H332" s="626" t="s">
        <v>527</v>
      </c>
      <c r="I332" s="626" t="s">
        <v>3432</v>
      </c>
      <c r="J332" s="626" t="s">
        <v>3433</v>
      </c>
      <c r="K332" s="626" t="s">
        <v>2326</v>
      </c>
      <c r="L332" s="627">
        <v>86.16</v>
      </c>
      <c r="M332" s="627">
        <v>86.16</v>
      </c>
      <c r="N332" s="626">
        <v>1</v>
      </c>
      <c r="O332" s="691">
        <v>0.5</v>
      </c>
      <c r="P332" s="627">
        <v>86.16</v>
      </c>
      <c r="Q332" s="642">
        <v>1</v>
      </c>
      <c r="R332" s="626">
        <v>1</v>
      </c>
      <c r="S332" s="642">
        <v>1</v>
      </c>
      <c r="T332" s="691">
        <v>0.5</v>
      </c>
      <c r="U332" s="673">
        <v>1</v>
      </c>
    </row>
    <row r="333" spans="1:21" ht="14.4" customHeight="1" x14ac:dyDescent="0.3">
      <c r="A333" s="625">
        <v>7</v>
      </c>
      <c r="B333" s="626" t="s">
        <v>528</v>
      </c>
      <c r="C333" s="626">
        <v>89301072</v>
      </c>
      <c r="D333" s="689" t="s">
        <v>4145</v>
      </c>
      <c r="E333" s="690" t="s">
        <v>2796</v>
      </c>
      <c r="F333" s="626" t="s">
        <v>2775</v>
      </c>
      <c r="G333" s="626" t="s">
        <v>3434</v>
      </c>
      <c r="H333" s="626" t="s">
        <v>527</v>
      </c>
      <c r="I333" s="626" t="s">
        <v>3435</v>
      </c>
      <c r="J333" s="626" t="s">
        <v>929</v>
      </c>
      <c r="K333" s="626" t="s">
        <v>3436</v>
      </c>
      <c r="L333" s="627">
        <v>115.11</v>
      </c>
      <c r="M333" s="627">
        <v>115.11</v>
      </c>
      <c r="N333" s="626">
        <v>1</v>
      </c>
      <c r="O333" s="691">
        <v>1</v>
      </c>
      <c r="P333" s="627">
        <v>115.11</v>
      </c>
      <c r="Q333" s="642">
        <v>1</v>
      </c>
      <c r="R333" s="626">
        <v>1</v>
      </c>
      <c r="S333" s="642">
        <v>1</v>
      </c>
      <c r="T333" s="691">
        <v>1</v>
      </c>
      <c r="U333" s="673">
        <v>1</v>
      </c>
    </row>
    <row r="334" spans="1:21" ht="14.4" customHeight="1" x14ac:dyDescent="0.3">
      <c r="A334" s="625">
        <v>7</v>
      </c>
      <c r="B334" s="626" t="s">
        <v>528</v>
      </c>
      <c r="C334" s="626">
        <v>89301072</v>
      </c>
      <c r="D334" s="689" t="s">
        <v>4145</v>
      </c>
      <c r="E334" s="690" t="s">
        <v>2796</v>
      </c>
      <c r="F334" s="626" t="s">
        <v>2775</v>
      </c>
      <c r="G334" s="626" t="s">
        <v>3437</v>
      </c>
      <c r="H334" s="626" t="s">
        <v>527</v>
      </c>
      <c r="I334" s="626" t="s">
        <v>951</v>
      </c>
      <c r="J334" s="626" t="s">
        <v>952</v>
      </c>
      <c r="K334" s="626" t="s">
        <v>953</v>
      </c>
      <c r="L334" s="627">
        <v>132.34</v>
      </c>
      <c r="M334" s="627">
        <v>132.34</v>
      </c>
      <c r="N334" s="626">
        <v>1</v>
      </c>
      <c r="O334" s="691">
        <v>0.5</v>
      </c>
      <c r="P334" s="627"/>
      <c r="Q334" s="642">
        <v>0</v>
      </c>
      <c r="R334" s="626"/>
      <c r="S334" s="642">
        <v>0</v>
      </c>
      <c r="T334" s="691"/>
      <c r="U334" s="673">
        <v>0</v>
      </c>
    </row>
    <row r="335" spans="1:21" ht="14.4" customHeight="1" x14ac:dyDescent="0.3">
      <c r="A335" s="625">
        <v>7</v>
      </c>
      <c r="B335" s="626" t="s">
        <v>528</v>
      </c>
      <c r="C335" s="626">
        <v>89301072</v>
      </c>
      <c r="D335" s="689" t="s">
        <v>4145</v>
      </c>
      <c r="E335" s="690" t="s">
        <v>2796</v>
      </c>
      <c r="F335" s="626" t="s">
        <v>2775</v>
      </c>
      <c r="G335" s="626" t="s">
        <v>3438</v>
      </c>
      <c r="H335" s="626" t="s">
        <v>527</v>
      </c>
      <c r="I335" s="626" t="s">
        <v>3439</v>
      </c>
      <c r="J335" s="626" t="s">
        <v>3440</v>
      </c>
      <c r="K335" s="626" t="s">
        <v>2326</v>
      </c>
      <c r="L335" s="627">
        <v>0</v>
      </c>
      <c r="M335" s="627">
        <v>0</v>
      </c>
      <c r="N335" s="626">
        <v>2</v>
      </c>
      <c r="O335" s="691">
        <v>0.5</v>
      </c>
      <c r="P335" s="627">
        <v>0</v>
      </c>
      <c r="Q335" s="642"/>
      <c r="R335" s="626">
        <v>2</v>
      </c>
      <c r="S335" s="642">
        <v>1</v>
      </c>
      <c r="T335" s="691">
        <v>0.5</v>
      </c>
      <c r="U335" s="673">
        <v>1</v>
      </c>
    </row>
    <row r="336" spans="1:21" ht="14.4" customHeight="1" x14ac:dyDescent="0.3">
      <c r="A336" s="625">
        <v>7</v>
      </c>
      <c r="B336" s="626" t="s">
        <v>528</v>
      </c>
      <c r="C336" s="626">
        <v>89301072</v>
      </c>
      <c r="D336" s="689" t="s">
        <v>4145</v>
      </c>
      <c r="E336" s="690" t="s">
        <v>2796</v>
      </c>
      <c r="F336" s="626" t="s">
        <v>2775</v>
      </c>
      <c r="G336" s="626" t="s">
        <v>2864</v>
      </c>
      <c r="H336" s="626" t="s">
        <v>527</v>
      </c>
      <c r="I336" s="626" t="s">
        <v>2188</v>
      </c>
      <c r="J336" s="626" t="s">
        <v>2189</v>
      </c>
      <c r="K336" s="626" t="s">
        <v>2865</v>
      </c>
      <c r="L336" s="627">
        <v>38.99</v>
      </c>
      <c r="M336" s="627">
        <v>38.99</v>
      </c>
      <c r="N336" s="626">
        <v>1</v>
      </c>
      <c r="O336" s="691">
        <v>1</v>
      </c>
      <c r="P336" s="627">
        <v>38.99</v>
      </c>
      <c r="Q336" s="642">
        <v>1</v>
      </c>
      <c r="R336" s="626">
        <v>1</v>
      </c>
      <c r="S336" s="642">
        <v>1</v>
      </c>
      <c r="T336" s="691">
        <v>1</v>
      </c>
      <c r="U336" s="673">
        <v>1</v>
      </c>
    </row>
    <row r="337" spans="1:21" ht="14.4" customHeight="1" x14ac:dyDescent="0.3">
      <c r="A337" s="625">
        <v>7</v>
      </c>
      <c r="B337" s="626" t="s">
        <v>528</v>
      </c>
      <c r="C337" s="626">
        <v>89301072</v>
      </c>
      <c r="D337" s="689" t="s">
        <v>4145</v>
      </c>
      <c r="E337" s="690" t="s">
        <v>2797</v>
      </c>
      <c r="F337" s="626" t="s">
        <v>2775</v>
      </c>
      <c r="G337" s="626" t="s">
        <v>3441</v>
      </c>
      <c r="H337" s="626" t="s">
        <v>527</v>
      </c>
      <c r="I337" s="626" t="s">
        <v>3442</v>
      </c>
      <c r="J337" s="626" t="s">
        <v>3443</v>
      </c>
      <c r="K337" s="626" t="s">
        <v>3444</v>
      </c>
      <c r="L337" s="627">
        <v>25.4</v>
      </c>
      <c r="M337" s="627">
        <v>25.4</v>
      </c>
      <c r="N337" s="626">
        <v>1</v>
      </c>
      <c r="O337" s="691">
        <v>1</v>
      </c>
      <c r="P337" s="627"/>
      <c r="Q337" s="642">
        <v>0</v>
      </c>
      <c r="R337" s="626"/>
      <c r="S337" s="642">
        <v>0</v>
      </c>
      <c r="T337" s="691"/>
      <c r="U337" s="673">
        <v>0</v>
      </c>
    </row>
    <row r="338" spans="1:21" ht="14.4" customHeight="1" x14ac:dyDescent="0.3">
      <c r="A338" s="625">
        <v>7</v>
      </c>
      <c r="B338" s="626" t="s">
        <v>528</v>
      </c>
      <c r="C338" s="626">
        <v>89301072</v>
      </c>
      <c r="D338" s="689" t="s">
        <v>4145</v>
      </c>
      <c r="E338" s="690" t="s">
        <v>2797</v>
      </c>
      <c r="F338" s="626" t="s">
        <v>2775</v>
      </c>
      <c r="G338" s="626" t="s">
        <v>3360</v>
      </c>
      <c r="H338" s="626" t="s">
        <v>645</v>
      </c>
      <c r="I338" s="626" t="s">
        <v>1872</v>
      </c>
      <c r="J338" s="626" t="s">
        <v>1873</v>
      </c>
      <c r="K338" s="626" t="s">
        <v>2681</v>
      </c>
      <c r="L338" s="627">
        <v>65.069999999999993</v>
      </c>
      <c r="M338" s="627">
        <v>65.069999999999993</v>
      </c>
      <c r="N338" s="626">
        <v>1</v>
      </c>
      <c r="O338" s="691">
        <v>1</v>
      </c>
      <c r="P338" s="627">
        <v>65.069999999999993</v>
      </c>
      <c r="Q338" s="642">
        <v>1</v>
      </c>
      <c r="R338" s="626">
        <v>1</v>
      </c>
      <c r="S338" s="642">
        <v>1</v>
      </c>
      <c r="T338" s="691">
        <v>1</v>
      </c>
      <c r="U338" s="673">
        <v>1</v>
      </c>
    </row>
    <row r="339" spans="1:21" ht="14.4" customHeight="1" x14ac:dyDescent="0.3">
      <c r="A339" s="625">
        <v>7</v>
      </c>
      <c r="B339" s="626" t="s">
        <v>528</v>
      </c>
      <c r="C339" s="626">
        <v>89301072</v>
      </c>
      <c r="D339" s="689" t="s">
        <v>4145</v>
      </c>
      <c r="E339" s="690" t="s">
        <v>2798</v>
      </c>
      <c r="F339" s="626" t="s">
        <v>2775</v>
      </c>
      <c r="G339" s="626" t="s">
        <v>2880</v>
      </c>
      <c r="H339" s="626" t="s">
        <v>527</v>
      </c>
      <c r="I339" s="626" t="s">
        <v>3445</v>
      </c>
      <c r="J339" s="626" t="s">
        <v>3446</v>
      </c>
      <c r="K339" s="626" t="s">
        <v>3447</v>
      </c>
      <c r="L339" s="627">
        <v>483.76</v>
      </c>
      <c r="M339" s="627">
        <v>483.76</v>
      </c>
      <c r="N339" s="626">
        <v>1</v>
      </c>
      <c r="O339" s="691">
        <v>1</v>
      </c>
      <c r="P339" s="627">
        <v>483.76</v>
      </c>
      <c r="Q339" s="642">
        <v>1</v>
      </c>
      <c r="R339" s="626">
        <v>1</v>
      </c>
      <c r="S339" s="642">
        <v>1</v>
      </c>
      <c r="T339" s="691">
        <v>1</v>
      </c>
      <c r="U339" s="673">
        <v>1</v>
      </c>
    </row>
    <row r="340" spans="1:21" ht="14.4" customHeight="1" x14ac:dyDescent="0.3">
      <c r="A340" s="625">
        <v>7</v>
      </c>
      <c r="B340" s="626" t="s">
        <v>528</v>
      </c>
      <c r="C340" s="626">
        <v>89301072</v>
      </c>
      <c r="D340" s="689" t="s">
        <v>4145</v>
      </c>
      <c r="E340" s="690" t="s">
        <v>2798</v>
      </c>
      <c r="F340" s="626" t="s">
        <v>2775</v>
      </c>
      <c r="G340" s="626" t="s">
        <v>2949</v>
      </c>
      <c r="H340" s="626" t="s">
        <v>645</v>
      </c>
      <c r="I340" s="626" t="s">
        <v>1996</v>
      </c>
      <c r="J340" s="626" t="s">
        <v>2746</v>
      </c>
      <c r="K340" s="626" t="s">
        <v>2747</v>
      </c>
      <c r="L340" s="627">
        <v>10.73</v>
      </c>
      <c r="M340" s="627">
        <v>10.73</v>
      </c>
      <c r="N340" s="626">
        <v>1</v>
      </c>
      <c r="O340" s="691">
        <v>0.5</v>
      </c>
      <c r="P340" s="627"/>
      <c r="Q340" s="642">
        <v>0</v>
      </c>
      <c r="R340" s="626"/>
      <c r="S340" s="642">
        <v>0</v>
      </c>
      <c r="T340" s="691"/>
      <c r="U340" s="673">
        <v>0</v>
      </c>
    </row>
    <row r="341" spans="1:21" ht="14.4" customHeight="1" x14ac:dyDescent="0.3">
      <c r="A341" s="625">
        <v>7</v>
      </c>
      <c r="B341" s="626" t="s">
        <v>528</v>
      </c>
      <c r="C341" s="626">
        <v>89301072</v>
      </c>
      <c r="D341" s="689" t="s">
        <v>4145</v>
      </c>
      <c r="E341" s="690" t="s">
        <v>2798</v>
      </c>
      <c r="F341" s="626" t="s">
        <v>2775</v>
      </c>
      <c r="G341" s="626" t="s">
        <v>2949</v>
      </c>
      <c r="H341" s="626" t="s">
        <v>527</v>
      </c>
      <c r="I341" s="626" t="s">
        <v>3291</v>
      </c>
      <c r="J341" s="626" t="s">
        <v>3292</v>
      </c>
      <c r="K341" s="626" t="s">
        <v>3293</v>
      </c>
      <c r="L341" s="627">
        <v>6.98</v>
      </c>
      <c r="M341" s="627">
        <v>6.98</v>
      </c>
      <c r="N341" s="626">
        <v>1</v>
      </c>
      <c r="O341" s="691">
        <v>0.5</v>
      </c>
      <c r="P341" s="627"/>
      <c r="Q341" s="642">
        <v>0</v>
      </c>
      <c r="R341" s="626"/>
      <c r="S341" s="642">
        <v>0</v>
      </c>
      <c r="T341" s="691"/>
      <c r="U341" s="673">
        <v>0</v>
      </c>
    </row>
    <row r="342" spans="1:21" ht="14.4" customHeight="1" x14ac:dyDescent="0.3">
      <c r="A342" s="625">
        <v>7</v>
      </c>
      <c r="B342" s="626" t="s">
        <v>528</v>
      </c>
      <c r="C342" s="626">
        <v>89301072</v>
      </c>
      <c r="D342" s="689" t="s">
        <v>4145</v>
      </c>
      <c r="E342" s="690" t="s">
        <v>2798</v>
      </c>
      <c r="F342" s="626" t="s">
        <v>2775</v>
      </c>
      <c r="G342" s="626" t="s">
        <v>2953</v>
      </c>
      <c r="H342" s="626" t="s">
        <v>527</v>
      </c>
      <c r="I342" s="626" t="s">
        <v>2954</v>
      </c>
      <c r="J342" s="626" t="s">
        <v>2955</v>
      </c>
      <c r="K342" s="626" t="s">
        <v>2956</v>
      </c>
      <c r="L342" s="627">
        <v>51.87</v>
      </c>
      <c r="M342" s="627">
        <v>155.60999999999999</v>
      </c>
      <c r="N342" s="626">
        <v>3</v>
      </c>
      <c r="O342" s="691">
        <v>1.5</v>
      </c>
      <c r="P342" s="627">
        <v>103.74</v>
      </c>
      <c r="Q342" s="642">
        <v>0.66666666666666674</v>
      </c>
      <c r="R342" s="626">
        <v>2</v>
      </c>
      <c r="S342" s="642">
        <v>0.66666666666666663</v>
      </c>
      <c r="T342" s="691">
        <v>1</v>
      </c>
      <c r="U342" s="673">
        <v>0.66666666666666663</v>
      </c>
    </row>
    <row r="343" spans="1:21" ht="14.4" customHeight="1" x14ac:dyDescent="0.3">
      <c r="A343" s="625">
        <v>7</v>
      </c>
      <c r="B343" s="626" t="s">
        <v>528</v>
      </c>
      <c r="C343" s="626">
        <v>89301072</v>
      </c>
      <c r="D343" s="689" t="s">
        <v>4145</v>
      </c>
      <c r="E343" s="690" t="s">
        <v>2798</v>
      </c>
      <c r="F343" s="626" t="s">
        <v>2775</v>
      </c>
      <c r="G343" s="626" t="s">
        <v>2884</v>
      </c>
      <c r="H343" s="626" t="s">
        <v>645</v>
      </c>
      <c r="I343" s="626" t="s">
        <v>2885</v>
      </c>
      <c r="J343" s="626" t="s">
        <v>2886</v>
      </c>
      <c r="K343" s="626" t="s">
        <v>2887</v>
      </c>
      <c r="L343" s="627">
        <v>222.25</v>
      </c>
      <c r="M343" s="627">
        <v>444.5</v>
      </c>
      <c r="N343" s="626">
        <v>2</v>
      </c>
      <c r="O343" s="691">
        <v>1</v>
      </c>
      <c r="P343" s="627">
        <v>444.5</v>
      </c>
      <c r="Q343" s="642">
        <v>1</v>
      </c>
      <c r="R343" s="626">
        <v>2</v>
      </c>
      <c r="S343" s="642">
        <v>1</v>
      </c>
      <c r="T343" s="691">
        <v>1</v>
      </c>
      <c r="U343" s="673">
        <v>1</v>
      </c>
    </row>
    <row r="344" spans="1:21" ht="14.4" customHeight="1" x14ac:dyDescent="0.3">
      <c r="A344" s="625">
        <v>7</v>
      </c>
      <c r="B344" s="626" t="s">
        <v>528</v>
      </c>
      <c r="C344" s="626">
        <v>89301072</v>
      </c>
      <c r="D344" s="689" t="s">
        <v>4145</v>
      </c>
      <c r="E344" s="690" t="s">
        <v>2798</v>
      </c>
      <c r="F344" s="626" t="s">
        <v>2775</v>
      </c>
      <c r="G344" s="626" t="s">
        <v>2894</v>
      </c>
      <c r="H344" s="626" t="s">
        <v>527</v>
      </c>
      <c r="I344" s="626" t="s">
        <v>2895</v>
      </c>
      <c r="J344" s="626" t="s">
        <v>2896</v>
      </c>
      <c r="K344" s="626" t="s">
        <v>2897</v>
      </c>
      <c r="L344" s="627">
        <v>0</v>
      </c>
      <c r="M344" s="627">
        <v>0</v>
      </c>
      <c r="N344" s="626">
        <v>1</v>
      </c>
      <c r="O344" s="691">
        <v>0.5</v>
      </c>
      <c r="P344" s="627">
        <v>0</v>
      </c>
      <c r="Q344" s="642"/>
      <c r="R344" s="626">
        <v>1</v>
      </c>
      <c r="S344" s="642">
        <v>1</v>
      </c>
      <c r="T344" s="691">
        <v>0.5</v>
      </c>
      <c r="U344" s="673">
        <v>1</v>
      </c>
    </row>
    <row r="345" spans="1:21" ht="14.4" customHeight="1" x14ac:dyDescent="0.3">
      <c r="A345" s="625">
        <v>7</v>
      </c>
      <c r="B345" s="626" t="s">
        <v>528</v>
      </c>
      <c r="C345" s="626">
        <v>89301072</v>
      </c>
      <c r="D345" s="689" t="s">
        <v>4145</v>
      </c>
      <c r="E345" s="690" t="s">
        <v>2798</v>
      </c>
      <c r="F345" s="626" t="s">
        <v>2775</v>
      </c>
      <c r="G345" s="626" t="s">
        <v>2957</v>
      </c>
      <c r="H345" s="626" t="s">
        <v>527</v>
      </c>
      <c r="I345" s="626" t="s">
        <v>3448</v>
      </c>
      <c r="J345" s="626" t="s">
        <v>3449</v>
      </c>
      <c r="K345" s="626" t="s">
        <v>3450</v>
      </c>
      <c r="L345" s="627">
        <v>1130.2</v>
      </c>
      <c r="M345" s="627">
        <v>2260.4</v>
      </c>
      <c r="N345" s="626">
        <v>2</v>
      </c>
      <c r="O345" s="691">
        <v>1</v>
      </c>
      <c r="P345" s="627"/>
      <c r="Q345" s="642">
        <v>0</v>
      </c>
      <c r="R345" s="626"/>
      <c r="S345" s="642">
        <v>0</v>
      </c>
      <c r="T345" s="691"/>
      <c r="U345" s="673">
        <v>0</v>
      </c>
    </row>
    <row r="346" spans="1:21" ht="14.4" customHeight="1" x14ac:dyDescent="0.3">
      <c r="A346" s="625">
        <v>7</v>
      </c>
      <c r="B346" s="626" t="s">
        <v>528</v>
      </c>
      <c r="C346" s="626">
        <v>89301072</v>
      </c>
      <c r="D346" s="689" t="s">
        <v>4145</v>
      </c>
      <c r="E346" s="690" t="s">
        <v>2798</v>
      </c>
      <c r="F346" s="626" t="s">
        <v>2775</v>
      </c>
      <c r="G346" s="626" t="s">
        <v>2957</v>
      </c>
      <c r="H346" s="626" t="s">
        <v>645</v>
      </c>
      <c r="I346" s="626" t="s">
        <v>2958</v>
      </c>
      <c r="J346" s="626" t="s">
        <v>2959</v>
      </c>
      <c r="K346" s="626" t="s">
        <v>2960</v>
      </c>
      <c r="L346" s="627">
        <v>1027.5999999999999</v>
      </c>
      <c r="M346" s="627">
        <v>31855.599999999999</v>
      </c>
      <c r="N346" s="626">
        <v>31</v>
      </c>
      <c r="O346" s="691">
        <v>11</v>
      </c>
      <c r="P346" s="627">
        <v>22607.199999999997</v>
      </c>
      <c r="Q346" s="642">
        <v>0.70967741935483863</v>
      </c>
      <c r="R346" s="626">
        <v>22</v>
      </c>
      <c r="S346" s="642">
        <v>0.70967741935483875</v>
      </c>
      <c r="T346" s="691">
        <v>8</v>
      </c>
      <c r="U346" s="673">
        <v>0.72727272727272729</v>
      </c>
    </row>
    <row r="347" spans="1:21" ht="14.4" customHeight="1" x14ac:dyDescent="0.3">
      <c r="A347" s="625">
        <v>7</v>
      </c>
      <c r="B347" s="626" t="s">
        <v>528</v>
      </c>
      <c r="C347" s="626">
        <v>89301072</v>
      </c>
      <c r="D347" s="689" t="s">
        <v>4145</v>
      </c>
      <c r="E347" s="690" t="s">
        <v>2798</v>
      </c>
      <c r="F347" s="626" t="s">
        <v>2775</v>
      </c>
      <c r="G347" s="626" t="s">
        <v>2957</v>
      </c>
      <c r="H347" s="626" t="s">
        <v>645</v>
      </c>
      <c r="I347" s="626" t="s">
        <v>2961</v>
      </c>
      <c r="J347" s="626" t="s">
        <v>2962</v>
      </c>
      <c r="K347" s="626" t="s">
        <v>2963</v>
      </c>
      <c r="L347" s="627">
        <v>1509.4</v>
      </c>
      <c r="M347" s="627">
        <v>63394.80000000001</v>
      </c>
      <c r="N347" s="626">
        <v>42</v>
      </c>
      <c r="O347" s="691">
        <v>8</v>
      </c>
      <c r="P347" s="627">
        <v>45282.000000000007</v>
      </c>
      <c r="Q347" s="642">
        <v>0.7142857142857143</v>
      </c>
      <c r="R347" s="626">
        <v>30</v>
      </c>
      <c r="S347" s="642">
        <v>0.7142857142857143</v>
      </c>
      <c r="T347" s="691">
        <v>6</v>
      </c>
      <c r="U347" s="673">
        <v>0.75</v>
      </c>
    </row>
    <row r="348" spans="1:21" ht="14.4" customHeight="1" x14ac:dyDescent="0.3">
      <c r="A348" s="625">
        <v>7</v>
      </c>
      <c r="B348" s="626" t="s">
        <v>528</v>
      </c>
      <c r="C348" s="626">
        <v>89301072</v>
      </c>
      <c r="D348" s="689" t="s">
        <v>4145</v>
      </c>
      <c r="E348" s="690" t="s">
        <v>2798</v>
      </c>
      <c r="F348" s="626" t="s">
        <v>2775</v>
      </c>
      <c r="G348" s="626" t="s">
        <v>2957</v>
      </c>
      <c r="H348" s="626" t="s">
        <v>645</v>
      </c>
      <c r="I348" s="626" t="s">
        <v>3186</v>
      </c>
      <c r="J348" s="626" t="s">
        <v>3187</v>
      </c>
      <c r="K348" s="626" t="s">
        <v>3188</v>
      </c>
      <c r="L348" s="627">
        <v>1896.14</v>
      </c>
      <c r="M348" s="627">
        <v>11376.84</v>
      </c>
      <c r="N348" s="626">
        <v>6</v>
      </c>
      <c r="O348" s="691">
        <v>2</v>
      </c>
      <c r="P348" s="627">
        <v>11376.84</v>
      </c>
      <c r="Q348" s="642">
        <v>1</v>
      </c>
      <c r="R348" s="626">
        <v>6</v>
      </c>
      <c r="S348" s="642">
        <v>1</v>
      </c>
      <c r="T348" s="691">
        <v>2</v>
      </c>
      <c r="U348" s="673">
        <v>1</v>
      </c>
    </row>
    <row r="349" spans="1:21" ht="14.4" customHeight="1" x14ac:dyDescent="0.3">
      <c r="A349" s="625">
        <v>7</v>
      </c>
      <c r="B349" s="626" t="s">
        <v>528</v>
      </c>
      <c r="C349" s="626">
        <v>89301072</v>
      </c>
      <c r="D349" s="689" t="s">
        <v>4145</v>
      </c>
      <c r="E349" s="690" t="s">
        <v>2798</v>
      </c>
      <c r="F349" s="626" t="s">
        <v>2775</v>
      </c>
      <c r="G349" s="626" t="s">
        <v>2964</v>
      </c>
      <c r="H349" s="626" t="s">
        <v>645</v>
      </c>
      <c r="I349" s="626" t="s">
        <v>3189</v>
      </c>
      <c r="J349" s="626" t="s">
        <v>3190</v>
      </c>
      <c r="K349" s="626" t="s">
        <v>3191</v>
      </c>
      <c r="L349" s="627">
        <v>162.13</v>
      </c>
      <c r="M349" s="627">
        <v>162.13</v>
      </c>
      <c r="N349" s="626">
        <v>1</v>
      </c>
      <c r="O349" s="691">
        <v>0.5</v>
      </c>
      <c r="P349" s="627">
        <v>162.13</v>
      </c>
      <c r="Q349" s="642">
        <v>1</v>
      </c>
      <c r="R349" s="626">
        <v>1</v>
      </c>
      <c r="S349" s="642">
        <v>1</v>
      </c>
      <c r="T349" s="691">
        <v>0.5</v>
      </c>
      <c r="U349" s="673">
        <v>1</v>
      </c>
    </row>
    <row r="350" spans="1:21" ht="14.4" customHeight="1" x14ac:dyDescent="0.3">
      <c r="A350" s="625">
        <v>7</v>
      </c>
      <c r="B350" s="626" t="s">
        <v>528</v>
      </c>
      <c r="C350" s="626">
        <v>89301072</v>
      </c>
      <c r="D350" s="689" t="s">
        <v>4145</v>
      </c>
      <c r="E350" s="690" t="s">
        <v>2798</v>
      </c>
      <c r="F350" s="626" t="s">
        <v>2775</v>
      </c>
      <c r="G350" s="626" t="s">
        <v>2964</v>
      </c>
      <c r="H350" s="626" t="s">
        <v>645</v>
      </c>
      <c r="I350" s="626" t="s">
        <v>2002</v>
      </c>
      <c r="J350" s="626" t="s">
        <v>2003</v>
      </c>
      <c r="K350" s="626" t="s">
        <v>2754</v>
      </c>
      <c r="L350" s="627">
        <v>216.16</v>
      </c>
      <c r="M350" s="627">
        <v>648.48</v>
      </c>
      <c r="N350" s="626">
        <v>3</v>
      </c>
      <c r="O350" s="691">
        <v>0.5</v>
      </c>
      <c r="P350" s="627"/>
      <c r="Q350" s="642">
        <v>0</v>
      </c>
      <c r="R350" s="626"/>
      <c r="S350" s="642">
        <v>0</v>
      </c>
      <c r="T350" s="691"/>
      <c r="U350" s="673">
        <v>0</v>
      </c>
    </row>
    <row r="351" spans="1:21" ht="14.4" customHeight="1" x14ac:dyDescent="0.3">
      <c r="A351" s="625">
        <v>7</v>
      </c>
      <c r="B351" s="626" t="s">
        <v>528</v>
      </c>
      <c r="C351" s="626">
        <v>89301072</v>
      </c>
      <c r="D351" s="689" t="s">
        <v>4145</v>
      </c>
      <c r="E351" s="690" t="s">
        <v>2798</v>
      </c>
      <c r="F351" s="626" t="s">
        <v>2775</v>
      </c>
      <c r="G351" s="626" t="s">
        <v>2964</v>
      </c>
      <c r="H351" s="626" t="s">
        <v>645</v>
      </c>
      <c r="I351" s="626" t="s">
        <v>3451</v>
      </c>
      <c r="J351" s="626" t="s">
        <v>2003</v>
      </c>
      <c r="K351" s="626" t="s">
        <v>3452</v>
      </c>
      <c r="L351" s="627">
        <v>432.32</v>
      </c>
      <c r="M351" s="627">
        <v>432.32</v>
      </c>
      <c r="N351" s="626">
        <v>1</v>
      </c>
      <c r="O351" s="691">
        <v>0.5</v>
      </c>
      <c r="P351" s="627"/>
      <c r="Q351" s="642">
        <v>0</v>
      </c>
      <c r="R351" s="626"/>
      <c r="S351" s="642">
        <v>0</v>
      </c>
      <c r="T351" s="691"/>
      <c r="U351" s="673">
        <v>0</v>
      </c>
    </row>
    <row r="352" spans="1:21" ht="14.4" customHeight="1" x14ac:dyDescent="0.3">
      <c r="A352" s="625">
        <v>7</v>
      </c>
      <c r="B352" s="626" t="s">
        <v>528</v>
      </c>
      <c r="C352" s="626">
        <v>89301072</v>
      </c>
      <c r="D352" s="689" t="s">
        <v>4145</v>
      </c>
      <c r="E352" s="690" t="s">
        <v>2798</v>
      </c>
      <c r="F352" s="626" t="s">
        <v>2775</v>
      </c>
      <c r="G352" s="626" t="s">
        <v>2965</v>
      </c>
      <c r="H352" s="626" t="s">
        <v>527</v>
      </c>
      <c r="I352" s="626" t="s">
        <v>2966</v>
      </c>
      <c r="J352" s="626" t="s">
        <v>2967</v>
      </c>
      <c r="K352" s="626" t="s">
        <v>2968</v>
      </c>
      <c r="L352" s="627">
        <v>294.70999999999998</v>
      </c>
      <c r="M352" s="627">
        <v>294.70999999999998</v>
      </c>
      <c r="N352" s="626">
        <v>1</v>
      </c>
      <c r="O352" s="691">
        <v>0.5</v>
      </c>
      <c r="P352" s="627">
        <v>294.70999999999998</v>
      </c>
      <c r="Q352" s="642">
        <v>1</v>
      </c>
      <c r="R352" s="626">
        <v>1</v>
      </c>
      <c r="S352" s="642">
        <v>1</v>
      </c>
      <c r="T352" s="691">
        <v>0.5</v>
      </c>
      <c r="U352" s="673">
        <v>1</v>
      </c>
    </row>
    <row r="353" spans="1:21" ht="14.4" customHeight="1" x14ac:dyDescent="0.3">
      <c r="A353" s="625">
        <v>7</v>
      </c>
      <c r="B353" s="626" t="s">
        <v>528</v>
      </c>
      <c r="C353" s="626">
        <v>89301072</v>
      </c>
      <c r="D353" s="689" t="s">
        <v>4145</v>
      </c>
      <c r="E353" s="690" t="s">
        <v>2798</v>
      </c>
      <c r="F353" s="626" t="s">
        <v>2775</v>
      </c>
      <c r="G353" s="626" t="s">
        <v>2972</v>
      </c>
      <c r="H353" s="626" t="s">
        <v>527</v>
      </c>
      <c r="I353" s="626" t="s">
        <v>2973</v>
      </c>
      <c r="J353" s="626" t="s">
        <v>2974</v>
      </c>
      <c r="K353" s="626" t="s">
        <v>2975</v>
      </c>
      <c r="L353" s="627">
        <v>53.67</v>
      </c>
      <c r="M353" s="627">
        <v>1341.75</v>
      </c>
      <c r="N353" s="626">
        <v>25</v>
      </c>
      <c r="O353" s="691">
        <v>14.5</v>
      </c>
      <c r="P353" s="627">
        <v>858.72</v>
      </c>
      <c r="Q353" s="642">
        <v>0.64</v>
      </c>
      <c r="R353" s="626">
        <v>16</v>
      </c>
      <c r="S353" s="642">
        <v>0.64</v>
      </c>
      <c r="T353" s="691">
        <v>9</v>
      </c>
      <c r="U353" s="673">
        <v>0.62068965517241381</v>
      </c>
    </row>
    <row r="354" spans="1:21" ht="14.4" customHeight="1" x14ac:dyDescent="0.3">
      <c r="A354" s="625">
        <v>7</v>
      </c>
      <c r="B354" s="626" t="s">
        <v>528</v>
      </c>
      <c r="C354" s="626">
        <v>89301072</v>
      </c>
      <c r="D354" s="689" t="s">
        <v>4145</v>
      </c>
      <c r="E354" s="690" t="s">
        <v>2798</v>
      </c>
      <c r="F354" s="626" t="s">
        <v>2775</v>
      </c>
      <c r="G354" s="626" t="s">
        <v>2972</v>
      </c>
      <c r="H354" s="626" t="s">
        <v>527</v>
      </c>
      <c r="I354" s="626" t="s">
        <v>2976</v>
      </c>
      <c r="J354" s="626" t="s">
        <v>2977</v>
      </c>
      <c r="K354" s="626" t="s">
        <v>1943</v>
      </c>
      <c r="L354" s="627">
        <v>165.67</v>
      </c>
      <c r="M354" s="627">
        <v>4638.7599999999993</v>
      </c>
      <c r="N354" s="626">
        <v>28</v>
      </c>
      <c r="O354" s="691">
        <v>7</v>
      </c>
      <c r="P354" s="627">
        <v>994.01999999999987</v>
      </c>
      <c r="Q354" s="642">
        <v>0.2142857142857143</v>
      </c>
      <c r="R354" s="626">
        <v>6</v>
      </c>
      <c r="S354" s="642">
        <v>0.21428571428571427</v>
      </c>
      <c r="T354" s="691">
        <v>2</v>
      </c>
      <c r="U354" s="673">
        <v>0.2857142857142857</v>
      </c>
    </row>
    <row r="355" spans="1:21" ht="14.4" customHeight="1" x14ac:dyDescent="0.3">
      <c r="A355" s="625">
        <v>7</v>
      </c>
      <c r="B355" s="626" t="s">
        <v>528</v>
      </c>
      <c r="C355" s="626">
        <v>89301072</v>
      </c>
      <c r="D355" s="689" t="s">
        <v>4145</v>
      </c>
      <c r="E355" s="690" t="s">
        <v>2798</v>
      </c>
      <c r="F355" s="626" t="s">
        <v>2775</v>
      </c>
      <c r="G355" s="626" t="s">
        <v>2898</v>
      </c>
      <c r="H355" s="626" t="s">
        <v>527</v>
      </c>
      <c r="I355" s="626" t="s">
        <v>3453</v>
      </c>
      <c r="J355" s="626" t="s">
        <v>3454</v>
      </c>
      <c r="K355" s="626" t="s">
        <v>3455</v>
      </c>
      <c r="L355" s="627">
        <v>0</v>
      </c>
      <c r="M355" s="627">
        <v>0</v>
      </c>
      <c r="N355" s="626">
        <v>2</v>
      </c>
      <c r="O355" s="691">
        <v>2</v>
      </c>
      <c r="P355" s="627">
        <v>0</v>
      </c>
      <c r="Q355" s="642"/>
      <c r="R355" s="626">
        <v>2</v>
      </c>
      <c r="S355" s="642">
        <v>1</v>
      </c>
      <c r="T355" s="691">
        <v>2</v>
      </c>
      <c r="U355" s="673">
        <v>1</v>
      </c>
    </row>
    <row r="356" spans="1:21" ht="14.4" customHeight="1" x14ac:dyDescent="0.3">
      <c r="A356" s="625">
        <v>7</v>
      </c>
      <c r="B356" s="626" t="s">
        <v>528</v>
      </c>
      <c r="C356" s="626">
        <v>89301072</v>
      </c>
      <c r="D356" s="689" t="s">
        <v>4145</v>
      </c>
      <c r="E356" s="690" t="s">
        <v>2798</v>
      </c>
      <c r="F356" s="626" t="s">
        <v>2775</v>
      </c>
      <c r="G356" s="626" t="s">
        <v>3456</v>
      </c>
      <c r="H356" s="626" t="s">
        <v>527</v>
      </c>
      <c r="I356" s="626" t="s">
        <v>3457</v>
      </c>
      <c r="J356" s="626" t="s">
        <v>3458</v>
      </c>
      <c r="K356" s="626" t="s">
        <v>3459</v>
      </c>
      <c r="L356" s="627">
        <v>41.17</v>
      </c>
      <c r="M356" s="627">
        <v>123.51</v>
      </c>
      <c r="N356" s="626">
        <v>3</v>
      </c>
      <c r="O356" s="691">
        <v>1</v>
      </c>
      <c r="P356" s="627"/>
      <c r="Q356" s="642">
        <v>0</v>
      </c>
      <c r="R356" s="626"/>
      <c r="S356" s="642">
        <v>0</v>
      </c>
      <c r="T356" s="691"/>
      <c r="U356" s="673">
        <v>0</v>
      </c>
    </row>
    <row r="357" spans="1:21" ht="14.4" customHeight="1" x14ac:dyDescent="0.3">
      <c r="A357" s="625">
        <v>7</v>
      </c>
      <c r="B357" s="626" t="s">
        <v>528</v>
      </c>
      <c r="C357" s="626">
        <v>89301072</v>
      </c>
      <c r="D357" s="689" t="s">
        <v>4145</v>
      </c>
      <c r="E357" s="690" t="s">
        <v>2798</v>
      </c>
      <c r="F357" s="626" t="s">
        <v>2775</v>
      </c>
      <c r="G357" s="626" t="s">
        <v>2982</v>
      </c>
      <c r="H357" s="626" t="s">
        <v>527</v>
      </c>
      <c r="I357" s="626" t="s">
        <v>2983</v>
      </c>
      <c r="J357" s="626" t="s">
        <v>2984</v>
      </c>
      <c r="K357" s="626" t="s">
        <v>2985</v>
      </c>
      <c r="L357" s="627">
        <v>629.07000000000005</v>
      </c>
      <c r="M357" s="627">
        <v>5661.63</v>
      </c>
      <c r="N357" s="626">
        <v>9</v>
      </c>
      <c r="O357" s="691">
        <v>3</v>
      </c>
      <c r="P357" s="627">
        <v>5661.63</v>
      </c>
      <c r="Q357" s="642">
        <v>1</v>
      </c>
      <c r="R357" s="626">
        <v>9</v>
      </c>
      <c r="S357" s="642">
        <v>1</v>
      </c>
      <c r="T357" s="691">
        <v>3</v>
      </c>
      <c r="U357" s="673">
        <v>1</v>
      </c>
    </row>
    <row r="358" spans="1:21" ht="14.4" customHeight="1" x14ac:dyDescent="0.3">
      <c r="A358" s="625">
        <v>7</v>
      </c>
      <c r="B358" s="626" t="s">
        <v>528</v>
      </c>
      <c r="C358" s="626">
        <v>89301072</v>
      </c>
      <c r="D358" s="689" t="s">
        <v>4145</v>
      </c>
      <c r="E358" s="690" t="s">
        <v>2798</v>
      </c>
      <c r="F358" s="626" t="s">
        <v>2775</v>
      </c>
      <c r="G358" s="626" t="s">
        <v>2982</v>
      </c>
      <c r="H358" s="626" t="s">
        <v>527</v>
      </c>
      <c r="I358" s="626" t="s">
        <v>3460</v>
      </c>
      <c r="J358" s="626" t="s">
        <v>3008</v>
      </c>
      <c r="K358" s="626" t="s">
        <v>3461</v>
      </c>
      <c r="L358" s="627">
        <v>0</v>
      </c>
      <c r="M358" s="627">
        <v>0</v>
      </c>
      <c r="N358" s="626">
        <v>1</v>
      </c>
      <c r="O358" s="691">
        <v>1</v>
      </c>
      <c r="P358" s="627"/>
      <c r="Q358" s="642"/>
      <c r="R358" s="626"/>
      <c r="S358" s="642">
        <v>0</v>
      </c>
      <c r="T358" s="691"/>
      <c r="U358" s="673">
        <v>0</v>
      </c>
    </row>
    <row r="359" spans="1:21" ht="14.4" customHeight="1" x14ac:dyDescent="0.3">
      <c r="A359" s="625">
        <v>7</v>
      </c>
      <c r="B359" s="626" t="s">
        <v>528</v>
      </c>
      <c r="C359" s="626">
        <v>89301072</v>
      </c>
      <c r="D359" s="689" t="s">
        <v>4145</v>
      </c>
      <c r="E359" s="690" t="s">
        <v>2798</v>
      </c>
      <c r="F359" s="626" t="s">
        <v>2775</v>
      </c>
      <c r="G359" s="626" t="s">
        <v>2982</v>
      </c>
      <c r="H359" s="626" t="s">
        <v>527</v>
      </c>
      <c r="I359" s="626" t="s">
        <v>3007</v>
      </c>
      <c r="J359" s="626" t="s">
        <v>3008</v>
      </c>
      <c r="K359" s="626" t="s">
        <v>3009</v>
      </c>
      <c r="L359" s="627">
        <v>4358.63</v>
      </c>
      <c r="M359" s="627">
        <v>4358.63</v>
      </c>
      <c r="N359" s="626">
        <v>1</v>
      </c>
      <c r="O359" s="691">
        <v>1</v>
      </c>
      <c r="P359" s="627"/>
      <c r="Q359" s="642">
        <v>0</v>
      </c>
      <c r="R359" s="626"/>
      <c r="S359" s="642">
        <v>0</v>
      </c>
      <c r="T359" s="691"/>
      <c r="U359" s="673">
        <v>0</v>
      </c>
    </row>
    <row r="360" spans="1:21" ht="14.4" customHeight="1" x14ac:dyDescent="0.3">
      <c r="A360" s="625">
        <v>7</v>
      </c>
      <c r="B360" s="626" t="s">
        <v>528</v>
      </c>
      <c r="C360" s="626">
        <v>89301072</v>
      </c>
      <c r="D360" s="689" t="s">
        <v>4145</v>
      </c>
      <c r="E360" s="690" t="s">
        <v>2798</v>
      </c>
      <c r="F360" s="626" t="s">
        <v>2775</v>
      </c>
      <c r="G360" s="626" t="s">
        <v>2982</v>
      </c>
      <c r="H360" s="626" t="s">
        <v>527</v>
      </c>
      <c r="I360" s="626" t="s">
        <v>3462</v>
      </c>
      <c r="J360" s="626" t="s">
        <v>3463</v>
      </c>
      <c r="K360" s="626" t="s">
        <v>3464</v>
      </c>
      <c r="L360" s="627">
        <v>1416.77</v>
      </c>
      <c r="M360" s="627">
        <v>8500.619999999999</v>
      </c>
      <c r="N360" s="626">
        <v>6</v>
      </c>
      <c r="O360" s="691">
        <v>1</v>
      </c>
      <c r="P360" s="627">
        <v>8500.619999999999</v>
      </c>
      <c r="Q360" s="642">
        <v>1</v>
      </c>
      <c r="R360" s="626">
        <v>6</v>
      </c>
      <c r="S360" s="642">
        <v>1</v>
      </c>
      <c r="T360" s="691">
        <v>1</v>
      </c>
      <c r="U360" s="673">
        <v>1</v>
      </c>
    </row>
    <row r="361" spans="1:21" ht="14.4" customHeight="1" x14ac:dyDescent="0.3">
      <c r="A361" s="625">
        <v>7</v>
      </c>
      <c r="B361" s="626" t="s">
        <v>528</v>
      </c>
      <c r="C361" s="626">
        <v>89301072</v>
      </c>
      <c r="D361" s="689" t="s">
        <v>4145</v>
      </c>
      <c r="E361" s="690" t="s">
        <v>2798</v>
      </c>
      <c r="F361" s="626" t="s">
        <v>2775</v>
      </c>
      <c r="G361" s="626" t="s">
        <v>2982</v>
      </c>
      <c r="H361" s="626" t="s">
        <v>527</v>
      </c>
      <c r="I361" s="626" t="s">
        <v>3465</v>
      </c>
      <c r="J361" s="626" t="s">
        <v>3466</v>
      </c>
      <c r="K361" s="626" t="s">
        <v>3467</v>
      </c>
      <c r="L361" s="627">
        <v>1063.33</v>
      </c>
      <c r="M361" s="627">
        <v>4253.32</v>
      </c>
      <c r="N361" s="626">
        <v>4</v>
      </c>
      <c r="O361" s="691">
        <v>1</v>
      </c>
      <c r="P361" s="627"/>
      <c r="Q361" s="642">
        <v>0</v>
      </c>
      <c r="R361" s="626"/>
      <c r="S361" s="642">
        <v>0</v>
      </c>
      <c r="T361" s="691"/>
      <c r="U361" s="673">
        <v>0</v>
      </c>
    </row>
    <row r="362" spans="1:21" ht="14.4" customHeight="1" x14ac:dyDescent="0.3">
      <c r="A362" s="625">
        <v>7</v>
      </c>
      <c r="B362" s="626" t="s">
        <v>528</v>
      </c>
      <c r="C362" s="626">
        <v>89301072</v>
      </c>
      <c r="D362" s="689" t="s">
        <v>4145</v>
      </c>
      <c r="E362" s="690" t="s">
        <v>2798</v>
      </c>
      <c r="F362" s="626" t="s">
        <v>2775</v>
      </c>
      <c r="G362" s="626" t="s">
        <v>2982</v>
      </c>
      <c r="H362" s="626" t="s">
        <v>527</v>
      </c>
      <c r="I362" s="626" t="s">
        <v>3013</v>
      </c>
      <c r="J362" s="626" t="s">
        <v>3014</v>
      </c>
      <c r="K362" s="626" t="s">
        <v>3015</v>
      </c>
      <c r="L362" s="627">
        <v>1629.03</v>
      </c>
      <c r="M362" s="627">
        <v>16290.3</v>
      </c>
      <c r="N362" s="626">
        <v>10</v>
      </c>
      <c r="O362" s="691">
        <v>2</v>
      </c>
      <c r="P362" s="627">
        <v>16290.3</v>
      </c>
      <c r="Q362" s="642">
        <v>1</v>
      </c>
      <c r="R362" s="626">
        <v>10</v>
      </c>
      <c r="S362" s="642">
        <v>1</v>
      </c>
      <c r="T362" s="691">
        <v>2</v>
      </c>
      <c r="U362" s="673">
        <v>1</v>
      </c>
    </row>
    <row r="363" spans="1:21" ht="14.4" customHeight="1" x14ac:dyDescent="0.3">
      <c r="A363" s="625">
        <v>7</v>
      </c>
      <c r="B363" s="626" t="s">
        <v>528</v>
      </c>
      <c r="C363" s="626">
        <v>89301072</v>
      </c>
      <c r="D363" s="689" t="s">
        <v>4145</v>
      </c>
      <c r="E363" s="690" t="s">
        <v>2798</v>
      </c>
      <c r="F363" s="626" t="s">
        <v>2775</v>
      </c>
      <c r="G363" s="626" t="s">
        <v>2982</v>
      </c>
      <c r="H363" s="626" t="s">
        <v>527</v>
      </c>
      <c r="I363" s="626" t="s">
        <v>3468</v>
      </c>
      <c r="J363" s="626" t="s">
        <v>3469</v>
      </c>
      <c r="K363" s="626" t="s">
        <v>3470</v>
      </c>
      <c r="L363" s="627">
        <v>2332.38</v>
      </c>
      <c r="M363" s="627">
        <v>13994.28</v>
      </c>
      <c r="N363" s="626">
        <v>6</v>
      </c>
      <c r="O363" s="691">
        <v>1</v>
      </c>
      <c r="P363" s="627"/>
      <c r="Q363" s="642">
        <v>0</v>
      </c>
      <c r="R363" s="626"/>
      <c r="S363" s="642">
        <v>0</v>
      </c>
      <c r="T363" s="691"/>
      <c r="U363" s="673">
        <v>0</v>
      </c>
    </row>
    <row r="364" spans="1:21" ht="14.4" customHeight="1" x14ac:dyDescent="0.3">
      <c r="A364" s="625">
        <v>7</v>
      </c>
      <c r="B364" s="626" t="s">
        <v>528</v>
      </c>
      <c r="C364" s="626">
        <v>89301072</v>
      </c>
      <c r="D364" s="689" t="s">
        <v>4145</v>
      </c>
      <c r="E364" s="690" t="s">
        <v>2798</v>
      </c>
      <c r="F364" s="626" t="s">
        <v>2775</v>
      </c>
      <c r="G364" s="626" t="s">
        <v>2982</v>
      </c>
      <c r="H364" s="626" t="s">
        <v>527</v>
      </c>
      <c r="I364" s="626" t="s">
        <v>3016</v>
      </c>
      <c r="J364" s="626" t="s">
        <v>3017</v>
      </c>
      <c r="K364" s="626" t="s">
        <v>3018</v>
      </c>
      <c r="L364" s="627">
        <v>2787.72</v>
      </c>
      <c r="M364" s="627">
        <v>13938.599999999999</v>
      </c>
      <c r="N364" s="626">
        <v>5</v>
      </c>
      <c r="O364" s="691">
        <v>2</v>
      </c>
      <c r="P364" s="627">
        <v>13938.599999999999</v>
      </c>
      <c r="Q364" s="642">
        <v>1</v>
      </c>
      <c r="R364" s="626">
        <v>5</v>
      </c>
      <c r="S364" s="642">
        <v>1</v>
      </c>
      <c r="T364" s="691">
        <v>2</v>
      </c>
      <c r="U364" s="673">
        <v>1</v>
      </c>
    </row>
    <row r="365" spans="1:21" ht="14.4" customHeight="1" x14ac:dyDescent="0.3">
      <c r="A365" s="625">
        <v>7</v>
      </c>
      <c r="B365" s="626" t="s">
        <v>528</v>
      </c>
      <c r="C365" s="626">
        <v>89301072</v>
      </c>
      <c r="D365" s="689" t="s">
        <v>4145</v>
      </c>
      <c r="E365" s="690" t="s">
        <v>2798</v>
      </c>
      <c r="F365" s="626" t="s">
        <v>2775</v>
      </c>
      <c r="G365" s="626" t="s">
        <v>2982</v>
      </c>
      <c r="H365" s="626" t="s">
        <v>527</v>
      </c>
      <c r="I365" s="626" t="s">
        <v>3019</v>
      </c>
      <c r="J365" s="626" t="s">
        <v>3020</v>
      </c>
      <c r="K365" s="626" t="s">
        <v>3021</v>
      </c>
      <c r="L365" s="627">
        <v>2787.72</v>
      </c>
      <c r="M365" s="627">
        <v>47391.24</v>
      </c>
      <c r="N365" s="626">
        <v>17</v>
      </c>
      <c r="O365" s="691">
        <v>4</v>
      </c>
      <c r="P365" s="627">
        <v>33452.639999999999</v>
      </c>
      <c r="Q365" s="642">
        <v>0.70588235294117652</v>
      </c>
      <c r="R365" s="626">
        <v>12</v>
      </c>
      <c r="S365" s="642">
        <v>0.70588235294117652</v>
      </c>
      <c r="T365" s="691">
        <v>2</v>
      </c>
      <c r="U365" s="673">
        <v>0.5</v>
      </c>
    </row>
    <row r="366" spans="1:21" ht="14.4" customHeight="1" x14ac:dyDescent="0.3">
      <c r="A366" s="625">
        <v>7</v>
      </c>
      <c r="B366" s="626" t="s">
        <v>528</v>
      </c>
      <c r="C366" s="626">
        <v>89301072</v>
      </c>
      <c r="D366" s="689" t="s">
        <v>4145</v>
      </c>
      <c r="E366" s="690" t="s">
        <v>2798</v>
      </c>
      <c r="F366" s="626" t="s">
        <v>2775</v>
      </c>
      <c r="G366" s="626" t="s">
        <v>2982</v>
      </c>
      <c r="H366" s="626" t="s">
        <v>527</v>
      </c>
      <c r="I366" s="626" t="s">
        <v>3022</v>
      </c>
      <c r="J366" s="626" t="s">
        <v>3023</v>
      </c>
      <c r="K366" s="626" t="s">
        <v>3024</v>
      </c>
      <c r="L366" s="627">
        <v>2332.38</v>
      </c>
      <c r="M366" s="627">
        <v>121283.76000000001</v>
      </c>
      <c r="N366" s="626">
        <v>52</v>
      </c>
      <c r="O366" s="691">
        <v>10</v>
      </c>
      <c r="P366" s="627">
        <v>46647.6</v>
      </c>
      <c r="Q366" s="642">
        <v>0.38461538461538458</v>
      </c>
      <c r="R366" s="626">
        <v>20</v>
      </c>
      <c r="S366" s="642">
        <v>0.38461538461538464</v>
      </c>
      <c r="T366" s="691">
        <v>4</v>
      </c>
      <c r="U366" s="673">
        <v>0.4</v>
      </c>
    </row>
    <row r="367" spans="1:21" ht="14.4" customHeight="1" x14ac:dyDescent="0.3">
      <c r="A367" s="625">
        <v>7</v>
      </c>
      <c r="B367" s="626" t="s">
        <v>528</v>
      </c>
      <c r="C367" s="626">
        <v>89301072</v>
      </c>
      <c r="D367" s="689" t="s">
        <v>4145</v>
      </c>
      <c r="E367" s="690" t="s">
        <v>2798</v>
      </c>
      <c r="F367" s="626" t="s">
        <v>2775</v>
      </c>
      <c r="G367" s="626" t="s">
        <v>2982</v>
      </c>
      <c r="H367" s="626" t="s">
        <v>527</v>
      </c>
      <c r="I367" s="626" t="s">
        <v>3025</v>
      </c>
      <c r="J367" s="626" t="s">
        <v>3026</v>
      </c>
      <c r="K367" s="626" t="s">
        <v>3027</v>
      </c>
      <c r="L367" s="627">
        <v>880.88</v>
      </c>
      <c r="M367" s="627">
        <v>20260.239999999998</v>
      </c>
      <c r="N367" s="626">
        <v>23</v>
      </c>
      <c r="O367" s="691">
        <v>6</v>
      </c>
      <c r="P367" s="627">
        <v>14974.96</v>
      </c>
      <c r="Q367" s="642">
        <v>0.73913043478260876</v>
      </c>
      <c r="R367" s="626">
        <v>17</v>
      </c>
      <c r="S367" s="642">
        <v>0.73913043478260865</v>
      </c>
      <c r="T367" s="691">
        <v>5</v>
      </c>
      <c r="U367" s="673">
        <v>0.83333333333333337</v>
      </c>
    </row>
    <row r="368" spans="1:21" ht="14.4" customHeight="1" x14ac:dyDescent="0.3">
      <c r="A368" s="625">
        <v>7</v>
      </c>
      <c r="B368" s="626" t="s">
        <v>528</v>
      </c>
      <c r="C368" s="626">
        <v>89301072</v>
      </c>
      <c r="D368" s="689" t="s">
        <v>4145</v>
      </c>
      <c r="E368" s="690" t="s">
        <v>2798</v>
      </c>
      <c r="F368" s="626" t="s">
        <v>2775</v>
      </c>
      <c r="G368" s="626" t="s">
        <v>2982</v>
      </c>
      <c r="H368" s="626" t="s">
        <v>527</v>
      </c>
      <c r="I368" s="626" t="s">
        <v>3028</v>
      </c>
      <c r="J368" s="626" t="s">
        <v>3029</v>
      </c>
      <c r="K368" s="626" t="s">
        <v>3030</v>
      </c>
      <c r="L368" s="627">
        <v>1629.03</v>
      </c>
      <c r="M368" s="627">
        <v>11403.21</v>
      </c>
      <c r="N368" s="626">
        <v>7</v>
      </c>
      <c r="O368" s="691">
        <v>5</v>
      </c>
      <c r="P368" s="627">
        <v>11403.21</v>
      </c>
      <c r="Q368" s="642">
        <v>1</v>
      </c>
      <c r="R368" s="626">
        <v>7</v>
      </c>
      <c r="S368" s="642">
        <v>1</v>
      </c>
      <c r="T368" s="691">
        <v>5</v>
      </c>
      <c r="U368" s="673">
        <v>1</v>
      </c>
    </row>
    <row r="369" spans="1:21" ht="14.4" customHeight="1" x14ac:dyDescent="0.3">
      <c r="A369" s="625">
        <v>7</v>
      </c>
      <c r="B369" s="626" t="s">
        <v>528</v>
      </c>
      <c r="C369" s="626">
        <v>89301072</v>
      </c>
      <c r="D369" s="689" t="s">
        <v>4145</v>
      </c>
      <c r="E369" s="690" t="s">
        <v>2798</v>
      </c>
      <c r="F369" s="626" t="s">
        <v>2775</v>
      </c>
      <c r="G369" s="626" t="s">
        <v>3031</v>
      </c>
      <c r="H369" s="626" t="s">
        <v>645</v>
      </c>
      <c r="I369" s="626" t="s">
        <v>3471</v>
      </c>
      <c r="J369" s="626" t="s">
        <v>3033</v>
      </c>
      <c r="K369" s="626" t="s">
        <v>1908</v>
      </c>
      <c r="L369" s="627">
        <v>887.05</v>
      </c>
      <c r="M369" s="627">
        <v>2661.1499999999996</v>
      </c>
      <c r="N369" s="626">
        <v>3</v>
      </c>
      <c r="O369" s="691">
        <v>1</v>
      </c>
      <c r="P369" s="627"/>
      <c r="Q369" s="642">
        <v>0</v>
      </c>
      <c r="R369" s="626"/>
      <c r="S369" s="642">
        <v>0</v>
      </c>
      <c r="T369" s="691"/>
      <c r="U369" s="673">
        <v>0</v>
      </c>
    </row>
    <row r="370" spans="1:21" ht="14.4" customHeight="1" x14ac:dyDescent="0.3">
      <c r="A370" s="625">
        <v>7</v>
      </c>
      <c r="B370" s="626" t="s">
        <v>528</v>
      </c>
      <c r="C370" s="626">
        <v>89301072</v>
      </c>
      <c r="D370" s="689" t="s">
        <v>4145</v>
      </c>
      <c r="E370" s="690" t="s">
        <v>2798</v>
      </c>
      <c r="F370" s="626" t="s">
        <v>2775</v>
      </c>
      <c r="G370" s="626" t="s">
        <v>3031</v>
      </c>
      <c r="H370" s="626" t="s">
        <v>645</v>
      </c>
      <c r="I370" s="626" t="s">
        <v>1906</v>
      </c>
      <c r="J370" s="626" t="s">
        <v>1907</v>
      </c>
      <c r="K370" s="626" t="s">
        <v>1908</v>
      </c>
      <c r="L370" s="627">
        <v>887.05</v>
      </c>
      <c r="M370" s="627">
        <v>4435.25</v>
      </c>
      <c r="N370" s="626">
        <v>5</v>
      </c>
      <c r="O370" s="691">
        <v>3</v>
      </c>
      <c r="P370" s="627">
        <v>1774.1</v>
      </c>
      <c r="Q370" s="642">
        <v>0.39999999999999997</v>
      </c>
      <c r="R370" s="626">
        <v>2</v>
      </c>
      <c r="S370" s="642">
        <v>0.4</v>
      </c>
      <c r="T370" s="691">
        <v>1.5</v>
      </c>
      <c r="U370" s="673">
        <v>0.5</v>
      </c>
    </row>
    <row r="371" spans="1:21" ht="14.4" customHeight="1" x14ac:dyDescent="0.3">
      <c r="A371" s="625">
        <v>7</v>
      </c>
      <c r="B371" s="626" t="s">
        <v>528</v>
      </c>
      <c r="C371" s="626">
        <v>89301072</v>
      </c>
      <c r="D371" s="689" t="s">
        <v>4145</v>
      </c>
      <c r="E371" s="690" t="s">
        <v>2798</v>
      </c>
      <c r="F371" s="626" t="s">
        <v>2775</v>
      </c>
      <c r="G371" s="626" t="s">
        <v>3216</v>
      </c>
      <c r="H371" s="626" t="s">
        <v>527</v>
      </c>
      <c r="I371" s="626" t="s">
        <v>3217</v>
      </c>
      <c r="J371" s="626" t="s">
        <v>3218</v>
      </c>
      <c r="K371" s="626" t="s">
        <v>887</v>
      </c>
      <c r="L371" s="627">
        <v>33.36</v>
      </c>
      <c r="M371" s="627">
        <v>233.52000000000004</v>
      </c>
      <c r="N371" s="626">
        <v>7</v>
      </c>
      <c r="O371" s="691">
        <v>4.5</v>
      </c>
      <c r="P371" s="627">
        <v>33.36</v>
      </c>
      <c r="Q371" s="642">
        <v>0.14285714285714282</v>
      </c>
      <c r="R371" s="626">
        <v>1</v>
      </c>
      <c r="S371" s="642">
        <v>0.14285714285714285</v>
      </c>
      <c r="T371" s="691">
        <v>0.5</v>
      </c>
      <c r="U371" s="673">
        <v>0.1111111111111111</v>
      </c>
    </row>
    <row r="372" spans="1:21" ht="14.4" customHeight="1" x14ac:dyDescent="0.3">
      <c r="A372" s="625">
        <v>7</v>
      </c>
      <c r="B372" s="626" t="s">
        <v>528</v>
      </c>
      <c r="C372" s="626">
        <v>89301072</v>
      </c>
      <c r="D372" s="689" t="s">
        <v>4145</v>
      </c>
      <c r="E372" s="690" t="s">
        <v>2798</v>
      </c>
      <c r="F372" s="626" t="s">
        <v>2775</v>
      </c>
      <c r="G372" s="626" t="s">
        <v>3431</v>
      </c>
      <c r="H372" s="626" t="s">
        <v>527</v>
      </c>
      <c r="I372" s="626" t="s">
        <v>3472</v>
      </c>
      <c r="J372" s="626" t="s">
        <v>3473</v>
      </c>
      <c r="K372" s="626" t="s">
        <v>2326</v>
      </c>
      <c r="L372" s="627">
        <v>86.16</v>
      </c>
      <c r="M372" s="627">
        <v>86.16</v>
      </c>
      <c r="N372" s="626">
        <v>1</v>
      </c>
      <c r="O372" s="691">
        <v>0.5</v>
      </c>
      <c r="P372" s="627">
        <v>86.16</v>
      </c>
      <c r="Q372" s="642">
        <v>1</v>
      </c>
      <c r="R372" s="626">
        <v>1</v>
      </c>
      <c r="S372" s="642">
        <v>1</v>
      </c>
      <c r="T372" s="691">
        <v>0.5</v>
      </c>
      <c r="U372" s="673">
        <v>1</v>
      </c>
    </row>
    <row r="373" spans="1:21" ht="14.4" customHeight="1" x14ac:dyDescent="0.3">
      <c r="A373" s="625">
        <v>7</v>
      </c>
      <c r="B373" s="626" t="s">
        <v>528</v>
      </c>
      <c r="C373" s="626">
        <v>89301072</v>
      </c>
      <c r="D373" s="689" t="s">
        <v>4145</v>
      </c>
      <c r="E373" s="690" t="s">
        <v>2798</v>
      </c>
      <c r="F373" s="626" t="s">
        <v>2775</v>
      </c>
      <c r="G373" s="626" t="s">
        <v>3044</v>
      </c>
      <c r="H373" s="626" t="s">
        <v>527</v>
      </c>
      <c r="I373" s="626" t="s">
        <v>3341</v>
      </c>
      <c r="J373" s="626" t="s">
        <v>3342</v>
      </c>
      <c r="K373" s="626" t="s">
        <v>3343</v>
      </c>
      <c r="L373" s="627">
        <v>1520.3</v>
      </c>
      <c r="M373" s="627">
        <v>3040.6</v>
      </c>
      <c r="N373" s="626">
        <v>2</v>
      </c>
      <c r="O373" s="691">
        <v>1</v>
      </c>
      <c r="P373" s="627">
        <v>3040.6</v>
      </c>
      <c r="Q373" s="642">
        <v>1</v>
      </c>
      <c r="R373" s="626">
        <v>2</v>
      </c>
      <c r="S373" s="642">
        <v>1</v>
      </c>
      <c r="T373" s="691">
        <v>1</v>
      </c>
      <c r="U373" s="673">
        <v>1</v>
      </c>
    </row>
    <row r="374" spans="1:21" ht="14.4" customHeight="1" x14ac:dyDescent="0.3">
      <c r="A374" s="625">
        <v>7</v>
      </c>
      <c r="B374" s="626" t="s">
        <v>528</v>
      </c>
      <c r="C374" s="626">
        <v>89301072</v>
      </c>
      <c r="D374" s="689" t="s">
        <v>4145</v>
      </c>
      <c r="E374" s="690" t="s">
        <v>2798</v>
      </c>
      <c r="F374" s="626" t="s">
        <v>2775</v>
      </c>
      <c r="G374" s="626" t="s">
        <v>3044</v>
      </c>
      <c r="H374" s="626" t="s">
        <v>527</v>
      </c>
      <c r="I374" s="626" t="s">
        <v>3474</v>
      </c>
      <c r="J374" s="626" t="s">
        <v>3342</v>
      </c>
      <c r="K374" s="626" t="s">
        <v>3475</v>
      </c>
      <c r="L374" s="627">
        <v>3040.6</v>
      </c>
      <c r="M374" s="627">
        <v>9121.7999999999993</v>
      </c>
      <c r="N374" s="626">
        <v>3</v>
      </c>
      <c r="O374" s="691">
        <v>1</v>
      </c>
      <c r="P374" s="627"/>
      <c r="Q374" s="642">
        <v>0</v>
      </c>
      <c r="R374" s="626"/>
      <c r="S374" s="642">
        <v>0</v>
      </c>
      <c r="T374" s="691"/>
      <c r="U374" s="673">
        <v>0</v>
      </c>
    </row>
    <row r="375" spans="1:21" ht="14.4" customHeight="1" x14ac:dyDescent="0.3">
      <c r="A375" s="625">
        <v>7</v>
      </c>
      <c r="B375" s="626" t="s">
        <v>528</v>
      </c>
      <c r="C375" s="626">
        <v>89301072</v>
      </c>
      <c r="D375" s="689" t="s">
        <v>4145</v>
      </c>
      <c r="E375" s="690" t="s">
        <v>2798</v>
      </c>
      <c r="F375" s="626" t="s">
        <v>2775</v>
      </c>
      <c r="G375" s="626" t="s">
        <v>3219</v>
      </c>
      <c r="H375" s="626" t="s">
        <v>527</v>
      </c>
      <c r="I375" s="626" t="s">
        <v>3220</v>
      </c>
      <c r="J375" s="626" t="s">
        <v>3221</v>
      </c>
      <c r="K375" s="626" t="s">
        <v>3222</v>
      </c>
      <c r="L375" s="627">
        <v>1021.9</v>
      </c>
      <c r="M375" s="627">
        <v>2043.8</v>
      </c>
      <c r="N375" s="626">
        <v>2</v>
      </c>
      <c r="O375" s="691">
        <v>2</v>
      </c>
      <c r="P375" s="627">
        <v>2043.8</v>
      </c>
      <c r="Q375" s="642">
        <v>1</v>
      </c>
      <c r="R375" s="626">
        <v>2</v>
      </c>
      <c r="S375" s="642">
        <v>1</v>
      </c>
      <c r="T375" s="691">
        <v>2</v>
      </c>
      <c r="U375" s="673">
        <v>1</v>
      </c>
    </row>
    <row r="376" spans="1:21" ht="14.4" customHeight="1" x14ac:dyDescent="0.3">
      <c r="A376" s="625">
        <v>7</v>
      </c>
      <c r="B376" s="626" t="s">
        <v>528</v>
      </c>
      <c r="C376" s="626">
        <v>89301072</v>
      </c>
      <c r="D376" s="689" t="s">
        <v>4145</v>
      </c>
      <c r="E376" s="690" t="s">
        <v>2798</v>
      </c>
      <c r="F376" s="626" t="s">
        <v>2775</v>
      </c>
      <c r="G376" s="626" t="s">
        <v>3051</v>
      </c>
      <c r="H376" s="626" t="s">
        <v>527</v>
      </c>
      <c r="I376" s="626" t="s">
        <v>3052</v>
      </c>
      <c r="J376" s="626" t="s">
        <v>3053</v>
      </c>
      <c r="K376" s="626" t="s">
        <v>3054</v>
      </c>
      <c r="L376" s="627">
        <v>144.01</v>
      </c>
      <c r="M376" s="627">
        <v>288.02</v>
      </c>
      <c r="N376" s="626">
        <v>2</v>
      </c>
      <c r="O376" s="691">
        <v>1</v>
      </c>
      <c r="P376" s="627">
        <v>288.02</v>
      </c>
      <c r="Q376" s="642">
        <v>1</v>
      </c>
      <c r="R376" s="626">
        <v>2</v>
      </c>
      <c r="S376" s="642">
        <v>1</v>
      </c>
      <c r="T376" s="691">
        <v>1</v>
      </c>
      <c r="U376" s="673">
        <v>1</v>
      </c>
    </row>
    <row r="377" spans="1:21" ht="14.4" customHeight="1" x14ac:dyDescent="0.3">
      <c r="A377" s="625">
        <v>7</v>
      </c>
      <c r="B377" s="626" t="s">
        <v>528</v>
      </c>
      <c r="C377" s="626">
        <v>89301072</v>
      </c>
      <c r="D377" s="689" t="s">
        <v>4145</v>
      </c>
      <c r="E377" s="690" t="s">
        <v>2798</v>
      </c>
      <c r="F377" s="626" t="s">
        <v>2775</v>
      </c>
      <c r="G377" s="626" t="s">
        <v>3051</v>
      </c>
      <c r="H377" s="626" t="s">
        <v>527</v>
      </c>
      <c r="I377" s="626" t="s">
        <v>3055</v>
      </c>
      <c r="J377" s="626" t="s">
        <v>3053</v>
      </c>
      <c r="K377" s="626" t="s">
        <v>3054</v>
      </c>
      <c r="L377" s="627">
        <v>144.01</v>
      </c>
      <c r="M377" s="627">
        <v>288.02</v>
      </c>
      <c r="N377" s="626">
        <v>2</v>
      </c>
      <c r="O377" s="691">
        <v>1</v>
      </c>
      <c r="P377" s="627"/>
      <c r="Q377" s="642">
        <v>0</v>
      </c>
      <c r="R377" s="626"/>
      <c r="S377" s="642">
        <v>0</v>
      </c>
      <c r="T377" s="691"/>
      <c r="U377" s="673">
        <v>0</v>
      </c>
    </row>
    <row r="378" spans="1:21" ht="14.4" customHeight="1" x14ac:dyDescent="0.3">
      <c r="A378" s="625">
        <v>7</v>
      </c>
      <c r="B378" s="626" t="s">
        <v>528</v>
      </c>
      <c r="C378" s="626">
        <v>89301072</v>
      </c>
      <c r="D378" s="689" t="s">
        <v>4145</v>
      </c>
      <c r="E378" s="690" t="s">
        <v>2798</v>
      </c>
      <c r="F378" s="626" t="s">
        <v>2775</v>
      </c>
      <c r="G378" s="626" t="s">
        <v>3051</v>
      </c>
      <c r="H378" s="626" t="s">
        <v>527</v>
      </c>
      <c r="I378" s="626" t="s">
        <v>3349</v>
      </c>
      <c r="J378" s="626" t="s">
        <v>3350</v>
      </c>
      <c r="K378" s="626" t="s">
        <v>2650</v>
      </c>
      <c r="L378" s="627">
        <v>71.2</v>
      </c>
      <c r="M378" s="627">
        <v>71.2</v>
      </c>
      <c r="N378" s="626">
        <v>1</v>
      </c>
      <c r="O378" s="691">
        <v>0.5</v>
      </c>
      <c r="P378" s="627">
        <v>71.2</v>
      </c>
      <c r="Q378" s="642">
        <v>1</v>
      </c>
      <c r="R378" s="626">
        <v>1</v>
      </c>
      <c r="S378" s="642">
        <v>1</v>
      </c>
      <c r="T378" s="691">
        <v>0.5</v>
      </c>
      <c r="U378" s="673">
        <v>1</v>
      </c>
    </row>
    <row r="379" spans="1:21" ht="14.4" customHeight="1" x14ac:dyDescent="0.3">
      <c r="A379" s="625">
        <v>7</v>
      </c>
      <c r="B379" s="626" t="s">
        <v>528</v>
      </c>
      <c r="C379" s="626">
        <v>89301072</v>
      </c>
      <c r="D379" s="689" t="s">
        <v>4145</v>
      </c>
      <c r="E379" s="690" t="s">
        <v>2798</v>
      </c>
      <c r="F379" s="626" t="s">
        <v>2775</v>
      </c>
      <c r="G379" s="626" t="s">
        <v>3056</v>
      </c>
      <c r="H379" s="626" t="s">
        <v>527</v>
      </c>
      <c r="I379" s="626" t="s">
        <v>3059</v>
      </c>
      <c r="J379" s="626" t="s">
        <v>3060</v>
      </c>
      <c r="K379" s="626" t="s">
        <v>3061</v>
      </c>
      <c r="L379" s="627">
        <v>59.43</v>
      </c>
      <c r="M379" s="627">
        <v>297.14999999999998</v>
      </c>
      <c r="N379" s="626">
        <v>5</v>
      </c>
      <c r="O379" s="691">
        <v>1.5</v>
      </c>
      <c r="P379" s="627">
        <v>297.14999999999998</v>
      </c>
      <c r="Q379" s="642">
        <v>1</v>
      </c>
      <c r="R379" s="626">
        <v>5</v>
      </c>
      <c r="S379" s="642">
        <v>1</v>
      </c>
      <c r="T379" s="691">
        <v>1.5</v>
      </c>
      <c r="U379" s="673">
        <v>1</v>
      </c>
    </row>
    <row r="380" spans="1:21" ht="14.4" customHeight="1" x14ac:dyDescent="0.3">
      <c r="A380" s="625">
        <v>7</v>
      </c>
      <c r="B380" s="626" t="s">
        <v>528</v>
      </c>
      <c r="C380" s="626">
        <v>89301072</v>
      </c>
      <c r="D380" s="689" t="s">
        <v>4145</v>
      </c>
      <c r="E380" s="690" t="s">
        <v>2798</v>
      </c>
      <c r="F380" s="626" t="s">
        <v>2775</v>
      </c>
      <c r="G380" s="626" t="s">
        <v>3476</v>
      </c>
      <c r="H380" s="626" t="s">
        <v>645</v>
      </c>
      <c r="I380" s="626" t="s">
        <v>3477</v>
      </c>
      <c r="J380" s="626" t="s">
        <v>1934</v>
      </c>
      <c r="K380" s="626" t="s">
        <v>3478</v>
      </c>
      <c r="L380" s="627">
        <v>913.5</v>
      </c>
      <c r="M380" s="627">
        <v>913.5</v>
      </c>
      <c r="N380" s="626">
        <v>1</v>
      </c>
      <c r="O380" s="691">
        <v>0.5</v>
      </c>
      <c r="P380" s="627">
        <v>913.5</v>
      </c>
      <c r="Q380" s="642">
        <v>1</v>
      </c>
      <c r="R380" s="626">
        <v>1</v>
      </c>
      <c r="S380" s="642">
        <v>1</v>
      </c>
      <c r="T380" s="691">
        <v>0.5</v>
      </c>
      <c r="U380" s="673">
        <v>1</v>
      </c>
    </row>
    <row r="381" spans="1:21" ht="14.4" customHeight="1" x14ac:dyDescent="0.3">
      <c r="A381" s="625">
        <v>7</v>
      </c>
      <c r="B381" s="626" t="s">
        <v>528</v>
      </c>
      <c r="C381" s="626">
        <v>89301072</v>
      </c>
      <c r="D381" s="689" t="s">
        <v>4145</v>
      </c>
      <c r="E381" s="690" t="s">
        <v>2798</v>
      </c>
      <c r="F381" s="626" t="s">
        <v>2775</v>
      </c>
      <c r="G381" s="626" t="s">
        <v>3479</v>
      </c>
      <c r="H381" s="626" t="s">
        <v>645</v>
      </c>
      <c r="I381" s="626" t="s">
        <v>3480</v>
      </c>
      <c r="J381" s="626" t="s">
        <v>3481</v>
      </c>
      <c r="K381" s="626" t="s">
        <v>3482</v>
      </c>
      <c r="L381" s="627">
        <v>420.3</v>
      </c>
      <c r="M381" s="627">
        <v>420.3</v>
      </c>
      <c r="N381" s="626">
        <v>1</v>
      </c>
      <c r="O381" s="691">
        <v>0.5</v>
      </c>
      <c r="P381" s="627"/>
      <c r="Q381" s="642">
        <v>0</v>
      </c>
      <c r="R381" s="626"/>
      <c r="S381" s="642">
        <v>0</v>
      </c>
      <c r="T381" s="691"/>
      <c r="U381" s="673">
        <v>0</v>
      </c>
    </row>
    <row r="382" spans="1:21" ht="14.4" customHeight="1" x14ac:dyDescent="0.3">
      <c r="A382" s="625">
        <v>7</v>
      </c>
      <c r="B382" s="626" t="s">
        <v>528</v>
      </c>
      <c r="C382" s="626">
        <v>89301072</v>
      </c>
      <c r="D382" s="689" t="s">
        <v>4145</v>
      </c>
      <c r="E382" s="690" t="s">
        <v>2798</v>
      </c>
      <c r="F382" s="626" t="s">
        <v>2775</v>
      </c>
      <c r="G382" s="626" t="s">
        <v>3225</v>
      </c>
      <c r="H382" s="626" t="s">
        <v>527</v>
      </c>
      <c r="I382" s="626" t="s">
        <v>3483</v>
      </c>
      <c r="J382" s="626" t="s">
        <v>3227</v>
      </c>
      <c r="K382" s="626" t="s">
        <v>3484</v>
      </c>
      <c r="L382" s="627">
        <v>0</v>
      </c>
      <c r="M382" s="627">
        <v>0</v>
      </c>
      <c r="N382" s="626">
        <v>1</v>
      </c>
      <c r="O382" s="691">
        <v>1</v>
      </c>
      <c r="P382" s="627"/>
      <c r="Q382" s="642"/>
      <c r="R382" s="626"/>
      <c r="S382" s="642">
        <v>0</v>
      </c>
      <c r="T382" s="691"/>
      <c r="U382" s="673">
        <v>0</v>
      </c>
    </row>
    <row r="383" spans="1:21" ht="14.4" customHeight="1" x14ac:dyDescent="0.3">
      <c r="A383" s="625">
        <v>7</v>
      </c>
      <c r="B383" s="626" t="s">
        <v>528</v>
      </c>
      <c r="C383" s="626">
        <v>89301072</v>
      </c>
      <c r="D383" s="689" t="s">
        <v>4145</v>
      </c>
      <c r="E383" s="690" t="s">
        <v>2798</v>
      </c>
      <c r="F383" s="626" t="s">
        <v>2775</v>
      </c>
      <c r="G383" s="626" t="s">
        <v>3225</v>
      </c>
      <c r="H383" s="626" t="s">
        <v>527</v>
      </c>
      <c r="I383" s="626" t="s">
        <v>3226</v>
      </c>
      <c r="J383" s="626" t="s">
        <v>3227</v>
      </c>
      <c r="K383" s="626" t="s">
        <v>3228</v>
      </c>
      <c r="L383" s="627">
        <v>0</v>
      </c>
      <c r="M383" s="627">
        <v>0</v>
      </c>
      <c r="N383" s="626">
        <v>13</v>
      </c>
      <c r="O383" s="691">
        <v>6</v>
      </c>
      <c r="P383" s="627">
        <v>0</v>
      </c>
      <c r="Q383" s="642"/>
      <c r="R383" s="626">
        <v>5</v>
      </c>
      <c r="S383" s="642">
        <v>0.38461538461538464</v>
      </c>
      <c r="T383" s="691">
        <v>3</v>
      </c>
      <c r="U383" s="673">
        <v>0.5</v>
      </c>
    </row>
    <row r="384" spans="1:21" ht="14.4" customHeight="1" x14ac:dyDescent="0.3">
      <c r="A384" s="625">
        <v>7</v>
      </c>
      <c r="B384" s="626" t="s">
        <v>528</v>
      </c>
      <c r="C384" s="626">
        <v>89301072</v>
      </c>
      <c r="D384" s="689" t="s">
        <v>4145</v>
      </c>
      <c r="E384" s="690" t="s">
        <v>2798</v>
      </c>
      <c r="F384" s="626" t="s">
        <v>2775</v>
      </c>
      <c r="G384" s="626" t="s">
        <v>3485</v>
      </c>
      <c r="H384" s="626" t="s">
        <v>527</v>
      </c>
      <c r="I384" s="626" t="s">
        <v>3486</v>
      </c>
      <c r="J384" s="626" t="s">
        <v>3487</v>
      </c>
      <c r="K384" s="626" t="s">
        <v>2648</v>
      </c>
      <c r="L384" s="627">
        <v>64.13</v>
      </c>
      <c r="M384" s="627">
        <v>192.39</v>
      </c>
      <c r="N384" s="626">
        <v>3</v>
      </c>
      <c r="O384" s="691">
        <v>1</v>
      </c>
      <c r="P384" s="627">
        <v>192.39</v>
      </c>
      <c r="Q384" s="642">
        <v>1</v>
      </c>
      <c r="R384" s="626">
        <v>3</v>
      </c>
      <c r="S384" s="642">
        <v>1</v>
      </c>
      <c r="T384" s="691">
        <v>1</v>
      </c>
      <c r="U384" s="673">
        <v>1</v>
      </c>
    </row>
    <row r="385" spans="1:21" ht="14.4" customHeight="1" x14ac:dyDescent="0.3">
      <c r="A385" s="625">
        <v>7</v>
      </c>
      <c r="B385" s="626" t="s">
        <v>528</v>
      </c>
      <c r="C385" s="626">
        <v>89301072</v>
      </c>
      <c r="D385" s="689" t="s">
        <v>4145</v>
      </c>
      <c r="E385" s="690" t="s">
        <v>2798</v>
      </c>
      <c r="F385" s="626" t="s">
        <v>2775</v>
      </c>
      <c r="G385" s="626" t="s">
        <v>3069</v>
      </c>
      <c r="H385" s="626" t="s">
        <v>527</v>
      </c>
      <c r="I385" s="626" t="s">
        <v>3070</v>
      </c>
      <c r="J385" s="626" t="s">
        <v>2461</v>
      </c>
      <c r="K385" s="626" t="s">
        <v>3071</v>
      </c>
      <c r="L385" s="627">
        <v>70.02</v>
      </c>
      <c r="M385" s="627">
        <v>140.04</v>
      </c>
      <c r="N385" s="626">
        <v>2</v>
      </c>
      <c r="O385" s="691">
        <v>1</v>
      </c>
      <c r="P385" s="627">
        <v>140.04</v>
      </c>
      <c r="Q385" s="642">
        <v>1</v>
      </c>
      <c r="R385" s="626">
        <v>2</v>
      </c>
      <c r="S385" s="642">
        <v>1</v>
      </c>
      <c r="T385" s="691">
        <v>1</v>
      </c>
      <c r="U385" s="673">
        <v>1</v>
      </c>
    </row>
    <row r="386" spans="1:21" ht="14.4" customHeight="1" x14ac:dyDescent="0.3">
      <c r="A386" s="625">
        <v>7</v>
      </c>
      <c r="B386" s="626" t="s">
        <v>528</v>
      </c>
      <c r="C386" s="626">
        <v>89301072</v>
      </c>
      <c r="D386" s="689" t="s">
        <v>4145</v>
      </c>
      <c r="E386" s="690" t="s">
        <v>2798</v>
      </c>
      <c r="F386" s="626" t="s">
        <v>2775</v>
      </c>
      <c r="G386" s="626" t="s">
        <v>3072</v>
      </c>
      <c r="H386" s="626" t="s">
        <v>527</v>
      </c>
      <c r="I386" s="626" t="s">
        <v>3240</v>
      </c>
      <c r="J386" s="626" t="s">
        <v>3084</v>
      </c>
      <c r="K386" s="626" t="s">
        <v>3085</v>
      </c>
      <c r="L386" s="627">
        <v>237.72</v>
      </c>
      <c r="M386" s="627">
        <v>475.44</v>
      </c>
      <c r="N386" s="626">
        <v>2</v>
      </c>
      <c r="O386" s="691">
        <v>1</v>
      </c>
      <c r="P386" s="627">
        <v>475.44</v>
      </c>
      <c r="Q386" s="642">
        <v>1</v>
      </c>
      <c r="R386" s="626">
        <v>2</v>
      </c>
      <c r="S386" s="642">
        <v>1</v>
      </c>
      <c r="T386" s="691">
        <v>1</v>
      </c>
      <c r="U386" s="673">
        <v>1</v>
      </c>
    </row>
    <row r="387" spans="1:21" ht="14.4" customHeight="1" x14ac:dyDescent="0.3">
      <c r="A387" s="625">
        <v>7</v>
      </c>
      <c r="B387" s="626" t="s">
        <v>528</v>
      </c>
      <c r="C387" s="626">
        <v>89301072</v>
      </c>
      <c r="D387" s="689" t="s">
        <v>4145</v>
      </c>
      <c r="E387" s="690" t="s">
        <v>2798</v>
      </c>
      <c r="F387" s="626" t="s">
        <v>2775</v>
      </c>
      <c r="G387" s="626" t="s">
        <v>3072</v>
      </c>
      <c r="H387" s="626" t="s">
        <v>527</v>
      </c>
      <c r="I387" s="626" t="s">
        <v>3073</v>
      </c>
      <c r="J387" s="626" t="s">
        <v>3074</v>
      </c>
      <c r="K387" s="626" t="s">
        <v>3075</v>
      </c>
      <c r="L387" s="627">
        <v>238.97</v>
      </c>
      <c r="M387" s="627">
        <v>238.97</v>
      </c>
      <c r="N387" s="626">
        <v>1</v>
      </c>
      <c r="O387" s="691">
        <v>1</v>
      </c>
      <c r="P387" s="627">
        <v>238.97</v>
      </c>
      <c r="Q387" s="642">
        <v>1</v>
      </c>
      <c r="R387" s="626">
        <v>1</v>
      </c>
      <c r="S387" s="642">
        <v>1</v>
      </c>
      <c r="T387" s="691">
        <v>1</v>
      </c>
      <c r="U387" s="673">
        <v>1</v>
      </c>
    </row>
    <row r="388" spans="1:21" ht="14.4" customHeight="1" x14ac:dyDescent="0.3">
      <c r="A388" s="625">
        <v>7</v>
      </c>
      <c r="B388" s="626" t="s">
        <v>528</v>
      </c>
      <c r="C388" s="626">
        <v>89301072</v>
      </c>
      <c r="D388" s="689" t="s">
        <v>4145</v>
      </c>
      <c r="E388" s="690" t="s">
        <v>2798</v>
      </c>
      <c r="F388" s="626" t="s">
        <v>2775</v>
      </c>
      <c r="G388" s="626" t="s">
        <v>3072</v>
      </c>
      <c r="H388" s="626" t="s">
        <v>527</v>
      </c>
      <c r="I388" s="626" t="s">
        <v>3076</v>
      </c>
      <c r="J388" s="626" t="s">
        <v>3077</v>
      </c>
      <c r="K388" s="626" t="s">
        <v>3078</v>
      </c>
      <c r="L388" s="627">
        <v>503.26</v>
      </c>
      <c r="M388" s="627">
        <v>4026.08</v>
      </c>
      <c r="N388" s="626">
        <v>8</v>
      </c>
      <c r="O388" s="691">
        <v>2</v>
      </c>
      <c r="P388" s="627">
        <v>1006.52</v>
      </c>
      <c r="Q388" s="642">
        <v>0.25</v>
      </c>
      <c r="R388" s="626">
        <v>2</v>
      </c>
      <c r="S388" s="642">
        <v>0.25</v>
      </c>
      <c r="T388" s="691">
        <v>1</v>
      </c>
      <c r="U388" s="673">
        <v>0.5</v>
      </c>
    </row>
    <row r="389" spans="1:21" ht="14.4" customHeight="1" x14ac:dyDescent="0.3">
      <c r="A389" s="625">
        <v>7</v>
      </c>
      <c r="B389" s="626" t="s">
        <v>528</v>
      </c>
      <c r="C389" s="626">
        <v>89301072</v>
      </c>
      <c r="D389" s="689" t="s">
        <v>4145</v>
      </c>
      <c r="E389" s="690" t="s">
        <v>2798</v>
      </c>
      <c r="F389" s="626" t="s">
        <v>2775</v>
      </c>
      <c r="G389" s="626" t="s">
        <v>3072</v>
      </c>
      <c r="H389" s="626" t="s">
        <v>527</v>
      </c>
      <c r="I389" s="626" t="s">
        <v>3241</v>
      </c>
      <c r="J389" s="626" t="s">
        <v>3089</v>
      </c>
      <c r="K389" s="626" t="s">
        <v>918</v>
      </c>
      <c r="L389" s="627">
        <v>707.38</v>
      </c>
      <c r="M389" s="627">
        <v>4244.28</v>
      </c>
      <c r="N389" s="626">
        <v>6</v>
      </c>
      <c r="O389" s="691">
        <v>1</v>
      </c>
      <c r="P389" s="627">
        <v>4244.28</v>
      </c>
      <c r="Q389" s="642">
        <v>1</v>
      </c>
      <c r="R389" s="626">
        <v>6</v>
      </c>
      <c r="S389" s="642">
        <v>1</v>
      </c>
      <c r="T389" s="691">
        <v>1</v>
      </c>
      <c r="U389" s="673">
        <v>1</v>
      </c>
    </row>
    <row r="390" spans="1:21" ht="14.4" customHeight="1" x14ac:dyDescent="0.3">
      <c r="A390" s="625">
        <v>7</v>
      </c>
      <c r="B390" s="626" t="s">
        <v>528</v>
      </c>
      <c r="C390" s="626">
        <v>89301072</v>
      </c>
      <c r="D390" s="689" t="s">
        <v>4145</v>
      </c>
      <c r="E390" s="690" t="s">
        <v>2798</v>
      </c>
      <c r="F390" s="626" t="s">
        <v>2775</v>
      </c>
      <c r="G390" s="626" t="s">
        <v>3072</v>
      </c>
      <c r="H390" s="626" t="s">
        <v>527</v>
      </c>
      <c r="I390" s="626" t="s">
        <v>3079</v>
      </c>
      <c r="J390" s="626" t="s">
        <v>3080</v>
      </c>
      <c r="K390" s="626" t="s">
        <v>1969</v>
      </c>
      <c r="L390" s="627">
        <v>52.93</v>
      </c>
      <c r="M390" s="627">
        <v>370.51</v>
      </c>
      <c r="N390" s="626">
        <v>7</v>
      </c>
      <c r="O390" s="691">
        <v>2</v>
      </c>
      <c r="P390" s="627">
        <v>105.86</v>
      </c>
      <c r="Q390" s="642">
        <v>0.2857142857142857</v>
      </c>
      <c r="R390" s="626">
        <v>2</v>
      </c>
      <c r="S390" s="642">
        <v>0.2857142857142857</v>
      </c>
      <c r="T390" s="691">
        <v>1</v>
      </c>
      <c r="U390" s="673">
        <v>0.5</v>
      </c>
    </row>
    <row r="391" spans="1:21" ht="14.4" customHeight="1" x14ac:dyDescent="0.3">
      <c r="A391" s="625">
        <v>7</v>
      </c>
      <c r="B391" s="626" t="s">
        <v>528</v>
      </c>
      <c r="C391" s="626">
        <v>89301072</v>
      </c>
      <c r="D391" s="689" t="s">
        <v>4145</v>
      </c>
      <c r="E391" s="690" t="s">
        <v>2798</v>
      </c>
      <c r="F391" s="626" t="s">
        <v>2775</v>
      </c>
      <c r="G391" s="626" t="s">
        <v>3072</v>
      </c>
      <c r="H391" s="626" t="s">
        <v>527</v>
      </c>
      <c r="I391" s="626" t="s">
        <v>3079</v>
      </c>
      <c r="J391" s="626" t="s">
        <v>3080</v>
      </c>
      <c r="K391" s="626" t="s">
        <v>1969</v>
      </c>
      <c r="L391" s="627">
        <v>57.48</v>
      </c>
      <c r="M391" s="627">
        <v>57.48</v>
      </c>
      <c r="N391" s="626">
        <v>1</v>
      </c>
      <c r="O391" s="691">
        <v>1</v>
      </c>
      <c r="P391" s="627"/>
      <c r="Q391" s="642">
        <v>0</v>
      </c>
      <c r="R391" s="626"/>
      <c r="S391" s="642">
        <v>0</v>
      </c>
      <c r="T391" s="691"/>
      <c r="U391" s="673">
        <v>0</v>
      </c>
    </row>
    <row r="392" spans="1:21" ht="14.4" customHeight="1" x14ac:dyDescent="0.3">
      <c r="A392" s="625">
        <v>7</v>
      </c>
      <c r="B392" s="626" t="s">
        <v>528</v>
      </c>
      <c r="C392" s="626">
        <v>89301072</v>
      </c>
      <c r="D392" s="689" t="s">
        <v>4145</v>
      </c>
      <c r="E392" s="690" t="s">
        <v>2798</v>
      </c>
      <c r="F392" s="626" t="s">
        <v>2775</v>
      </c>
      <c r="G392" s="626" t="s">
        <v>3072</v>
      </c>
      <c r="H392" s="626" t="s">
        <v>527</v>
      </c>
      <c r="I392" s="626" t="s">
        <v>3081</v>
      </c>
      <c r="J392" s="626" t="s">
        <v>3082</v>
      </c>
      <c r="K392" s="626" t="s">
        <v>1051</v>
      </c>
      <c r="L392" s="627">
        <v>105.85</v>
      </c>
      <c r="M392" s="627">
        <v>317.54999999999995</v>
      </c>
      <c r="N392" s="626">
        <v>3</v>
      </c>
      <c r="O392" s="691">
        <v>2</v>
      </c>
      <c r="P392" s="627">
        <v>317.54999999999995</v>
      </c>
      <c r="Q392" s="642">
        <v>1</v>
      </c>
      <c r="R392" s="626">
        <v>3</v>
      </c>
      <c r="S392" s="642">
        <v>1</v>
      </c>
      <c r="T392" s="691">
        <v>2</v>
      </c>
      <c r="U392" s="673">
        <v>1</v>
      </c>
    </row>
    <row r="393" spans="1:21" ht="14.4" customHeight="1" x14ac:dyDescent="0.3">
      <c r="A393" s="625">
        <v>7</v>
      </c>
      <c r="B393" s="626" t="s">
        <v>528</v>
      </c>
      <c r="C393" s="626">
        <v>89301072</v>
      </c>
      <c r="D393" s="689" t="s">
        <v>4145</v>
      </c>
      <c r="E393" s="690" t="s">
        <v>2798</v>
      </c>
      <c r="F393" s="626" t="s">
        <v>2775</v>
      </c>
      <c r="G393" s="626" t="s">
        <v>3072</v>
      </c>
      <c r="H393" s="626" t="s">
        <v>527</v>
      </c>
      <c r="I393" s="626" t="s">
        <v>3086</v>
      </c>
      <c r="J393" s="626" t="s">
        <v>3074</v>
      </c>
      <c r="K393" s="626" t="s">
        <v>3075</v>
      </c>
      <c r="L393" s="627">
        <v>238.97</v>
      </c>
      <c r="M393" s="627">
        <v>2628.67</v>
      </c>
      <c r="N393" s="626">
        <v>11</v>
      </c>
      <c r="O393" s="691">
        <v>2</v>
      </c>
      <c r="P393" s="627">
        <v>2150.73</v>
      </c>
      <c r="Q393" s="642">
        <v>0.81818181818181812</v>
      </c>
      <c r="R393" s="626">
        <v>9</v>
      </c>
      <c r="S393" s="642">
        <v>0.81818181818181823</v>
      </c>
      <c r="T393" s="691">
        <v>1</v>
      </c>
      <c r="U393" s="673">
        <v>0.5</v>
      </c>
    </row>
    <row r="394" spans="1:21" ht="14.4" customHeight="1" x14ac:dyDescent="0.3">
      <c r="A394" s="625">
        <v>7</v>
      </c>
      <c r="B394" s="626" t="s">
        <v>528</v>
      </c>
      <c r="C394" s="626">
        <v>89301072</v>
      </c>
      <c r="D394" s="689" t="s">
        <v>4145</v>
      </c>
      <c r="E394" s="690" t="s">
        <v>2798</v>
      </c>
      <c r="F394" s="626" t="s">
        <v>2775</v>
      </c>
      <c r="G394" s="626" t="s">
        <v>3072</v>
      </c>
      <c r="H394" s="626" t="s">
        <v>527</v>
      </c>
      <c r="I394" s="626" t="s">
        <v>3087</v>
      </c>
      <c r="J394" s="626" t="s">
        <v>3077</v>
      </c>
      <c r="K394" s="626" t="s">
        <v>3078</v>
      </c>
      <c r="L394" s="627">
        <v>503.26</v>
      </c>
      <c r="M394" s="627">
        <v>9058.68</v>
      </c>
      <c r="N394" s="626">
        <v>18</v>
      </c>
      <c r="O394" s="691">
        <v>2</v>
      </c>
      <c r="P394" s="627">
        <v>4529.34</v>
      </c>
      <c r="Q394" s="642">
        <v>0.5</v>
      </c>
      <c r="R394" s="626">
        <v>9</v>
      </c>
      <c r="S394" s="642">
        <v>0.5</v>
      </c>
      <c r="T394" s="691">
        <v>1</v>
      </c>
      <c r="U394" s="673">
        <v>0.5</v>
      </c>
    </row>
    <row r="395" spans="1:21" ht="14.4" customHeight="1" x14ac:dyDescent="0.3">
      <c r="A395" s="625">
        <v>7</v>
      </c>
      <c r="B395" s="626" t="s">
        <v>528</v>
      </c>
      <c r="C395" s="626">
        <v>89301072</v>
      </c>
      <c r="D395" s="689" t="s">
        <v>4145</v>
      </c>
      <c r="E395" s="690" t="s">
        <v>2798</v>
      </c>
      <c r="F395" s="626" t="s">
        <v>2775</v>
      </c>
      <c r="G395" s="626" t="s">
        <v>3242</v>
      </c>
      <c r="H395" s="626" t="s">
        <v>527</v>
      </c>
      <c r="I395" s="626" t="s">
        <v>3243</v>
      </c>
      <c r="J395" s="626" t="s">
        <v>3244</v>
      </c>
      <c r="K395" s="626" t="s">
        <v>746</v>
      </c>
      <c r="L395" s="627">
        <v>151.18</v>
      </c>
      <c r="M395" s="627">
        <v>907.08</v>
      </c>
      <c r="N395" s="626">
        <v>6</v>
      </c>
      <c r="O395" s="691">
        <v>3.5</v>
      </c>
      <c r="P395" s="627">
        <v>302.36</v>
      </c>
      <c r="Q395" s="642">
        <v>0.33333333333333331</v>
      </c>
      <c r="R395" s="626">
        <v>2</v>
      </c>
      <c r="S395" s="642">
        <v>0.33333333333333331</v>
      </c>
      <c r="T395" s="691">
        <v>1.5</v>
      </c>
      <c r="U395" s="673">
        <v>0.42857142857142855</v>
      </c>
    </row>
    <row r="396" spans="1:21" ht="14.4" customHeight="1" x14ac:dyDescent="0.3">
      <c r="A396" s="625">
        <v>7</v>
      </c>
      <c r="B396" s="626" t="s">
        <v>528</v>
      </c>
      <c r="C396" s="626">
        <v>89301072</v>
      </c>
      <c r="D396" s="689" t="s">
        <v>4145</v>
      </c>
      <c r="E396" s="690" t="s">
        <v>2798</v>
      </c>
      <c r="F396" s="626" t="s">
        <v>2775</v>
      </c>
      <c r="G396" s="626" t="s">
        <v>2926</v>
      </c>
      <c r="H396" s="626" t="s">
        <v>527</v>
      </c>
      <c r="I396" s="626" t="s">
        <v>3488</v>
      </c>
      <c r="J396" s="626" t="s">
        <v>1837</v>
      </c>
      <c r="K396" s="626" t="s">
        <v>3489</v>
      </c>
      <c r="L396" s="627">
        <v>0</v>
      </c>
      <c r="M396" s="627">
        <v>0</v>
      </c>
      <c r="N396" s="626">
        <v>1</v>
      </c>
      <c r="O396" s="691">
        <v>1</v>
      </c>
      <c r="P396" s="627">
        <v>0</v>
      </c>
      <c r="Q396" s="642"/>
      <c r="R396" s="626">
        <v>1</v>
      </c>
      <c r="S396" s="642">
        <v>1</v>
      </c>
      <c r="T396" s="691">
        <v>1</v>
      </c>
      <c r="U396" s="673">
        <v>1</v>
      </c>
    </row>
    <row r="397" spans="1:21" ht="14.4" customHeight="1" x14ac:dyDescent="0.3">
      <c r="A397" s="625">
        <v>7</v>
      </c>
      <c r="B397" s="626" t="s">
        <v>528</v>
      </c>
      <c r="C397" s="626">
        <v>89301072</v>
      </c>
      <c r="D397" s="689" t="s">
        <v>4145</v>
      </c>
      <c r="E397" s="690" t="s">
        <v>2798</v>
      </c>
      <c r="F397" s="626" t="s">
        <v>2775</v>
      </c>
      <c r="G397" s="626" t="s">
        <v>3490</v>
      </c>
      <c r="H397" s="626" t="s">
        <v>527</v>
      </c>
      <c r="I397" s="626" t="s">
        <v>3491</v>
      </c>
      <c r="J397" s="626" t="s">
        <v>3492</v>
      </c>
      <c r="K397" s="626" t="s">
        <v>3493</v>
      </c>
      <c r="L397" s="627">
        <v>153.52000000000001</v>
      </c>
      <c r="M397" s="627">
        <v>153.52000000000001</v>
      </c>
      <c r="N397" s="626">
        <v>1</v>
      </c>
      <c r="O397" s="691">
        <v>0.5</v>
      </c>
      <c r="P397" s="627">
        <v>153.52000000000001</v>
      </c>
      <c r="Q397" s="642">
        <v>1</v>
      </c>
      <c r="R397" s="626">
        <v>1</v>
      </c>
      <c r="S397" s="642">
        <v>1</v>
      </c>
      <c r="T397" s="691">
        <v>0.5</v>
      </c>
      <c r="U397" s="673">
        <v>1</v>
      </c>
    </row>
    <row r="398" spans="1:21" ht="14.4" customHeight="1" x14ac:dyDescent="0.3">
      <c r="A398" s="625">
        <v>7</v>
      </c>
      <c r="B398" s="626" t="s">
        <v>528</v>
      </c>
      <c r="C398" s="626">
        <v>89301072</v>
      </c>
      <c r="D398" s="689" t="s">
        <v>4145</v>
      </c>
      <c r="E398" s="690" t="s">
        <v>2798</v>
      </c>
      <c r="F398" s="626" t="s">
        <v>2775</v>
      </c>
      <c r="G398" s="626" t="s">
        <v>2929</v>
      </c>
      <c r="H398" s="626" t="s">
        <v>527</v>
      </c>
      <c r="I398" s="626" t="s">
        <v>2930</v>
      </c>
      <c r="J398" s="626" t="s">
        <v>857</v>
      </c>
      <c r="K398" s="626" t="s">
        <v>2931</v>
      </c>
      <c r="L398" s="627">
        <v>612.26</v>
      </c>
      <c r="M398" s="627">
        <v>612.26</v>
      </c>
      <c r="N398" s="626">
        <v>1</v>
      </c>
      <c r="O398" s="691">
        <v>0.5</v>
      </c>
      <c r="P398" s="627">
        <v>612.26</v>
      </c>
      <c r="Q398" s="642">
        <v>1</v>
      </c>
      <c r="R398" s="626">
        <v>1</v>
      </c>
      <c r="S398" s="642">
        <v>1</v>
      </c>
      <c r="T398" s="691">
        <v>0.5</v>
      </c>
      <c r="U398" s="673">
        <v>1</v>
      </c>
    </row>
    <row r="399" spans="1:21" ht="14.4" customHeight="1" x14ac:dyDescent="0.3">
      <c r="A399" s="625">
        <v>7</v>
      </c>
      <c r="B399" s="626" t="s">
        <v>528</v>
      </c>
      <c r="C399" s="626">
        <v>89301072</v>
      </c>
      <c r="D399" s="689" t="s">
        <v>4145</v>
      </c>
      <c r="E399" s="690" t="s">
        <v>2798</v>
      </c>
      <c r="F399" s="626" t="s">
        <v>2775</v>
      </c>
      <c r="G399" s="626" t="s">
        <v>3094</v>
      </c>
      <c r="H399" s="626" t="s">
        <v>527</v>
      </c>
      <c r="I399" s="626" t="s">
        <v>3098</v>
      </c>
      <c r="J399" s="626" t="s">
        <v>3096</v>
      </c>
      <c r="K399" s="626" t="s">
        <v>3099</v>
      </c>
      <c r="L399" s="627">
        <v>3040.6</v>
      </c>
      <c r="M399" s="627">
        <v>57771.4</v>
      </c>
      <c r="N399" s="626">
        <v>19</v>
      </c>
      <c r="O399" s="691">
        <v>7</v>
      </c>
      <c r="P399" s="627">
        <v>39527.800000000003</v>
      </c>
      <c r="Q399" s="642">
        <v>0.68421052631578949</v>
      </c>
      <c r="R399" s="626">
        <v>13</v>
      </c>
      <c r="S399" s="642">
        <v>0.68421052631578949</v>
      </c>
      <c r="T399" s="691">
        <v>5</v>
      </c>
      <c r="U399" s="673">
        <v>0.7142857142857143</v>
      </c>
    </row>
    <row r="400" spans="1:21" ht="14.4" customHeight="1" x14ac:dyDescent="0.3">
      <c r="A400" s="625">
        <v>7</v>
      </c>
      <c r="B400" s="626" t="s">
        <v>528</v>
      </c>
      <c r="C400" s="626">
        <v>89301072</v>
      </c>
      <c r="D400" s="689" t="s">
        <v>4145</v>
      </c>
      <c r="E400" s="690" t="s">
        <v>2798</v>
      </c>
      <c r="F400" s="626" t="s">
        <v>2775</v>
      </c>
      <c r="G400" s="626" t="s">
        <v>3094</v>
      </c>
      <c r="H400" s="626" t="s">
        <v>527</v>
      </c>
      <c r="I400" s="626" t="s">
        <v>3100</v>
      </c>
      <c r="J400" s="626" t="s">
        <v>3101</v>
      </c>
      <c r="K400" s="626" t="s">
        <v>3102</v>
      </c>
      <c r="L400" s="627">
        <v>569.97</v>
      </c>
      <c r="M400" s="627">
        <v>2279.88</v>
      </c>
      <c r="N400" s="626">
        <v>4</v>
      </c>
      <c r="O400" s="691">
        <v>2</v>
      </c>
      <c r="P400" s="627">
        <v>2279.88</v>
      </c>
      <c r="Q400" s="642">
        <v>1</v>
      </c>
      <c r="R400" s="626">
        <v>4</v>
      </c>
      <c r="S400" s="642">
        <v>1</v>
      </c>
      <c r="T400" s="691">
        <v>2</v>
      </c>
      <c r="U400" s="673">
        <v>1</v>
      </c>
    </row>
    <row r="401" spans="1:21" ht="14.4" customHeight="1" x14ac:dyDescent="0.3">
      <c r="A401" s="625">
        <v>7</v>
      </c>
      <c r="B401" s="626" t="s">
        <v>528</v>
      </c>
      <c r="C401" s="626">
        <v>89301072</v>
      </c>
      <c r="D401" s="689" t="s">
        <v>4145</v>
      </c>
      <c r="E401" s="690" t="s">
        <v>2798</v>
      </c>
      <c r="F401" s="626" t="s">
        <v>2775</v>
      </c>
      <c r="G401" s="626" t="s">
        <v>3094</v>
      </c>
      <c r="H401" s="626" t="s">
        <v>527</v>
      </c>
      <c r="I401" s="626" t="s">
        <v>3245</v>
      </c>
      <c r="J401" s="626" t="s">
        <v>3101</v>
      </c>
      <c r="K401" s="626" t="s">
        <v>3246</v>
      </c>
      <c r="L401" s="627">
        <v>1139.93</v>
      </c>
      <c r="M401" s="627">
        <v>23938.53</v>
      </c>
      <c r="N401" s="626">
        <v>21</v>
      </c>
      <c r="O401" s="691">
        <v>8</v>
      </c>
      <c r="P401" s="627">
        <v>15959.02</v>
      </c>
      <c r="Q401" s="642">
        <v>0.66666666666666674</v>
      </c>
      <c r="R401" s="626">
        <v>14</v>
      </c>
      <c r="S401" s="642">
        <v>0.66666666666666663</v>
      </c>
      <c r="T401" s="691">
        <v>5</v>
      </c>
      <c r="U401" s="673">
        <v>0.625</v>
      </c>
    </row>
    <row r="402" spans="1:21" ht="14.4" customHeight="1" x14ac:dyDescent="0.3">
      <c r="A402" s="625">
        <v>7</v>
      </c>
      <c r="B402" s="626" t="s">
        <v>528</v>
      </c>
      <c r="C402" s="626">
        <v>89301072</v>
      </c>
      <c r="D402" s="689" t="s">
        <v>4145</v>
      </c>
      <c r="E402" s="690" t="s">
        <v>2798</v>
      </c>
      <c r="F402" s="626" t="s">
        <v>2775</v>
      </c>
      <c r="G402" s="626" t="s">
        <v>3094</v>
      </c>
      <c r="H402" s="626" t="s">
        <v>527</v>
      </c>
      <c r="I402" s="626" t="s">
        <v>3103</v>
      </c>
      <c r="J402" s="626" t="s">
        <v>3104</v>
      </c>
      <c r="K402" s="626" t="s">
        <v>3105</v>
      </c>
      <c r="L402" s="627">
        <v>760.15</v>
      </c>
      <c r="M402" s="627">
        <v>9121.7999999999993</v>
      </c>
      <c r="N402" s="626">
        <v>12</v>
      </c>
      <c r="O402" s="691">
        <v>4</v>
      </c>
      <c r="P402" s="627">
        <v>7601.4999999999991</v>
      </c>
      <c r="Q402" s="642">
        <v>0.83333333333333326</v>
      </c>
      <c r="R402" s="626">
        <v>10</v>
      </c>
      <c r="S402" s="642">
        <v>0.83333333333333337</v>
      </c>
      <c r="T402" s="691">
        <v>3</v>
      </c>
      <c r="U402" s="673">
        <v>0.75</v>
      </c>
    </row>
    <row r="403" spans="1:21" ht="14.4" customHeight="1" x14ac:dyDescent="0.3">
      <c r="A403" s="625">
        <v>7</v>
      </c>
      <c r="B403" s="626" t="s">
        <v>528</v>
      </c>
      <c r="C403" s="626">
        <v>89301072</v>
      </c>
      <c r="D403" s="689" t="s">
        <v>4145</v>
      </c>
      <c r="E403" s="690" t="s">
        <v>2798</v>
      </c>
      <c r="F403" s="626" t="s">
        <v>2775</v>
      </c>
      <c r="G403" s="626" t="s">
        <v>3094</v>
      </c>
      <c r="H403" s="626" t="s">
        <v>527</v>
      </c>
      <c r="I403" s="626" t="s">
        <v>3247</v>
      </c>
      <c r="J403" s="626" t="s">
        <v>3104</v>
      </c>
      <c r="K403" s="626" t="s">
        <v>3108</v>
      </c>
      <c r="L403" s="627">
        <v>1520.3</v>
      </c>
      <c r="M403" s="627">
        <v>48649.599999999991</v>
      </c>
      <c r="N403" s="626">
        <v>32</v>
      </c>
      <c r="O403" s="691">
        <v>12</v>
      </c>
      <c r="P403" s="627">
        <v>31926.299999999996</v>
      </c>
      <c r="Q403" s="642">
        <v>0.65625</v>
      </c>
      <c r="R403" s="626">
        <v>21</v>
      </c>
      <c r="S403" s="642">
        <v>0.65625</v>
      </c>
      <c r="T403" s="691">
        <v>7</v>
      </c>
      <c r="U403" s="673">
        <v>0.58333333333333337</v>
      </c>
    </row>
    <row r="404" spans="1:21" ht="14.4" customHeight="1" x14ac:dyDescent="0.3">
      <c r="A404" s="625">
        <v>7</v>
      </c>
      <c r="B404" s="626" t="s">
        <v>528</v>
      </c>
      <c r="C404" s="626">
        <v>89301072</v>
      </c>
      <c r="D404" s="689" t="s">
        <v>4145</v>
      </c>
      <c r="E404" s="690" t="s">
        <v>2798</v>
      </c>
      <c r="F404" s="626" t="s">
        <v>2775</v>
      </c>
      <c r="G404" s="626" t="s">
        <v>3094</v>
      </c>
      <c r="H404" s="626" t="s">
        <v>527</v>
      </c>
      <c r="I404" s="626" t="s">
        <v>3494</v>
      </c>
      <c r="J404" s="626" t="s">
        <v>3112</v>
      </c>
      <c r="K404" s="626" t="s">
        <v>3113</v>
      </c>
      <c r="L404" s="627">
        <v>427.79</v>
      </c>
      <c r="M404" s="627">
        <v>427.79</v>
      </c>
      <c r="N404" s="626">
        <v>1</v>
      </c>
      <c r="O404" s="691">
        <v>1</v>
      </c>
      <c r="P404" s="627">
        <v>427.79</v>
      </c>
      <c r="Q404" s="642">
        <v>1</v>
      </c>
      <c r="R404" s="626">
        <v>1</v>
      </c>
      <c r="S404" s="642">
        <v>1</v>
      </c>
      <c r="T404" s="691">
        <v>1</v>
      </c>
      <c r="U404" s="673">
        <v>1</v>
      </c>
    </row>
    <row r="405" spans="1:21" ht="14.4" customHeight="1" x14ac:dyDescent="0.3">
      <c r="A405" s="625">
        <v>7</v>
      </c>
      <c r="B405" s="626" t="s">
        <v>528</v>
      </c>
      <c r="C405" s="626">
        <v>89301072</v>
      </c>
      <c r="D405" s="689" t="s">
        <v>4145</v>
      </c>
      <c r="E405" s="690" t="s">
        <v>2798</v>
      </c>
      <c r="F405" s="626" t="s">
        <v>2775</v>
      </c>
      <c r="G405" s="626" t="s">
        <v>3094</v>
      </c>
      <c r="H405" s="626" t="s">
        <v>527</v>
      </c>
      <c r="I405" s="626" t="s">
        <v>3114</v>
      </c>
      <c r="J405" s="626" t="s">
        <v>3115</v>
      </c>
      <c r="K405" s="626" t="s">
        <v>3102</v>
      </c>
      <c r="L405" s="627">
        <v>569.97</v>
      </c>
      <c r="M405" s="627">
        <v>569.97</v>
      </c>
      <c r="N405" s="626">
        <v>1</v>
      </c>
      <c r="O405" s="691">
        <v>1</v>
      </c>
      <c r="P405" s="627">
        <v>569.97</v>
      </c>
      <c r="Q405" s="642">
        <v>1</v>
      </c>
      <c r="R405" s="626">
        <v>1</v>
      </c>
      <c r="S405" s="642">
        <v>1</v>
      </c>
      <c r="T405" s="691">
        <v>1</v>
      </c>
      <c r="U405" s="673">
        <v>1</v>
      </c>
    </row>
    <row r="406" spans="1:21" ht="14.4" customHeight="1" x14ac:dyDescent="0.3">
      <c r="A406" s="625">
        <v>7</v>
      </c>
      <c r="B406" s="626" t="s">
        <v>528</v>
      </c>
      <c r="C406" s="626">
        <v>89301072</v>
      </c>
      <c r="D406" s="689" t="s">
        <v>4145</v>
      </c>
      <c r="E406" s="690" t="s">
        <v>2798</v>
      </c>
      <c r="F406" s="626" t="s">
        <v>2775</v>
      </c>
      <c r="G406" s="626" t="s">
        <v>3094</v>
      </c>
      <c r="H406" s="626" t="s">
        <v>527</v>
      </c>
      <c r="I406" s="626" t="s">
        <v>3495</v>
      </c>
      <c r="J406" s="626" t="s">
        <v>3115</v>
      </c>
      <c r="K406" s="626" t="s">
        <v>3246</v>
      </c>
      <c r="L406" s="627">
        <v>1139.93</v>
      </c>
      <c r="M406" s="627">
        <v>3419.79</v>
      </c>
      <c r="N406" s="626">
        <v>3</v>
      </c>
      <c r="O406" s="691">
        <v>3</v>
      </c>
      <c r="P406" s="627">
        <v>2279.86</v>
      </c>
      <c r="Q406" s="642">
        <v>0.66666666666666674</v>
      </c>
      <c r="R406" s="626">
        <v>2</v>
      </c>
      <c r="S406" s="642">
        <v>0.66666666666666663</v>
      </c>
      <c r="T406" s="691">
        <v>2</v>
      </c>
      <c r="U406" s="673">
        <v>0.66666666666666663</v>
      </c>
    </row>
    <row r="407" spans="1:21" ht="14.4" customHeight="1" x14ac:dyDescent="0.3">
      <c r="A407" s="625">
        <v>7</v>
      </c>
      <c r="B407" s="626" t="s">
        <v>528</v>
      </c>
      <c r="C407" s="626">
        <v>89301072</v>
      </c>
      <c r="D407" s="689" t="s">
        <v>4145</v>
      </c>
      <c r="E407" s="690" t="s">
        <v>2798</v>
      </c>
      <c r="F407" s="626" t="s">
        <v>2775</v>
      </c>
      <c r="G407" s="626" t="s">
        <v>3094</v>
      </c>
      <c r="H407" s="626" t="s">
        <v>527</v>
      </c>
      <c r="I407" s="626" t="s">
        <v>3496</v>
      </c>
      <c r="J407" s="626" t="s">
        <v>3115</v>
      </c>
      <c r="K407" s="626" t="s">
        <v>3246</v>
      </c>
      <c r="L407" s="627">
        <v>1139.93</v>
      </c>
      <c r="M407" s="627">
        <v>2279.86</v>
      </c>
      <c r="N407" s="626">
        <v>2</v>
      </c>
      <c r="O407" s="691">
        <v>2</v>
      </c>
      <c r="P407" s="627">
        <v>2279.86</v>
      </c>
      <c r="Q407" s="642">
        <v>1</v>
      </c>
      <c r="R407" s="626">
        <v>2</v>
      </c>
      <c r="S407" s="642">
        <v>1</v>
      </c>
      <c r="T407" s="691">
        <v>2</v>
      </c>
      <c r="U407" s="673">
        <v>1</v>
      </c>
    </row>
    <row r="408" spans="1:21" ht="14.4" customHeight="1" x14ac:dyDescent="0.3">
      <c r="A408" s="625">
        <v>7</v>
      </c>
      <c r="B408" s="626" t="s">
        <v>528</v>
      </c>
      <c r="C408" s="626">
        <v>89301072</v>
      </c>
      <c r="D408" s="689" t="s">
        <v>4145</v>
      </c>
      <c r="E408" s="690" t="s">
        <v>2798</v>
      </c>
      <c r="F408" s="626" t="s">
        <v>2775</v>
      </c>
      <c r="G408" s="626" t="s">
        <v>3094</v>
      </c>
      <c r="H408" s="626" t="s">
        <v>527</v>
      </c>
      <c r="I408" s="626" t="s">
        <v>3116</v>
      </c>
      <c r="J408" s="626" t="s">
        <v>3117</v>
      </c>
      <c r="K408" s="626" t="s">
        <v>3105</v>
      </c>
      <c r="L408" s="627">
        <v>760.15</v>
      </c>
      <c r="M408" s="627">
        <v>760.15</v>
      </c>
      <c r="N408" s="626">
        <v>1</v>
      </c>
      <c r="O408" s="691">
        <v>1</v>
      </c>
      <c r="P408" s="627">
        <v>760.15</v>
      </c>
      <c r="Q408" s="642">
        <v>1</v>
      </c>
      <c r="R408" s="626">
        <v>1</v>
      </c>
      <c r="S408" s="642">
        <v>1</v>
      </c>
      <c r="T408" s="691">
        <v>1</v>
      </c>
      <c r="U408" s="673">
        <v>1</v>
      </c>
    </row>
    <row r="409" spans="1:21" ht="14.4" customHeight="1" x14ac:dyDescent="0.3">
      <c r="A409" s="625">
        <v>7</v>
      </c>
      <c r="B409" s="626" t="s">
        <v>528</v>
      </c>
      <c r="C409" s="626">
        <v>89301072</v>
      </c>
      <c r="D409" s="689" t="s">
        <v>4145</v>
      </c>
      <c r="E409" s="690" t="s">
        <v>2798</v>
      </c>
      <c r="F409" s="626" t="s">
        <v>2775</v>
      </c>
      <c r="G409" s="626" t="s">
        <v>3094</v>
      </c>
      <c r="H409" s="626" t="s">
        <v>527</v>
      </c>
      <c r="I409" s="626" t="s">
        <v>3497</v>
      </c>
      <c r="J409" s="626" t="s">
        <v>3117</v>
      </c>
      <c r="K409" s="626" t="s">
        <v>3108</v>
      </c>
      <c r="L409" s="627">
        <v>1520.3</v>
      </c>
      <c r="M409" s="627">
        <v>3040.6</v>
      </c>
      <c r="N409" s="626">
        <v>2</v>
      </c>
      <c r="O409" s="691">
        <v>2</v>
      </c>
      <c r="P409" s="627">
        <v>1520.3</v>
      </c>
      <c r="Q409" s="642">
        <v>0.5</v>
      </c>
      <c r="R409" s="626">
        <v>1</v>
      </c>
      <c r="S409" s="642">
        <v>0.5</v>
      </c>
      <c r="T409" s="691">
        <v>1</v>
      </c>
      <c r="U409" s="673">
        <v>0.5</v>
      </c>
    </row>
    <row r="410" spans="1:21" ht="14.4" customHeight="1" x14ac:dyDescent="0.3">
      <c r="A410" s="625">
        <v>7</v>
      </c>
      <c r="B410" s="626" t="s">
        <v>528</v>
      </c>
      <c r="C410" s="626">
        <v>89301072</v>
      </c>
      <c r="D410" s="689" t="s">
        <v>4145</v>
      </c>
      <c r="E410" s="690" t="s">
        <v>2798</v>
      </c>
      <c r="F410" s="626" t="s">
        <v>2775</v>
      </c>
      <c r="G410" s="626" t="s">
        <v>3094</v>
      </c>
      <c r="H410" s="626" t="s">
        <v>527</v>
      </c>
      <c r="I410" s="626" t="s">
        <v>3498</v>
      </c>
      <c r="J410" s="626" t="s">
        <v>3117</v>
      </c>
      <c r="K410" s="626" t="s">
        <v>3108</v>
      </c>
      <c r="L410" s="627">
        <v>1520.3</v>
      </c>
      <c r="M410" s="627">
        <v>6081.2</v>
      </c>
      <c r="N410" s="626">
        <v>4</v>
      </c>
      <c r="O410" s="691">
        <v>2</v>
      </c>
      <c r="P410" s="627">
        <v>6081.2</v>
      </c>
      <c r="Q410" s="642">
        <v>1</v>
      </c>
      <c r="R410" s="626">
        <v>4</v>
      </c>
      <c r="S410" s="642">
        <v>1</v>
      </c>
      <c r="T410" s="691">
        <v>2</v>
      </c>
      <c r="U410" s="673">
        <v>1</v>
      </c>
    </row>
    <row r="411" spans="1:21" ht="14.4" customHeight="1" x14ac:dyDescent="0.3">
      <c r="A411" s="625">
        <v>7</v>
      </c>
      <c r="B411" s="626" t="s">
        <v>528</v>
      </c>
      <c r="C411" s="626">
        <v>89301072</v>
      </c>
      <c r="D411" s="689" t="s">
        <v>4145</v>
      </c>
      <c r="E411" s="690" t="s">
        <v>2798</v>
      </c>
      <c r="F411" s="626" t="s">
        <v>2775</v>
      </c>
      <c r="G411" s="626" t="s">
        <v>3389</v>
      </c>
      <c r="H411" s="626" t="s">
        <v>527</v>
      </c>
      <c r="I411" s="626" t="s">
        <v>3499</v>
      </c>
      <c r="J411" s="626" t="s">
        <v>3500</v>
      </c>
      <c r="K411" s="626" t="s">
        <v>3501</v>
      </c>
      <c r="L411" s="627">
        <v>0</v>
      </c>
      <c r="M411" s="627">
        <v>0</v>
      </c>
      <c r="N411" s="626">
        <v>1</v>
      </c>
      <c r="O411" s="691">
        <v>1</v>
      </c>
      <c r="P411" s="627"/>
      <c r="Q411" s="642"/>
      <c r="R411" s="626"/>
      <c r="S411" s="642">
        <v>0</v>
      </c>
      <c r="T411" s="691"/>
      <c r="U411" s="673">
        <v>0</v>
      </c>
    </row>
    <row r="412" spans="1:21" ht="14.4" customHeight="1" x14ac:dyDescent="0.3">
      <c r="A412" s="625">
        <v>7</v>
      </c>
      <c r="B412" s="626" t="s">
        <v>528</v>
      </c>
      <c r="C412" s="626">
        <v>89301072</v>
      </c>
      <c r="D412" s="689" t="s">
        <v>4145</v>
      </c>
      <c r="E412" s="690" t="s">
        <v>2798</v>
      </c>
      <c r="F412" s="626" t="s">
        <v>2775</v>
      </c>
      <c r="G412" s="626" t="s">
        <v>2932</v>
      </c>
      <c r="H412" s="626" t="s">
        <v>527</v>
      </c>
      <c r="I412" s="626" t="s">
        <v>885</v>
      </c>
      <c r="J412" s="626" t="s">
        <v>886</v>
      </c>
      <c r="K412" s="626" t="s">
        <v>887</v>
      </c>
      <c r="L412" s="627">
        <v>56.69</v>
      </c>
      <c r="M412" s="627">
        <v>283.45</v>
      </c>
      <c r="N412" s="626">
        <v>5</v>
      </c>
      <c r="O412" s="691">
        <v>1.5</v>
      </c>
      <c r="P412" s="627">
        <v>113.38</v>
      </c>
      <c r="Q412" s="642">
        <v>0.4</v>
      </c>
      <c r="R412" s="626">
        <v>2</v>
      </c>
      <c r="S412" s="642">
        <v>0.4</v>
      </c>
      <c r="T412" s="691">
        <v>1</v>
      </c>
      <c r="U412" s="673">
        <v>0.66666666666666663</v>
      </c>
    </row>
    <row r="413" spans="1:21" ht="14.4" customHeight="1" x14ac:dyDescent="0.3">
      <c r="A413" s="625">
        <v>7</v>
      </c>
      <c r="B413" s="626" t="s">
        <v>528</v>
      </c>
      <c r="C413" s="626">
        <v>89301072</v>
      </c>
      <c r="D413" s="689" t="s">
        <v>4145</v>
      </c>
      <c r="E413" s="690" t="s">
        <v>2798</v>
      </c>
      <c r="F413" s="626" t="s">
        <v>2775</v>
      </c>
      <c r="G413" s="626" t="s">
        <v>3126</v>
      </c>
      <c r="H413" s="626" t="s">
        <v>527</v>
      </c>
      <c r="I413" s="626" t="s">
        <v>3257</v>
      </c>
      <c r="J413" s="626" t="s">
        <v>3258</v>
      </c>
      <c r="K413" s="626" t="s">
        <v>3259</v>
      </c>
      <c r="L413" s="627">
        <v>101.69</v>
      </c>
      <c r="M413" s="627">
        <v>406.76</v>
      </c>
      <c r="N413" s="626">
        <v>4</v>
      </c>
      <c r="O413" s="691">
        <v>2</v>
      </c>
      <c r="P413" s="627">
        <v>101.69</v>
      </c>
      <c r="Q413" s="642">
        <v>0.25</v>
      </c>
      <c r="R413" s="626">
        <v>1</v>
      </c>
      <c r="S413" s="642">
        <v>0.25</v>
      </c>
      <c r="T413" s="691">
        <v>1</v>
      </c>
      <c r="U413" s="673">
        <v>0.5</v>
      </c>
    </row>
    <row r="414" spans="1:21" ht="14.4" customHeight="1" x14ac:dyDescent="0.3">
      <c r="A414" s="625">
        <v>7</v>
      </c>
      <c r="B414" s="626" t="s">
        <v>528</v>
      </c>
      <c r="C414" s="626">
        <v>89301072</v>
      </c>
      <c r="D414" s="689" t="s">
        <v>4145</v>
      </c>
      <c r="E414" s="690" t="s">
        <v>2798</v>
      </c>
      <c r="F414" s="626" t="s">
        <v>2775</v>
      </c>
      <c r="G414" s="626" t="s">
        <v>2860</v>
      </c>
      <c r="H414" s="626" t="s">
        <v>645</v>
      </c>
      <c r="I414" s="626" t="s">
        <v>2861</v>
      </c>
      <c r="J414" s="626" t="s">
        <v>2862</v>
      </c>
      <c r="K414" s="626" t="s">
        <v>2863</v>
      </c>
      <c r="L414" s="627">
        <v>1344.66</v>
      </c>
      <c r="M414" s="627">
        <v>16135.920000000002</v>
      </c>
      <c r="N414" s="626">
        <v>12</v>
      </c>
      <c r="O414" s="691">
        <v>5</v>
      </c>
      <c r="P414" s="627">
        <v>12101.94</v>
      </c>
      <c r="Q414" s="642">
        <v>0.74999999999999989</v>
      </c>
      <c r="R414" s="626">
        <v>9</v>
      </c>
      <c r="S414" s="642">
        <v>0.75</v>
      </c>
      <c r="T414" s="691">
        <v>3.5</v>
      </c>
      <c r="U414" s="673">
        <v>0.7</v>
      </c>
    </row>
    <row r="415" spans="1:21" ht="14.4" customHeight="1" x14ac:dyDescent="0.3">
      <c r="A415" s="625">
        <v>7</v>
      </c>
      <c r="B415" s="626" t="s">
        <v>528</v>
      </c>
      <c r="C415" s="626">
        <v>89301072</v>
      </c>
      <c r="D415" s="689" t="s">
        <v>4145</v>
      </c>
      <c r="E415" s="690" t="s">
        <v>2798</v>
      </c>
      <c r="F415" s="626" t="s">
        <v>2775</v>
      </c>
      <c r="G415" s="626" t="s">
        <v>2860</v>
      </c>
      <c r="H415" s="626" t="s">
        <v>645</v>
      </c>
      <c r="I415" s="626" t="s">
        <v>3130</v>
      </c>
      <c r="J415" s="626" t="s">
        <v>3131</v>
      </c>
      <c r="K415" s="626" t="s">
        <v>3132</v>
      </c>
      <c r="L415" s="627">
        <v>1793.46</v>
      </c>
      <c r="M415" s="627">
        <v>28695.360000000001</v>
      </c>
      <c r="N415" s="626">
        <v>16</v>
      </c>
      <c r="O415" s="691">
        <v>2.5</v>
      </c>
      <c r="P415" s="627">
        <v>25108.440000000002</v>
      </c>
      <c r="Q415" s="642">
        <v>0.87500000000000011</v>
      </c>
      <c r="R415" s="626">
        <v>14</v>
      </c>
      <c r="S415" s="642">
        <v>0.875</v>
      </c>
      <c r="T415" s="691">
        <v>2</v>
      </c>
      <c r="U415" s="673">
        <v>0.8</v>
      </c>
    </row>
    <row r="416" spans="1:21" ht="14.4" customHeight="1" x14ac:dyDescent="0.3">
      <c r="A416" s="625">
        <v>7</v>
      </c>
      <c r="B416" s="626" t="s">
        <v>528</v>
      </c>
      <c r="C416" s="626">
        <v>89301072</v>
      </c>
      <c r="D416" s="689" t="s">
        <v>4145</v>
      </c>
      <c r="E416" s="690" t="s">
        <v>2798</v>
      </c>
      <c r="F416" s="626" t="s">
        <v>2775</v>
      </c>
      <c r="G416" s="626" t="s">
        <v>3137</v>
      </c>
      <c r="H416" s="626" t="s">
        <v>527</v>
      </c>
      <c r="I416" s="626" t="s">
        <v>893</v>
      </c>
      <c r="J416" s="626" t="s">
        <v>3138</v>
      </c>
      <c r="K416" s="626" t="s">
        <v>3139</v>
      </c>
      <c r="L416" s="627">
        <v>0</v>
      </c>
      <c r="M416" s="627">
        <v>0</v>
      </c>
      <c r="N416" s="626">
        <v>9</v>
      </c>
      <c r="O416" s="691">
        <v>4</v>
      </c>
      <c r="P416" s="627">
        <v>0</v>
      </c>
      <c r="Q416" s="642"/>
      <c r="R416" s="626">
        <v>4</v>
      </c>
      <c r="S416" s="642">
        <v>0.44444444444444442</v>
      </c>
      <c r="T416" s="691">
        <v>1.5</v>
      </c>
      <c r="U416" s="673">
        <v>0.375</v>
      </c>
    </row>
    <row r="417" spans="1:21" ht="14.4" customHeight="1" x14ac:dyDescent="0.3">
      <c r="A417" s="625">
        <v>7</v>
      </c>
      <c r="B417" s="626" t="s">
        <v>528</v>
      </c>
      <c r="C417" s="626">
        <v>89301072</v>
      </c>
      <c r="D417" s="689" t="s">
        <v>4145</v>
      </c>
      <c r="E417" s="690" t="s">
        <v>2798</v>
      </c>
      <c r="F417" s="626" t="s">
        <v>2775</v>
      </c>
      <c r="G417" s="626" t="s">
        <v>2835</v>
      </c>
      <c r="H417" s="626" t="s">
        <v>527</v>
      </c>
      <c r="I417" s="626" t="s">
        <v>3502</v>
      </c>
      <c r="J417" s="626" t="s">
        <v>3402</v>
      </c>
      <c r="K417" s="626" t="s">
        <v>3403</v>
      </c>
      <c r="L417" s="627">
        <v>94.72</v>
      </c>
      <c r="M417" s="627">
        <v>284.15999999999997</v>
      </c>
      <c r="N417" s="626">
        <v>3</v>
      </c>
      <c r="O417" s="691">
        <v>0.5</v>
      </c>
      <c r="P417" s="627">
        <v>284.15999999999997</v>
      </c>
      <c r="Q417" s="642">
        <v>1</v>
      </c>
      <c r="R417" s="626">
        <v>3</v>
      </c>
      <c r="S417" s="642">
        <v>1</v>
      </c>
      <c r="T417" s="691">
        <v>0.5</v>
      </c>
      <c r="U417" s="673">
        <v>1</v>
      </c>
    </row>
    <row r="418" spans="1:21" ht="14.4" customHeight="1" x14ac:dyDescent="0.3">
      <c r="A418" s="625">
        <v>7</v>
      </c>
      <c r="B418" s="626" t="s">
        <v>528</v>
      </c>
      <c r="C418" s="626">
        <v>89301072</v>
      </c>
      <c r="D418" s="689" t="s">
        <v>4145</v>
      </c>
      <c r="E418" s="690" t="s">
        <v>2798</v>
      </c>
      <c r="F418" s="626" t="s">
        <v>2775</v>
      </c>
      <c r="G418" s="626" t="s">
        <v>2835</v>
      </c>
      <c r="H418" s="626" t="s">
        <v>645</v>
      </c>
      <c r="I418" s="626" t="s">
        <v>3503</v>
      </c>
      <c r="J418" s="626" t="s">
        <v>3504</v>
      </c>
      <c r="K418" s="626" t="s">
        <v>3505</v>
      </c>
      <c r="L418" s="627">
        <v>104.19</v>
      </c>
      <c r="M418" s="627">
        <v>104.19</v>
      </c>
      <c r="N418" s="626">
        <v>1</v>
      </c>
      <c r="O418" s="691">
        <v>1</v>
      </c>
      <c r="P418" s="627">
        <v>104.19</v>
      </c>
      <c r="Q418" s="642">
        <v>1</v>
      </c>
      <c r="R418" s="626">
        <v>1</v>
      </c>
      <c r="S418" s="642">
        <v>1</v>
      </c>
      <c r="T418" s="691">
        <v>1</v>
      </c>
      <c r="U418" s="673">
        <v>1</v>
      </c>
    </row>
    <row r="419" spans="1:21" ht="14.4" customHeight="1" x14ac:dyDescent="0.3">
      <c r="A419" s="625">
        <v>7</v>
      </c>
      <c r="B419" s="626" t="s">
        <v>528</v>
      </c>
      <c r="C419" s="626">
        <v>89301072</v>
      </c>
      <c r="D419" s="689" t="s">
        <v>4145</v>
      </c>
      <c r="E419" s="690" t="s">
        <v>2798</v>
      </c>
      <c r="F419" s="626" t="s">
        <v>2775</v>
      </c>
      <c r="G419" s="626" t="s">
        <v>3140</v>
      </c>
      <c r="H419" s="626" t="s">
        <v>527</v>
      </c>
      <c r="I419" s="626" t="s">
        <v>3506</v>
      </c>
      <c r="J419" s="626" t="s">
        <v>3142</v>
      </c>
      <c r="K419" s="626" t="s">
        <v>3261</v>
      </c>
      <c r="L419" s="627">
        <v>487.59</v>
      </c>
      <c r="M419" s="627">
        <v>487.59</v>
      </c>
      <c r="N419" s="626">
        <v>1</v>
      </c>
      <c r="O419" s="691">
        <v>1</v>
      </c>
      <c r="P419" s="627"/>
      <c r="Q419" s="642">
        <v>0</v>
      </c>
      <c r="R419" s="626"/>
      <c r="S419" s="642">
        <v>0</v>
      </c>
      <c r="T419" s="691"/>
      <c r="U419" s="673">
        <v>0</v>
      </c>
    </row>
    <row r="420" spans="1:21" ht="14.4" customHeight="1" x14ac:dyDescent="0.3">
      <c r="A420" s="625">
        <v>7</v>
      </c>
      <c r="B420" s="626" t="s">
        <v>528</v>
      </c>
      <c r="C420" s="626">
        <v>89301072</v>
      </c>
      <c r="D420" s="689" t="s">
        <v>4145</v>
      </c>
      <c r="E420" s="690" t="s">
        <v>2798</v>
      </c>
      <c r="F420" s="626" t="s">
        <v>2775</v>
      </c>
      <c r="G420" s="626" t="s">
        <v>3140</v>
      </c>
      <c r="H420" s="626" t="s">
        <v>527</v>
      </c>
      <c r="I420" s="626" t="s">
        <v>3507</v>
      </c>
      <c r="J420" s="626" t="s">
        <v>3508</v>
      </c>
      <c r="K420" s="626" t="s">
        <v>3270</v>
      </c>
      <c r="L420" s="627">
        <v>1540.49</v>
      </c>
      <c r="M420" s="627">
        <v>4621.47</v>
      </c>
      <c r="N420" s="626">
        <v>3</v>
      </c>
      <c r="O420" s="691">
        <v>2</v>
      </c>
      <c r="P420" s="627">
        <v>4621.47</v>
      </c>
      <c r="Q420" s="642">
        <v>1</v>
      </c>
      <c r="R420" s="626">
        <v>3</v>
      </c>
      <c r="S420" s="642">
        <v>1</v>
      </c>
      <c r="T420" s="691">
        <v>2</v>
      </c>
      <c r="U420" s="673">
        <v>1</v>
      </c>
    </row>
    <row r="421" spans="1:21" ht="14.4" customHeight="1" x14ac:dyDescent="0.3">
      <c r="A421" s="625">
        <v>7</v>
      </c>
      <c r="B421" s="626" t="s">
        <v>528</v>
      </c>
      <c r="C421" s="626">
        <v>89301072</v>
      </c>
      <c r="D421" s="689" t="s">
        <v>4145</v>
      </c>
      <c r="E421" s="690" t="s">
        <v>2798</v>
      </c>
      <c r="F421" s="626" t="s">
        <v>2775</v>
      </c>
      <c r="G421" s="626" t="s">
        <v>3140</v>
      </c>
      <c r="H421" s="626" t="s">
        <v>527</v>
      </c>
      <c r="I421" s="626" t="s">
        <v>3260</v>
      </c>
      <c r="J421" s="626" t="s">
        <v>3142</v>
      </c>
      <c r="K421" s="626" t="s">
        <v>3261</v>
      </c>
      <c r="L421" s="627">
        <v>487.59</v>
      </c>
      <c r="M421" s="627">
        <v>975.18</v>
      </c>
      <c r="N421" s="626">
        <v>2</v>
      </c>
      <c r="O421" s="691">
        <v>1</v>
      </c>
      <c r="P421" s="627">
        <v>975.18</v>
      </c>
      <c r="Q421" s="642">
        <v>1</v>
      </c>
      <c r="R421" s="626">
        <v>2</v>
      </c>
      <c r="S421" s="642">
        <v>1</v>
      </c>
      <c r="T421" s="691">
        <v>1</v>
      </c>
      <c r="U421" s="673">
        <v>1</v>
      </c>
    </row>
    <row r="422" spans="1:21" ht="14.4" customHeight="1" x14ac:dyDescent="0.3">
      <c r="A422" s="625">
        <v>7</v>
      </c>
      <c r="B422" s="626" t="s">
        <v>528</v>
      </c>
      <c r="C422" s="626">
        <v>89301072</v>
      </c>
      <c r="D422" s="689" t="s">
        <v>4145</v>
      </c>
      <c r="E422" s="690" t="s">
        <v>2798</v>
      </c>
      <c r="F422" s="626" t="s">
        <v>2775</v>
      </c>
      <c r="G422" s="626" t="s">
        <v>3140</v>
      </c>
      <c r="H422" s="626" t="s">
        <v>527</v>
      </c>
      <c r="I422" s="626" t="s">
        <v>3263</v>
      </c>
      <c r="J422" s="626" t="s">
        <v>3145</v>
      </c>
      <c r="K422" s="626" t="s">
        <v>3147</v>
      </c>
      <c r="L422" s="627">
        <v>1301.1500000000001</v>
      </c>
      <c r="M422" s="627">
        <v>3903.4500000000003</v>
      </c>
      <c r="N422" s="626">
        <v>3</v>
      </c>
      <c r="O422" s="691">
        <v>1</v>
      </c>
      <c r="P422" s="627">
        <v>3903.4500000000003</v>
      </c>
      <c r="Q422" s="642">
        <v>1</v>
      </c>
      <c r="R422" s="626">
        <v>3</v>
      </c>
      <c r="S422" s="642">
        <v>1</v>
      </c>
      <c r="T422" s="691">
        <v>1</v>
      </c>
      <c r="U422" s="673">
        <v>1</v>
      </c>
    </row>
    <row r="423" spans="1:21" ht="14.4" customHeight="1" x14ac:dyDescent="0.3">
      <c r="A423" s="625">
        <v>7</v>
      </c>
      <c r="B423" s="626" t="s">
        <v>528</v>
      </c>
      <c r="C423" s="626">
        <v>89301072</v>
      </c>
      <c r="D423" s="689" t="s">
        <v>4145</v>
      </c>
      <c r="E423" s="690" t="s">
        <v>2798</v>
      </c>
      <c r="F423" s="626" t="s">
        <v>2775</v>
      </c>
      <c r="G423" s="626" t="s">
        <v>3140</v>
      </c>
      <c r="H423" s="626" t="s">
        <v>527</v>
      </c>
      <c r="I423" s="626" t="s">
        <v>3509</v>
      </c>
      <c r="J423" s="626" t="s">
        <v>3510</v>
      </c>
      <c r="K423" s="626" t="s">
        <v>3511</v>
      </c>
      <c r="L423" s="627">
        <v>1736.73</v>
      </c>
      <c r="M423" s="627">
        <v>10420.380000000001</v>
      </c>
      <c r="N423" s="626">
        <v>6</v>
      </c>
      <c r="O423" s="691">
        <v>3</v>
      </c>
      <c r="P423" s="627">
        <v>6946.92</v>
      </c>
      <c r="Q423" s="642">
        <v>0.66666666666666663</v>
      </c>
      <c r="R423" s="626">
        <v>4</v>
      </c>
      <c r="S423" s="642">
        <v>0.66666666666666663</v>
      </c>
      <c r="T423" s="691">
        <v>2</v>
      </c>
      <c r="U423" s="673">
        <v>0.66666666666666663</v>
      </c>
    </row>
    <row r="424" spans="1:21" ht="14.4" customHeight="1" x14ac:dyDescent="0.3">
      <c r="A424" s="625">
        <v>7</v>
      </c>
      <c r="B424" s="626" t="s">
        <v>528</v>
      </c>
      <c r="C424" s="626">
        <v>89301072</v>
      </c>
      <c r="D424" s="689" t="s">
        <v>4145</v>
      </c>
      <c r="E424" s="690" t="s">
        <v>2798</v>
      </c>
      <c r="F424" s="626" t="s">
        <v>2775</v>
      </c>
      <c r="G424" s="626" t="s">
        <v>3512</v>
      </c>
      <c r="H424" s="626" t="s">
        <v>527</v>
      </c>
      <c r="I424" s="626" t="s">
        <v>3513</v>
      </c>
      <c r="J424" s="626" t="s">
        <v>3514</v>
      </c>
      <c r="K424" s="626" t="s">
        <v>3061</v>
      </c>
      <c r="L424" s="627">
        <v>64.13</v>
      </c>
      <c r="M424" s="627">
        <v>128.26</v>
      </c>
      <c r="N424" s="626">
        <v>2</v>
      </c>
      <c r="O424" s="691">
        <v>1</v>
      </c>
      <c r="P424" s="627"/>
      <c r="Q424" s="642">
        <v>0</v>
      </c>
      <c r="R424" s="626"/>
      <c r="S424" s="642">
        <v>0</v>
      </c>
      <c r="T424" s="691"/>
      <c r="U424" s="673">
        <v>0</v>
      </c>
    </row>
    <row r="425" spans="1:21" ht="14.4" customHeight="1" x14ac:dyDescent="0.3">
      <c r="A425" s="625">
        <v>7</v>
      </c>
      <c r="B425" s="626" t="s">
        <v>528</v>
      </c>
      <c r="C425" s="626">
        <v>89301072</v>
      </c>
      <c r="D425" s="689" t="s">
        <v>4145</v>
      </c>
      <c r="E425" s="690" t="s">
        <v>2798</v>
      </c>
      <c r="F425" s="626" t="s">
        <v>2775</v>
      </c>
      <c r="G425" s="626" t="s">
        <v>3155</v>
      </c>
      <c r="H425" s="626" t="s">
        <v>527</v>
      </c>
      <c r="I425" s="626" t="s">
        <v>3158</v>
      </c>
      <c r="J425" s="626" t="s">
        <v>3157</v>
      </c>
      <c r="K425" s="626" t="s">
        <v>3078</v>
      </c>
      <c r="L425" s="627">
        <v>0</v>
      </c>
      <c r="M425" s="627">
        <v>0</v>
      </c>
      <c r="N425" s="626">
        <v>3</v>
      </c>
      <c r="O425" s="691">
        <v>1</v>
      </c>
      <c r="P425" s="627"/>
      <c r="Q425" s="642"/>
      <c r="R425" s="626"/>
      <c r="S425" s="642">
        <v>0</v>
      </c>
      <c r="T425" s="691"/>
      <c r="U425" s="673">
        <v>0</v>
      </c>
    </row>
    <row r="426" spans="1:21" ht="14.4" customHeight="1" x14ac:dyDescent="0.3">
      <c r="A426" s="625">
        <v>7</v>
      </c>
      <c r="B426" s="626" t="s">
        <v>528</v>
      </c>
      <c r="C426" s="626">
        <v>89301072</v>
      </c>
      <c r="D426" s="689" t="s">
        <v>4145</v>
      </c>
      <c r="E426" s="690" t="s">
        <v>2798</v>
      </c>
      <c r="F426" s="626" t="s">
        <v>2775</v>
      </c>
      <c r="G426" s="626" t="s">
        <v>3155</v>
      </c>
      <c r="H426" s="626" t="s">
        <v>527</v>
      </c>
      <c r="I426" s="626" t="s">
        <v>3515</v>
      </c>
      <c r="J426" s="626" t="s">
        <v>3516</v>
      </c>
      <c r="K426" s="626" t="s">
        <v>918</v>
      </c>
      <c r="L426" s="627">
        <v>166.07</v>
      </c>
      <c r="M426" s="627">
        <v>166.07</v>
      </c>
      <c r="N426" s="626">
        <v>1</v>
      </c>
      <c r="O426" s="691">
        <v>1</v>
      </c>
      <c r="P426" s="627"/>
      <c r="Q426" s="642">
        <v>0</v>
      </c>
      <c r="R426" s="626"/>
      <c r="S426" s="642">
        <v>0</v>
      </c>
      <c r="T426" s="691"/>
      <c r="U426" s="673">
        <v>0</v>
      </c>
    </row>
    <row r="427" spans="1:21" ht="14.4" customHeight="1" x14ac:dyDescent="0.3">
      <c r="A427" s="625">
        <v>7</v>
      </c>
      <c r="B427" s="626" t="s">
        <v>528</v>
      </c>
      <c r="C427" s="626">
        <v>89301072</v>
      </c>
      <c r="D427" s="689" t="s">
        <v>4145</v>
      </c>
      <c r="E427" s="690" t="s">
        <v>2798</v>
      </c>
      <c r="F427" s="626" t="s">
        <v>2775</v>
      </c>
      <c r="G427" s="626" t="s">
        <v>3155</v>
      </c>
      <c r="H427" s="626" t="s">
        <v>645</v>
      </c>
      <c r="I427" s="626" t="s">
        <v>3167</v>
      </c>
      <c r="J427" s="626" t="s">
        <v>3168</v>
      </c>
      <c r="K427" s="626" t="s">
        <v>918</v>
      </c>
      <c r="L427" s="627">
        <v>166.07</v>
      </c>
      <c r="M427" s="627">
        <v>1660.6999999999998</v>
      </c>
      <c r="N427" s="626">
        <v>10</v>
      </c>
      <c r="O427" s="691">
        <v>1</v>
      </c>
      <c r="P427" s="627">
        <v>996.42</v>
      </c>
      <c r="Q427" s="642">
        <v>0.60000000000000009</v>
      </c>
      <c r="R427" s="626">
        <v>6</v>
      </c>
      <c r="S427" s="642">
        <v>0.6</v>
      </c>
      <c r="T427" s="691">
        <v>0.5</v>
      </c>
      <c r="U427" s="673">
        <v>0.5</v>
      </c>
    </row>
    <row r="428" spans="1:21" ht="14.4" customHeight="1" x14ac:dyDescent="0.3">
      <c r="A428" s="625">
        <v>7</v>
      </c>
      <c r="B428" s="626" t="s">
        <v>528</v>
      </c>
      <c r="C428" s="626">
        <v>89301072</v>
      </c>
      <c r="D428" s="689" t="s">
        <v>4145</v>
      </c>
      <c r="E428" s="690" t="s">
        <v>2798</v>
      </c>
      <c r="F428" s="626" t="s">
        <v>2775</v>
      </c>
      <c r="G428" s="626" t="s">
        <v>3155</v>
      </c>
      <c r="H428" s="626" t="s">
        <v>645</v>
      </c>
      <c r="I428" s="626" t="s">
        <v>3172</v>
      </c>
      <c r="J428" s="626" t="s">
        <v>3173</v>
      </c>
      <c r="K428" s="626" t="s">
        <v>3078</v>
      </c>
      <c r="L428" s="627">
        <v>124.51</v>
      </c>
      <c r="M428" s="627">
        <v>249.02</v>
      </c>
      <c r="N428" s="626">
        <v>2</v>
      </c>
      <c r="O428" s="691">
        <v>2</v>
      </c>
      <c r="P428" s="627"/>
      <c r="Q428" s="642">
        <v>0</v>
      </c>
      <c r="R428" s="626"/>
      <c r="S428" s="642">
        <v>0</v>
      </c>
      <c r="T428" s="691"/>
      <c r="U428" s="673">
        <v>0</v>
      </c>
    </row>
    <row r="429" spans="1:21" ht="14.4" customHeight="1" x14ac:dyDescent="0.3">
      <c r="A429" s="625">
        <v>7</v>
      </c>
      <c r="B429" s="626" t="s">
        <v>528</v>
      </c>
      <c r="C429" s="626">
        <v>89301072</v>
      </c>
      <c r="D429" s="689" t="s">
        <v>4145</v>
      </c>
      <c r="E429" s="690" t="s">
        <v>2798</v>
      </c>
      <c r="F429" s="626" t="s">
        <v>2775</v>
      </c>
      <c r="G429" s="626" t="s">
        <v>3155</v>
      </c>
      <c r="H429" s="626" t="s">
        <v>645</v>
      </c>
      <c r="I429" s="626" t="s">
        <v>3280</v>
      </c>
      <c r="J429" s="626" t="s">
        <v>3173</v>
      </c>
      <c r="K429" s="626" t="s">
        <v>3171</v>
      </c>
      <c r="L429" s="627">
        <v>207.53</v>
      </c>
      <c r="M429" s="627">
        <v>2282.83</v>
      </c>
      <c r="N429" s="626">
        <v>11</v>
      </c>
      <c r="O429" s="691">
        <v>6</v>
      </c>
      <c r="P429" s="627">
        <v>830.12</v>
      </c>
      <c r="Q429" s="642">
        <v>0.36363636363636365</v>
      </c>
      <c r="R429" s="626">
        <v>4</v>
      </c>
      <c r="S429" s="642">
        <v>0.36363636363636365</v>
      </c>
      <c r="T429" s="691">
        <v>3</v>
      </c>
      <c r="U429" s="673">
        <v>0.5</v>
      </c>
    </row>
    <row r="430" spans="1:21" ht="14.4" customHeight="1" x14ac:dyDescent="0.3">
      <c r="A430" s="625">
        <v>7</v>
      </c>
      <c r="B430" s="626" t="s">
        <v>528</v>
      </c>
      <c r="C430" s="626">
        <v>89301072</v>
      </c>
      <c r="D430" s="689" t="s">
        <v>4145</v>
      </c>
      <c r="E430" s="690" t="s">
        <v>2798</v>
      </c>
      <c r="F430" s="626" t="s">
        <v>2775</v>
      </c>
      <c r="G430" s="626" t="s">
        <v>3155</v>
      </c>
      <c r="H430" s="626" t="s">
        <v>645</v>
      </c>
      <c r="I430" s="626" t="s">
        <v>3281</v>
      </c>
      <c r="J430" s="626" t="s">
        <v>3272</v>
      </c>
      <c r="K430" s="626" t="s">
        <v>3277</v>
      </c>
      <c r="L430" s="627">
        <v>314.35000000000002</v>
      </c>
      <c r="M430" s="627">
        <v>1886.1000000000001</v>
      </c>
      <c r="N430" s="626">
        <v>6</v>
      </c>
      <c r="O430" s="691">
        <v>3.5</v>
      </c>
      <c r="P430" s="627">
        <v>1257.4000000000001</v>
      </c>
      <c r="Q430" s="642">
        <v>0.66666666666666663</v>
      </c>
      <c r="R430" s="626">
        <v>4</v>
      </c>
      <c r="S430" s="642">
        <v>0.66666666666666663</v>
      </c>
      <c r="T430" s="691">
        <v>2.5</v>
      </c>
      <c r="U430" s="673">
        <v>0.7142857142857143</v>
      </c>
    </row>
    <row r="431" spans="1:21" ht="14.4" customHeight="1" x14ac:dyDescent="0.3">
      <c r="A431" s="625">
        <v>7</v>
      </c>
      <c r="B431" s="626" t="s">
        <v>528</v>
      </c>
      <c r="C431" s="626">
        <v>89301072</v>
      </c>
      <c r="D431" s="689" t="s">
        <v>4145</v>
      </c>
      <c r="E431" s="690" t="s">
        <v>2798</v>
      </c>
      <c r="F431" s="626" t="s">
        <v>2775</v>
      </c>
      <c r="G431" s="626" t="s">
        <v>2937</v>
      </c>
      <c r="H431" s="626" t="s">
        <v>527</v>
      </c>
      <c r="I431" s="626" t="s">
        <v>3517</v>
      </c>
      <c r="J431" s="626" t="s">
        <v>3518</v>
      </c>
      <c r="K431" s="626" t="s">
        <v>3519</v>
      </c>
      <c r="L431" s="627">
        <v>0</v>
      </c>
      <c r="M431" s="627">
        <v>0</v>
      </c>
      <c r="N431" s="626">
        <v>1</v>
      </c>
      <c r="O431" s="691">
        <v>0.5</v>
      </c>
      <c r="P431" s="627">
        <v>0</v>
      </c>
      <c r="Q431" s="642"/>
      <c r="R431" s="626">
        <v>1</v>
      </c>
      <c r="S431" s="642">
        <v>1</v>
      </c>
      <c r="T431" s="691">
        <v>0.5</v>
      </c>
      <c r="U431" s="673">
        <v>1</v>
      </c>
    </row>
    <row r="432" spans="1:21" ht="14.4" customHeight="1" x14ac:dyDescent="0.3">
      <c r="A432" s="625">
        <v>7</v>
      </c>
      <c r="B432" s="626" t="s">
        <v>528</v>
      </c>
      <c r="C432" s="626">
        <v>89301072</v>
      </c>
      <c r="D432" s="689" t="s">
        <v>4145</v>
      </c>
      <c r="E432" s="690" t="s">
        <v>2798</v>
      </c>
      <c r="F432" s="626" t="s">
        <v>2775</v>
      </c>
      <c r="G432" s="626" t="s">
        <v>2937</v>
      </c>
      <c r="H432" s="626" t="s">
        <v>527</v>
      </c>
      <c r="I432" s="626" t="s">
        <v>3174</v>
      </c>
      <c r="J432" s="626" t="s">
        <v>3175</v>
      </c>
      <c r="K432" s="626" t="s">
        <v>2905</v>
      </c>
      <c r="L432" s="627">
        <v>154.33000000000001</v>
      </c>
      <c r="M432" s="627">
        <v>2469.2800000000002</v>
      </c>
      <c r="N432" s="626">
        <v>16</v>
      </c>
      <c r="O432" s="691">
        <v>9</v>
      </c>
      <c r="P432" s="627">
        <v>1543.3000000000002</v>
      </c>
      <c r="Q432" s="642">
        <v>0.625</v>
      </c>
      <c r="R432" s="626">
        <v>10</v>
      </c>
      <c r="S432" s="642">
        <v>0.625</v>
      </c>
      <c r="T432" s="691">
        <v>5.5</v>
      </c>
      <c r="U432" s="673">
        <v>0.61111111111111116</v>
      </c>
    </row>
    <row r="433" spans="1:21" ht="14.4" customHeight="1" x14ac:dyDescent="0.3">
      <c r="A433" s="625">
        <v>7</v>
      </c>
      <c r="B433" s="626" t="s">
        <v>528</v>
      </c>
      <c r="C433" s="626">
        <v>89301072</v>
      </c>
      <c r="D433" s="689" t="s">
        <v>4145</v>
      </c>
      <c r="E433" s="690" t="s">
        <v>2798</v>
      </c>
      <c r="F433" s="626" t="s">
        <v>2775</v>
      </c>
      <c r="G433" s="626" t="s">
        <v>2937</v>
      </c>
      <c r="H433" s="626" t="s">
        <v>527</v>
      </c>
      <c r="I433" s="626" t="s">
        <v>2938</v>
      </c>
      <c r="J433" s="626" t="s">
        <v>2939</v>
      </c>
      <c r="K433" s="626" t="s">
        <v>2905</v>
      </c>
      <c r="L433" s="627">
        <v>60.97</v>
      </c>
      <c r="M433" s="627">
        <v>3414.3200000000006</v>
      </c>
      <c r="N433" s="626">
        <v>56</v>
      </c>
      <c r="O433" s="691">
        <v>19</v>
      </c>
      <c r="P433" s="627">
        <v>1890.0700000000004</v>
      </c>
      <c r="Q433" s="642">
        <v>0.5535714285714286</v>
      </c>
      <c r="R433" s="626">
        <v>31</v>
      </c>
      <c r="S433" s="642">
        <v>0.5535714285714286</v>
      </c>
      <c r="T433" s="691">
        <v>12</v>
      </c>
      <c r="U433" s="673">
        <v>0.63157894736842102</v>
      </c>
    </row>
    <row r="434" spans="1:21" ht="14.4" customHeight="1" x14ac:dyDescent="0.3">
      <c r="A434" s="625">
        <v>7</v>
      </c>
      <c r="B434" s="626" t="s">
        <v>528</v>
      </c>
      <c r="C434" s="626">
        <v>89301072</v>
      </c>
      <c r="D434" s="689" t="s">
        <v>4145</v>
      </c>
      <c r="E434" s="690" t="s">
        <v>2798</v>
      </c>
      <c r="F434" s="626" t="s">
        <v>2775</v>
      </c>
      <c r="G434" s="626" t="s">
        <v>3180</v>
      </c>
      <c r="H434" s="626" t="s">
        <v>645</v>
      </c>
      <c r="I434" s="626" t="s">
        <v>3520</v>
      </c>
      <c r="J434" s="626" t="s">
        <v>2051</v>
      </c>
      <c r="K434" s="626" t="s">
        <v>3521</v>
      </c>
      <c r="L434" s="627">
        <v>619.66</v>
      </c>
      <c r="M434" s="627">
        <v>619.66</v>
      </c>
      <c r="N434" s="626">
        <v>1</v>
      </c>
      <c r="O434" s="691">
        <v>0.5</v>
      </c>
      <c r="P434" s="627">
        <v>619.66</v>
      </c>
      <c r="Q434" s="642">
        <v>1</v>
      </c>
      <c r="R434" s="626">
        <v>1</v>
      </c>
      <c r="S434" s="642">
        <v>1</v>
      </c>
      <c r="T434" s="691">
        <v>0.5</v>
      </c>
      <c r="U434" s="673">
        <v>1</v>
      </c>
    </row>
    <row r="435" spans="1:21" ht="14.4" customHeight="1" x14ac:dyDescent="0.3">
      <c r="A435" s="625">
        <v>7</v>
      </c>
      <c r="B435" s="626" t="s">
        <v>528</v>
      </c>
      <c r="C435" s="626">
        <v>89301072</v>
      </c>
      <c r="D435" s="689" t="s">
        <v>4145</v>
      </c>
      <c r="E435" s="690" t="s">
        <v>2799</v>
      </c>
      <c r="F435" s="626" t="s">
        <v>2775</v>
      </c>
      <c r="G435" s="626" t="s">
        <v>3317</v>
      </c>
      <c r="H435" s="626" t="s">
        <v>527</v>
      </c>
      <c r="I435" s="626" t="s">
        <v>3522</v>
      </c>
      <c r="J435" s="626" t="s">
        <v>3319</v>
      </c>
      <c r="K435" s="626" t="s">
        <v>3523</v>
      </c>
      <c r="L435" s="627">
        <v>57.65</v>
      </c>
      <c r="M435" s="627">
        <v>115.3</v>
      </c>
      <c r="N435" s="626">
        <v>2</v>
      </c>
      <c r="O435" s="691">
        <v>1</v>
      </c>
      <c r="P435" s="627">
        <v>115.3</v>
      </c>
      <c r="Q435" s="642">
        <v>1</v>
      </c>
      <c r="R435" s="626">
        <v>2</v>
      </c>
      <c r="S435" s="642">
        <v>1</v>
      </c>
      <c r="T435" s="691">
        <v>1</v>
      </c>
      <c r="U435" s="673">
        <v>1</v>
      </c>
    </row>
    <row r="436" spans="1:21" ht="14.4" customHeight="1" x14ac:dyDescent="0.3">
      <c r="A436" s="625">
        <v>7</v>
      </c>
      <c r="B436" s="626" t="s">
        <v>528</v>
      </c>
      <c r="C436" s="626">
        <v>89301072</v>
      </c>
      <c r="D436" s="689" t="s">
        <v>4145</v>
      </c>
      <c r="E436" s="690" t="s">
        <v>2799</v>
      </c>
      <c r="F436" s="626" t="s">
        <v>2775</v>
      </c>
      <c r="G436" s="626" t="s">
        <v>3524</v>
      </c>
      <c r="H436" s="626" t="s">
        <v>645</v>
      </c>
      <c r="I436" s="626" t="s">
        <v>3525</v>
      </c>
      <c r="J436" s="626" t="s">
        <v>3526</v>
      </c>
      <c r="K436" s="626" t="s">
        <v>3419</v>
      </c>
      <c r="L436" s="627">
        <v>250.62</v>
      </c>
      <c r="M436" s="627">
        <v>250.62</v>
      </c>
      <c r="N436" s="626">
        <v>1</v>
      </c>
      <c r="O436" s="691">
        <v>1</v>
      </c>
      <c r="P436" s="627">
        <v>250.62</v>
      </c>
      <c r="Q436" s="642">
        <v>1</v>
      </c>
      <c r="R436" s="626">
        <v>1</v>
      </c>
      <c r="S436" s="642">
        <v>1</v>
      </c>
      <c r="T436" s="691">
        <v>1</v>
      </c>
      <c r="U436" s="673">
        <v>1</v>
      </c>
    </row>
    <row r="437" spans="1:21" ht="14.4" customHeight="1" x14ac:dyDescent="0.3">
      <c r="A437" s="625">
        <v>7</v>
      </c>
      <c r="B437" s="626" t="s">
        <v>528</v>
      </c>
      <c r="C437" s="626">
        <v>89301072</v>
      </c>
      <c r="D437" s="689" t="s">
        <v>4145</v>
      </c>
      <c r="E437" s="690" t="s">
        <v>2799</v>
      </c>
      <c r="F437" s="626" t="s">
        <v>2775</v>
      </c>
      <c r="G437" s="626" t="s">
        <v>2929</v>
      </c>
      <c r="H437" s="626" t="s">
        <v>527</v>
      </c>
      <c r="I437" s="626" t="s">
        <v>2930</v>
      </c>
      <c r="J437" s="626" t="s">
        <v>857</v>
      </c>
      <c r="K437" s="626" t="s">
        <v>2931</v>
      </c>
      <c r="L437" s="627">
        <v>397.65</v>
      </c>
      <c r="M437" s="627">
        <v>397.65</v>
      </c>
      <c r="N437" s="626">
        <v>1</v>
      </c>
      <c r="O437" s="691">
        <v>1</v>
      </c>
      <c r="P437" s="627">
        <v>397.65</v>
      </c>
      <c r="Q437" s="642">
        <v>1</v>
      </c>
      <c r="R437" s="626">
        <v>1</v>
      </c>
      <c r="S437" s="642">
        <v>1</v>
      </c>
      <c r="T437" s="691">
        <v>1</v>
      </c>
      <c r="U437" s="673">
        <v>1</v>
      </c>
    </row>
    <row r="438" spans="1:21" ht="14.4" customHeight="1" x14ac:dyDescent="0.3">
      <c r="A438" s="625">
        <v>7</v>
      </c>
      <c r="B438" s="626" t="s">
        <v>528</v>
      </c>
      <c r="C438" s="626">
        <v>89301072</v>
      </c>
      <c r="D438" s="689" t="s">
        <v>4145</v>
      </c>
      <c r="E438" s="690" t="s">
        <v>2800</v>
      </c>
      <c r="F438" s="626" t="s">
        <v>2775</v>
      </c>
      <c r="G438" s="626" t="s">
        <v>3527</v>
      </c>
      <c r="H438" s="626" t="s">
        <v>645</v>
      </c>
      <c r="I438" s="626" t="s">
        <v>3528</v>
      </c>
      <c r="J438" s="626" t="s">
        <v>3529</v>
      </c>
      <c r="K438" s="626" t="s">
        <v>3530</v>
      </c>
      <c r="L438" s="627">
        <v>138.16</v>
      </c>
      <c r="M438" s="627">
        <v>276.32</v>
      </c>
      <c r="N438" s="626">
        <v>2</v>
      </c>
      <c r="O438" s="691">
        <v>1</v>
      </c>
      <c r="P438" s="627">
        <v>276.32</v>
      </c>
      <c r="Q438" s="642">
        <v>1</v>
      </c>
      <c r="R438" s="626">
        <v>2</v>
      </c>
      <c r="S438" s="642">
        <v>1</v>
      </c>
      <c r="T438" s="691">
        <v>1</v>
      </c>
      <c r="U438" s="673">
        <v>1</v>
      </c>
    </row>
    <row r="439" spans="1:21" ht="14.4" customHeight="1" x14ac:dyDescent="0.3">
      <c r="A439" s="625">
        <v>7</v>
      </c>
      <c r="B439" s="626" t="s">
        <v>528</v>
      </c>
      <c r="C439" s="626">
        <v>89301072</v>
      </c>
      <c r="D439" s="689" t="s">
        <v>4145</v>
      </c>
      <c r="E439" s="690" t="s">
        <v>2801</v>
      </c>
      <c r="F439" s="626" t="s">
        <v>2775</v>
      </c>
      <c r="G439" s="626" t="s">
        <v>2949</v>
      </c>
      <c r="H439" s="626" t="s">
        <v>527</v>
      </c>
      <c r="I439" s="626" t="s">
        <v>3531</v>
      </c>
      <c r="J439" s="626" t="s">
        <v>2746</v>
      </c>
      <c r="K439" s="626" t="s">
        <v>3532</v>
      </c>
      <c r="L439" s="627">
        <v>0</v>
      </c>
      <c r="M439" s="627">
        <v>0</v>
      </c>
      <c r="N439" s="626">
        <v>1</v>
      </c>
      <c r="O439" s="691">
        <v>0.5</v>
      </c>
      <c r="P439" s="627">
        <v>0</v>
      </c>
      <c r="Q439" s="642"/>
      <c r="R439" s="626">
        <v>1</v>
      </c>
      <c r="S439" s="642">
        <v>1</v>
      </c>
      <c r="T439" s="691">
        <v>0.5</v>
      </c>
      <c r="U439" s="673">
        <v>1</v>
      </c>
    </row>
    <row r="440" spans="1:21" ht="14.4" customHeight="1" x14ac:dyDescent="0.3">
      <c r="A440" s="625">
        <v>7</v>
      </c>
      <c r="B440" s="626" t="s">
        <v>528</v>
      </c>
      <c r="C440" s="626">
        <v>89301072</v>
      </c>
      <c r="D440" s="689" t="s">
        <v>4145</v>
      </c>
      <c r="E440" s="690" t="s">
        <v>2801</v>
      </c>
      <c r="F440" s="626" t="s">
        <v>2775</v>
      </c>
      <c r="G440" s="626" t="s">
        <v>2949</v>
      </c>
      <c r="H440" s="626" t="s">
        <v>645</v>
      </c>
      <c r="I440" s="626" t="s">
        <v>1996</v>
      </c>
      <c r="J440" s="626" t="s">
        <v>2746</v>
      </c>
      <c r="K440" s="626" t="s">
        <v>2747</v>
      </c>
      <c r="L440" s="627">
        <v>10.73</v>
      </c>
      <c r="M440" s="627">
        <v>21.46</v>
      </c>
      <c r="N440" s="626">
        <v>2</v>
      </c>
      <c r="O440" s="691">
        <v>0.5</v>
      </c>
      <c r="P440" s="627"/>
      <c r="Q440" s="642">
        <v>0</v>
      </c>
      <c r="R440" s="626"/>
      <c r="S440" s="642">
        <v>0</v>
      </c>
      <c r="T440" s="691"/>
      <c r="U440" s="673">
        <v>0</v>
      </c>
    </row>
    <row r="441" spans="1:21" ht="14.4" customHeight="1" x14ac:dyDescent="0.3">
      <c r="A441" s="625">
        <v>7</v>
      </c>
      <c r="B441" s="626" t="s">
        <v>528</v>
      </c>
      <c r="C441" s="626">
        <v>89301072</v>
      </c>
      <c r="D441" s="689" t="s">
        <v>4145</v>
      </c>
      <c r="E441" s="690" t="s">
        <v>2801</v>
      </c>
      <c r="F441" s="626" t="s">
        <v>2775</v>
      </c>
      <c r="G441" s="626" t="s">
        <v>2949</v>
      </c>
      <c r="H441" s="626" t="s">
        <v>527</v>
      </c>
      <c r="I441" s="626" t="s">
        <v>3291</v>
      </c>
      <c r="J441" s="626" t="s">
        <v>3292</v>
      </c>
      <c r="K441" s="626" t="s">
        <v>3293</v>
      </c>
      <c r="L441" s="627">
        <v>6.98</v>
      </c>
      <c r="M441" s="627">
        <v>6.98</v>
      </c>
      <c r="N441" s="626">
        <v>1</v>
      </c>
      <c r="O441" s="691">
        <v>1</v>
      </c>
      <c r="P441" s="627">
        <v>6.98</v>
      </c>
      <c r="Q441" s="642">
        <v>1</v>
      </c>
      <c r="R441" s="626">
        <v>1</v>
      </c>
      <c r="S441" s="642">
        <v>1</v>
      </c>
      <c r="T441" s="691">
        <v>1</v>
      </c>
      <c r="U441" s="673">
        <v>1</v>
      </c>
    </row>
    <row r="442" spans="1:21" ht="14.4" customHeight="1" x14ac:dyDescent="0.3">
      <c r="A442" s="625">
        <v>7</v>
      </c>
      <c r="B442" s="626" t="s">
        <v>528</v>
      </c>
      <c r="C442" s="626">
        <v>89301072</v>
      </c>
      <c r="D442" s="689" t="s">
        <v>4145</v>
      </c>
      <c r="E442" s="690" t="s">
        <v>2801</v>
      </c>
      <c r="F442" s="626" t="s">
        <v>2775</v>
      </c>
      <c r="G442" s="626" t="s">
        <v>2953</v>
      </c>
      <c r="H442" s="626" t="s">
        <v>527</v>
      </c>
      <c r="I442" s="626" t="s">
        <v>2954</v>
      </c>
      <c r="J442" s="626" t="s">
        <v>2955</v>
      </c>
      <c r="K442" s="626" t="s">
        <v>2956</v>
      </c>
      <c r="L442" s="627">
        <v>51.87</v>
      </c>
      <c r="M442" s="627">
        <v>51.87</v>
      </c>
      <c r="N442" s="626">
        <v>1</v>
      </c>
      <c r="O442" s="691">
        <v>0.5</v>
      </c>
      <c r="P442" s="627"/>
      <c r="Q442" s="642">
        <v>0</v>
      </c>
      <c r="R442" s="626"/>
      <c r="S442" s="642">
        <v>0</v>
      </c>
      <c r="T442" s="691"/>
      <c r="U442" s="673">
        <v>0</v>
      </c>
    </row>
    <row r="443" spans="1:21" ht="14.4" customHeight="1" x14ac:dyDescent="0.3">
      <c r="A443" s="625">
        <v>7</v>
      </c>
      <c r="B443" s="626" t="s">
        <v>528</v>
      </c>
      <c r="C443" s="626">
        <v>89301072</v>
      </c>
      <c r="D443" s="689" t="s">
        <v>4145</v>
      </c>
      <c r="E443" s="690" t="s">
        <v>2801</v>
      </c>
      <c r="F443" s="626" t="s">
        <v>2775</v>
      </c>
      <c r="G443" s="626" t="s">
        <v>3533</v>
      </c>
      <c r="H443" s="626" t="s">
        <v>527</v>
      </c>
      <c r="I443" s="626" t="s">
        <v>3534</v>
      </c>
      <c r="J443" s="626" t="s">
        <v>3535</v>
      </c>
      <c r="K443" s="626" t="s">
        <v>3536</v>
      </c>
      <c r="L443" s="627">
        <v>0</v>
      </c>
      <c r="M443" s="627">
        <v>0</v>
      </c>
      <c r="N443" s="626">
        <v>1</v>
      </c>
      <c r="O443" s="691">
        <v>0.5</v>
      </c>
      <c r="P443" s="627"/>
      <c r="Q443" s="642"/>
      <c r="R443" s="626"/>
      <c r="S443" s="642">
        <v>0</v>
      </c>
      <c r="T443" s="691"/>
      <c r="U443" s="673">
        <v>0</v>
      </c>
    </row>
    <row r="444" spans="1:21" ht="14.4" customHeight="1" x14ac:dyDescent="0.3">
      <c r="A444" s="625">
        <v>7</v>
      </c>
      <c r="B444" s="626" t="s">
        <v>528</v>
      </c>
      <c r="C444" s="626">
        <v>89301072</v>
      </c>
      <c r="D444" s="689" t="s">
        <v>4145</v>
      </c>
      <c r="E444" s="690" t="s">
        <v>2801</v>
      </c>
      <c r="F444" s="626" t="s">
        <v>2775</v>
      </c>
      <c r="G444" s="626" t="s">
        <v>2957</v>
      </c>
      <c r="H444" s="626" t="s">
        <v>645</v>
      </c>
      <c r="I444" s="626" t="s">
        <v>2958</v>
      </c>
      <c r="J444" s="626" t="s">
        <v>2959</v>
      </c>
      <c r="K444" s="626" t="s">
        <v>2960</v>
      </c>
      <c r="L444" s="627">
        <v>1027.5999999999999</v>
      </c>
      <c r="M444" s="627">
        <v>10276</v>
      </c>
      <c r="N444" s="626">
        <v>10</v>
      </c>
      <c r="O444" s="691">
        <v>2</v>
      </c>
      <c r="P444" s="627">
        <v>10276</v>
      </c>
      <c r="Q444" s="642">
        <v>1</v>
      </c>
      <c r="R444" s="626">
        <v>10</v>
      </c>
      <c r="S444" s="642">
        <v>1</v>
      </c>
      <c r="T444" s="691">
        <v>2</v>
      </c>
      <c r="U444" s="673">
        <v>1</v>
      </c>
    </row>
    <row r="445" spans="1:21" ht="14.4" customHeight="1" x14ac:dyDescent="0.3">
      <c r="A445" s="625">
        <v>7</v>
      </c>
      <c r="B445" s="626" t="s">
        <v>528</v>
      </c>
      <c r="C445" s="626">
        <v>89301072</v>
      </c>
      <c r="D445" s="689" t="s">
        <v>4145</v>
      </c>
      <c r="E445" s="690" t="s">
        <v>2801</v>
      </c>
      <c r="F445" s="626" t="s">
        <v>2775</v>
      </c>
      <c r="G445" s="626" t="s">
        <v>2957</v>
      </c>
      <c r="H445" s="626" t="s">
        <v>645</v>
      </c>
      <c r="I445" s="626" t="s">
        <v>2961</v>
      </c>
      <c r="J445" s="626" t="s">
        <v>2962</v>
      </c>
      <c r="K445" s="626" t="s">
        <v>2963</v>
      </c>
      <c r="L445" s="627">
        <v>1509.4</v>
      </c>
      <c r="M445" s="627">
        <v>21131.600000000002</v>
      </c>
      <c r="N445" s="626">
        <v>14</v>
      </c>
      <c r="O445" s="691">
        <v>3</v>
      </c>
      <c r="P445" s="627"/>
      <c r="Q445" s="642">
        <v>0</v>
      </c>
      <c r="R445" s="626"/>
      <c r="S445" s="642">
        <v>0</v>
      </c>
      <c r="T445" s="691"/>
      <c r="U445" s="673">
        <v>0</v>
      </c>
    </row>
    <row r="446" spans="1:21" ht="14.4" customHeight="1" x14ac:dyDescent="0.3">
      <c r="A446" s="625">
        <v>7</v>
      </c>
      <c r="B446" s="626" t="s">
        <v>528</v>
      </c>
      <c r="C446" s="626">
        <v>89301072</v>
      </c>
      <c r="D446" s="689" t="s">
        <v>4145</v>
      </c>
      <c r="E446" s="690" t="s">
        <v>2801</v>
      </c>
      <c r="F446" s="626" t="s">
        <v>2775</v>
      </c>
      <c r="G446" s="626" t="s">
        <v>3537</v>
      </c>
      <c r="H446" s="626" t="s">
        <v>527</v>
      </c>
      <c r="I446" s="626" t="s">
        <v>3538</v>
      </c>
      <c r="J446" s="626" t="s">
        <v>3539</v>
      </c>
      <c r="K446" s="626" t="s">
        <v>3540</v>
      </c>
      <c r="L446" s="627">
        <v>531.86</v>
      </c>
      <c r="M446" s="627">
        <v>1595.58</v>
      </c>
      <c r="N446" s="626">
        <v>3</v>
      </c>
      <c r="O446" s="691">
        <v>0.5</v>
      </c>
      <c r="P446" s="627">
        <v>1595.58</v>
      </c>
      <c r="Q446" s="642">
        <v>1</v>
      </c>
      <c r="R446" s="626">
        <v>3</v>
      </c>
      <c r="S446" s="642">
        <v>1</v>
      </c>
      <c r="T446" s="691">
        <v>0.5</v>
      </c>
      <c r="U446" s="673">
        <v>1</v>
      </c>
    </row>
    <row r="447" spans="1:21" ht="14.4" customHeight="1" x14ac:dyDescent="0.3">
      <c r="A447" s="625">
        <v>7</v>
      </c>
      <c r="B447" s="626" t="s">
        <v>528</v>
      </c>
      <c r="C447" s="626">
        <v>89301072</v>
      </c>
      <c r="D447" s="689" t="s">
        <v>4145</v>
      </c>
      <c r="E447" s="690" t="s">
        <v>2801</v>
      </c>
      <c r="F447" s="626" t="s">
        <v>2775</v>
      </c>
      <c r="G447" s="626" t="s">
        <v>2964</v>
      </c>
      <c r="H447" s="626" t="s">
        <v>645</v>
      </c>
      <c r="I447" s="626" t="s">
        <v>3189</v>
      </c>
      <c r="J447" s="626" t="s">
        <v>3190</v>
      </c>
      <c r="K447" s="626" t="s">
        <v>3191</v>
      </c>
      <c r="L447" s="627">
        <v>162.13</v>
      </c>
      <c r="M447" s="627">
        <v>162.13</v>
      </c>
      <c r="N447" s="626">
        <v>1</v>
      </c>
      <c r="O447" s="691">
        <v>0.5</v>
      </c>
      <c r="P447" s="627">
        <v>162.13</v>
      </c>
      <c r="Q447" s="642">
        <v>1</v>
      </c>
      <c r="R447" s="626">
        <v>1</v>
      </c>
      <c r="S447" s="642">
        <v>1</v>
      </c>
      <c r="T447" s="691">
        <v>0.5</v>
      </c>
      <c r="U447" s="673">
        <v>1</v>
      </c>
    </row>
    <row r="448" spans="1:21" ht="14.4" customHeight="1" x14ac:dyDescent="0.3">
      <c r="A448" s="625">
        <v>7</v>
      </c>
      <c r="B448" s="626" t="s">
        <v>528</v>
      </c>
      <c r="C448" s="626">
        <v>89301072</v>
      </c>
      <c r="D448" s="689" t="s">
        <v>4145</v>
      </c>
      <c r="E448" s="690" t="s">
        <v>2801</v>
      </c>
      <c r="F448" s="626" t="s">
        <v>2775</v>
      </c>
      <c r="G448" s="626" t="s">
        <v>2964</v>
      </c>
      <c r="H448" s="626" t="s">
        <v>645</v>
      </c>
      <c r="I448" s="626" t="s">
        <v>2002</v>
      </c>
      <c r="J448" s="626" t="s">
        <v>2003</v>
      </c>
      <c r="K448" s="626" t="s">
        <v>2754</v>
      </c>
      <c r="L448" s="627">
        <v>216.16</v>
      </c>
      <c r="M448" s="627">
        <v>1296.96</v>
      </c>
      <c r="N448" s="626">
        <v>6</v>
      </c>
      <c r="O448" s="691">
        <v>1.5</v>
      </c>
      <c r="P448" s="627">
        <v>1296.96</v>
      </c>
      <c r="Q448" s="642">
        <v>1</v>
      </c>
      <c r="R448" s="626">
        <v>6</v>
      </c>
      <c r="S448" s="642">
        <v>1</v>
      </c>
      <c r="T448" s="691">
        <v>1.5</v>
      </c>
      <c r="U448" s="673">
        <v>1</v>
      </c>
    </row>
    <row r="449" spans="1:21" ht="14.4" customHeight="1" x14ac:dyDescent="0.3">
      <c r="A449" s="625">
        <v>7</v>
      </c>
      <c r="B449" s="626" t="s">
        <v>528</v>
      </c>
      <c r="C449" s="626">
        <v>89301072</v>
      </c>
      <c r="D449" s="689" t="s">
        <v>4145</v>
      </c>
      <c r="E449" s="690" t="s">
        <v>2801</v>
      </c>
      <c r="F449" s="626" t="s">
        <v>2775</v>
      </c>
      <c r="G449" s="626" t="s">
        <v>2964</v>
      </c>
      <c r="H449" s="626" t="s">
        <v>645</v>
      </c>
      <c r="I449" s="626" t="s">
        <v>3451</v>
      </c>
      <c r="J449" s="626" t="s">
        <v>2003</v>
      </c>
      <c r="K449" s="626" t="s">
        <v>3452</v>
      </c>
      <c r="L449" s="627">
        <v>432.32</v>
      </c>
      <c r="M449" s="627">
        <v>432.32</v>
      </c>
      <c r="N449" s="626">
        <v>1</v>
      </c>
      <c r="O449" s="691">
        <v>1</v>
      </c>
      <c r="P449" s="627"/>
      <c r="Q449" s="642">
        <v>0</v>
      </c>
      <c r="R449" s="626"/>
      <c r="S449" s="642">
        <v>0</v>
      </c>
      <c r="T449" s="691"/>
      <c r="U449" s="673">
        <v>0</v>
      </c>
    </row>
    <row r="450" spans="1:21" ht="14.4" customHeight="1" x14ac:dyDescent="0.3">
      <c r="A450" s="625">
        <v>7</v>
      </c>
      <c r="B450" s="626" t="s">
        <v>528</v>
      </c>
      <c r="C450" s="626">
        <v>89301072</v>
      </c>
      <c r="D450" s="689" t="s">
        <v>4145</v>
      </c>
      <c r="E450" s="690" t="s">
        <v>2801</v>
      </c>
      <c r="F450" s="626" t="s">
        <v>2775</v>
      </c>
      <c r="G450" s="626" t="s">
        <v>2965</v>
      </c>
      <c r="H450" s="626" t="s">
        <v>527</v>
      </c>
      <c r="I450" s="626" t="s">
        <v>2966</v>
      </c>
      <c r="J450" s="626" t="s">
        <v>2967</v>
      </c>
      <c r="K450" s="626" t="s">
        <v>2968</v>
      </c>
      <c r="L450" s="627">
        <v>294.70999999999998</v>
      </c>
      <c r="M450" s="627">
        <v>884.12999999999988</v>
      </c>
      <c r="N450" s="626">
        <v>3</v>
      </c>
      <c r="O450" s="691">
        <v>0.5</v>
      </c>
      <c r="P450" s="627">
        <v>884.12999999999988</v>
      </c>
      <c r="Q450" s="642">
        <v>1</v>
      </c>
      <c r="R450" s="626">
        <v>3</v>
      </c>
      <c r="S450" s="642">
        <v>1</v>
      </c>
      <c r="T450" s="691">
        <v>0.5</v>
      </c>
      <c r="U450" s="673">
        <v>1</v>
      </c>
    </row>
    <row r="451" spans="1:21" ht="14.4" customHeight="1" x14ac:dyDescent="0.3">
      <c r="A451" s="625">
        <v>7</v>
      </c>
      <c r="B451" s="626" t="s">
        <v>528</v>
      </c>
      <c r="C451" s="626">
        <v>89301072</v>
      </c>
      <c r="D451" s="689" t="s">
        <v>4145</v>
      </c>
      <c r="E451" s="690" t="s">
        <v>2801</v>
      </c>
      <c r="F451" s="626" t="s">
        <v>2775</v>
      </c>
      <c r="G451" s="626" t="s">
        <v>2972</v>
      </c>
      <c r="H451" s="626" t="s">
        <v>527</v>
      </c>
      <c r="I451" s="626" t="s">
        <v>2973</v>
      </c>
      <c r="J451" s="626" t="s">
        <v>2974</v>
      </c>
      <c r="K451" s="626" t="s">
        <v>2975</v>
      </c>
      <c r="L451" s="627">
        <v>53.67</v>
      </c>
      <c r="M451" s="627">
        <v>268.35000000000002</v>
      </c>
      <c r="N451" s="626">
        <v>5</v>
      </c>
      <c r="O451" s="691">
        <v>2.5</v>
      </c>
      <c r="P451" s="627">
        <v>107.34</v>
      </c>
      <c r="Q451" s="642">
        <v>0.39999999999999997</v>
      </c>
      <c r="R451" s="626">
        <v>2</v>
      </c>
      <c r="S451" s="642">
        <v>0.4</v>
      </c>
      <c r="T451" s="691">
        <v>1.5</v>
      </c>
      <c r="U451" s="673">
        <v>0.6</v>
      </c>
    </row>
    <row r="452" spans="1:21" ht="14.4" customHeight="1" x14ac:dyDescent="0.3">
      <c r="A452" s="625">
        <v>7</v>
      </c>
      <c r="B452" s="626" t="s">
        <v>528</v>
      </c>
      <c r="C452" s="626">
        <v>89301072</v>
      </c>
      <c r="D452" s="689" t="s">
        <v>4145</v>
      </c>
      <c r="E452" s="690" t="s">
        <v>2801</v>
      </c>
      <c r="F452" s="626" t="s">
        <v>2775</v>
      </c>
      <c r="G452" s="626" t="s">
        <v>2972</v>
      </c>
      <c r="H452" s="626" t="s">
        <v>527</v>
      </c>
      <c r="I452" s="626" t="s">
        <v>2976</v>
      </c>
      <c r="J452" s="626" t="s">
        <v>2977</v>
      </c>
      <c r="K452" s="626" t="s">
        <v>1943</v>
      </c>
      <c r="L452" s="627">
        <v>165.67</v>
      </c>
      <c r="M452" s="627">
        <v>994.02</v>
      </c>
      <c r="N452" s="626">
        <v>6</v>
      </c>
      <c r="O452" s="691">
        <v>2.5</v>
      </c>
      <c r="P452" s="627">
        <v>497.01</v>
      </c>
      <c r="Q452" s="642">
        <v>0.5</v>
      </c>
      <c r="R452" s="626">
        <v>3</v>
      </c>
      <c r="S452" s="642">
        <v>0.5</v>
      </c>
      <c r="T452" s="691">
        <v>1</v>
      </c>
      <c r="U452" s="673">
        <v>0.4</v>
      </c>
    </row>
    <row r="453" spans="1:21" ht="14.4" customHeight="1" x14ac:dyDescent="0.3">
      <c r="A453" s="625">
        <v>7</v>
      </c>
      <c r="B453" s="626" t="s">
        <v>528</v>
      </c>
      <c r="C453" s="626">
        <v>89301072</v>
      </c>
      <c r="D453" s="689" t="s">
        <v>4145</v>
      </c>
      <c r="E453" s="690" t="s">
        <v>2801</v>
      </c>
      <c r="F453" s="626" t="s">
        <v>2775</v>
      </c>
      <c r="G453" s="626" t="s">
        <v>2982</v>
      </c>
      <c r="H453" s="626" t="s">
        <v>527</v>
      </c>
      <c r="I453" s="626" t="s">
        <v>2983</v>
      </c>
      <c r="J453" s="626" t="s">
        <v>2984</v>
      </c>
      <c r="K453" s="626" t="s">
        <v>2985</v>
      </c>
      <c r="L453" s="627">
        <v>629.07000000000005</v>
      </c>
      <c r="M453" s="627">
        <v>13839.54</v>
      </c>
      <c r="N453" s="626">
        <v>22</v>
      </c>
      <c r="O453" s="691">
        <v>5</v>
      </c>
      <c r="P453" s="627">
        <v>8806.98</v>
      </c>
      <c r="Q453" s="642">
        <v>0.63636363636363624</v>
      </c>
      <c r="R453" s="626">
        <v>14</v>
      </c>
      <c r="S453" s="642">
        <v>0.63636363636363635</v>
      </c>
      <c r="T453" s="691">
        <v>3</v>
      </c>
      <c r="U453" s="673">
        <v>0.6</v>
      </c>
    </row>
    <row r="454" spans="1:21" ht="14.4" customHeight="1" x14ac:dyDescent="0.3">
      <c r="A454" s="625">
        <v>7</v>
      </c>
      <c r="B454" s="626" t="s">
        <v>528</v>
      </c>
      <c r="C454" s="626">
        <v>89301072</v>
      </c>
      <c r="D454" s="689" t="s">
        <v>4145</v>
      </c>
      <c r="E454" s="690" t="s">
        <v>2801</v>
      </c>
      <c r="F454" s="626" t="s">
        <v>2775</v>
      </c>
      <c r="G454" s="626" t="s">
        <v>2982</v>
      </c>
      <c r="H454" s="626" t="s">
        <v>527</v>
      </c>
      <c r="I454" s="626" t="s">
        <v>2986</v>
      </c>
      <c r="J454" s="626" t="s">
        <v>2987</v>
      </c>
      <c r="K454" s="626" t="s">
        <v>2988</v>
      </c>
      <c r="L454" s="627">
        <v>0</v>
      </c>
      <c r="M454" s="627">
        <v>0</v>
      </c>
      <c r="N454" s="626">
        <v>4</v>
      </c>
      <c r="O454" s="691">
        <v>1</v>
      </c>
      <c r="P454" s="627"/>
      <c r="Q454" s="642"/>
      <c r="R454" s="626"/>
      <c r="S454" s="642">
        <v>0</v>
      </c>
      <c r="T454" s="691"/>
      <c r="U454" s="673">
        <v>0</v>
      </c>
    </row>
    <row r="455" spans="1:21" ht="14.4" customHeight="1" x14ac:dyDescent="0.3">
      <c r="A455" s="625">
        <v>7</v>
      </c>
      <c r="B455" s="626" t="s">
        <v>528</v>
      </c>
      <c r="C455" s="626">
        <v>89301072</v>
      </c>
      <c r="D455" s="689" t="s">
        <v>4145</v>
      </c>
      <c r="E455" s="690" t="s">
        <v>2801</v>
      </c>
      <c r="F455" s="626" t="s">
        <v>2775</v>
      </c>
      <c r="G455" s="626" t="s">
        <v>2982</v>
      </c>
      <c r="H455" s="626" t="s">
        <v>527</v>
      </c>
      <c r="I455" s="626" t="s">
        <v>3007</v>
      </c>
      <c r="J455" s="626" t="s">
        <v>3008</v>
      </c>
      <c r="K455" s="626" t="s">
        <v>3009</v>
      </c>
      <c r="L455" s="627">
        <v>4358.63</v>
      </c>
      <c r="M455" s="627">
        <v>4358.63</v>
      </c>
      <c r="N455" s="626">
        <v>1</v>
      </c>
      <c r="O455" s="691">
        <v>1</v>
      </c>
      <c r="P455" s="627"/>
      <c r="Q455" s="642">
        <v>0</v>
      </c>
      <c r="R455" s="626"/>
      <c r="S455" s="642">
        <v>0</v>
      </c>
      <c r="T455" s="691"/>
      <c r="U455" s="673">
        <v>0</v>
      </c>
    </row>
    <row r="456" spans="1:21" ht="14.4" customHeight="1" x14ac:dyDescent="0.3">
      <c r="A456" s="625">
        <v>7</v>
      </c>
      <c r="B456" s="626" t="s">
        <v>528</v>
      </c>
      <c r="C456" s="626">
        <v>89301072</v>
      </c>
      <c r="D456" s="689" t="s">
        <v>4145</v>
      </c>
      <c r="E456" s="690" t="s">
        <v>2801</v>
      </c>
      <c r="F456" s="626" t="s">
        <v>2775</v>
      </c>
      <c r="G456" s="626" t="s">
        <v>2982</v>
      </c>
      <c r="H456" s="626" t="s">
        <v>527</v>
      </c>
      <c r="I456" s="626" t="s">
        <v>3013</v>
      </c>
      <c r="J456" s="626" t="s">
        <v>3014</v>
      </c>
      <c r="K456" s="626" t="s">
        <v>3015</v>
      </c>
      <c r="L456" s="627">
        <v>1629.03</v>
      </c>
      <c r="M456" s="627">
        <v>9774.18</v>
      </c>
      <c r="N456" s="626">
        <v>6</v>
      </c>
      <c r="O456" s="691">
        <v>1</v>
      </c>
      <c r="P456" s="627">
        <v>9774.18</v>
      </c>
      <c r="Q456" s="642">
        <v>1</v>
      </c>
      <c r="R456" s="626">
        <v>6</v>
      </c>
      <c r="S456" s="642">
        <v>1</v>
      </c>
      <c r="T456" s="691">
        <v>1</v>
      </c>
      <c r="U456" s="673">
        <v>1</v>
      </c>
    </row>
    <row r="457" spans="1:21" ht="14.4" customHeight="1" x14ac:dyDescent="0.3">
      <c r="A457" s="625">
        <v>7</v>
      </c>
      <c r="B457" s="626" t="s">
        <v>528</v>
      </c>
      <c r="C457" s="626">
        <v>89301072</v>
      </c>
      <c r="D457" s="689" t="s">
        <v>4145</v>
      </c>
      <c r="E457" s="690" t="s">
        <v>2801</v>
      </c>
      <c r="F457" s="626" t="s">
        <v>2775</v>
      </c>
      <c r="G457" s="626" t="s">
        <v>2982</v>
      </c>
      <c r="H457" s="626" t="s">
        <v>527</v>
      </c>
      <c r="I457" s="626" t="s">
        <v>3541</v>
      </c>
      <c r="J457" s="626" t="s">
        <v>3017</v>
      </c>
      <c r="K457" s="626" t="s">
        <v>3542</v>
      </c>
      <c r="L457" s="627">
        <v>0</v>
      </c>
      <c r="M457" s="627">
        <v>0</v>
      </c>
      <c r="N457" s="626">
        <v>3</v>
      </c>
      <c r="O457" s="691">
        <v>1</v>
      </c>
      <c r="P457" s="627"/>
      <c r="Q457" s="642"/>
      <c r="R457" s="626"/>
      <c r="S457" s="642">
        <v>0</v>
      </c>
      <c r="T457" s="691"/>
      <c r="U457" s="673">
        <v>0</v>
      </c>
    </row>
    <row r="458" spans="1:21" ht="14.4" customHeight="1" x14ac:dyDescent="0.3">
      <c r="A458" s="625">
        <v>7</v>
      </c>
      <c r="B458" s="626" t="s">
        <v>528</v>
      </c>
      <c r="C458" s="626">
        <v>89301072</v>
      </c>
      <c r="D458" s="689" t="s">
        <v>4145</v>
      </c>
      <c r="E458" s="690" t="s">
        <v>2801</v>
      </c>
      <c r="F458" s="626" t="s">
        <v>2775</v>
      </c>
      <c r="G458" s="626" t="s">
        <v>2982</v>
      </c>
      <c r="H458" s="626" t="s">
        <v>527</v>
      </c>
      <c r="I458" s="626" t="s">
        <v>3019</v>
      </c>
      <c r="J458" s="626" t="s">
        <v>3020</v>
      </c>
      <c r="K458" s="626" t="s">
        <v>3021</v>
      </c>
      <c r="L458" s="627">
        <v>2787.72</v>
      </c>
      <c r="M458" s="627">
        <v>33452.639999999999</v>
      </c>
      <c r="N458" s="626">
        <v>12</v>
      </c>
      <c r="O458" s="691">
        <v>2</v>
      </c>
      <c r="P458" s="627">
        <v>33452.639999999999</v>
      </c>
      <c r="Q458" s="642">
        <v>1</v>
      </c>
      <c r="R458" s="626">
        <v>12</v>
      </c>
      <c r="S458" s="642">
        <v>1</v>
      </c>
      <c r="T458" s="691">
        <v>2</v>
      </c>
      <c r="U458" s="673">
        <v>1</v>
      </c>
    </row>
    <row r="459" spans="1:21" ht="14.4" customHeight="1" x14ac:dyDescent="0.3">
      <c r="A459" s="625">
        <v>7</v>
      </c>
      <c r="B459" s="626" t="s">
        <v>528</v>
      </c>
      <c r="C459" s="626">
        <v>89301072</v>
      </c>
      <c r="D459" s="689" t="s">
        <v>4145</v>
      </c>
      <c r="E459" s="690" t="s">
        <v>2801</v>
      </c>
      <c r="F459" s="626" t="s">
        <v>2775</v>
      </c>
      <c r="G459" s="626" t="s">
        <v>2982</v>
      </c>
      <c r="H459" s="626" t="s">
        <v>527</v>
      </c>
      <c r="I459" s="626" t="s">
        <v>3022</v>
      </c>
      <c r="J459" s="626" t="s">
        <v>3023</v>
      </c>
      <c r="K459" s="626" t="s">
        <v>3024</v>
      </c>
      <c r="L459" s="627">
        <v>2332.38</v>
      </c>
      <c r="M459" s="627">
        <v>55977.12000000001</v>
      </c>
      <c r="N459" s="626">
        <v>24</v>
      </c>
      <c r="O459" s="691">
        <v>5</v>
      </c>
      <c r="P459" s="627">
        <v>23323.800000000003</v>
      </c>
      <c r="Q459" s="642">
        <v>0.41666666666666663</v>
      </c>
      <c r="R459" s="626">
        <v>10</v>
      </c>
      <c r="S459" s="642">
        <v>0.41666666666666669</v>
      </c>
      <c r="T459" s="691">
        <v>2</v>
      </c>
      <c r="U459" s="673">
        <v>0.4</v>
      </c>
    </row>
    <row r="460" spans="1:21" ht="14.4" customHeight="1" x14ac:dyDescent="0.3">
      <c r="A460" s="625">
        <v>7</v>
      </c>
      <c r="B460" s="626" t="s">
        <v>528</v>
      </c>
      <c r="C460" s="626">
        <v>89301072</v>
      </c>
      <c r="D460" s="689" t="s">
        <v>4145</v>
      </c>
      <c r="E460" s="690" t="s">
        <v>2801</v>
      </c>
      <c r="F460" s="626" t="s">
        <v>2775</v>
      </c>
      <c r="G460" s="626" t="s">
        <v>2982</v>
      </c>
      <c r="H460" s="626" t="s">
        <v>527</v>
      </c>
      <c r="I460" s="626" t="s">
        <v>3025</v>
      </c>
      <c r="J460" s="626" t="s">
        <v>3026</v>
      </c>
      <c r="K460" s="626" t="s">
        <v>3027</v>
      </c>
      <c r="L460" s="627">
        <v>880.88</v>
      </c>
      <c r="M460" s="627">
        <v>26426.400000000001</v>
      </c>
      <c r="N460" s="626">
        <v>30</v>
      </c>
      <c r="O460" s="691">
        <v>8</v>
      </c>
      <c r="P460" s="627">
        <v>13213.2</v>
      </c>
      <c r="Q460" s="642">
        <v>0.5</v>
      </c>
      <c r="R460" s="626">
        <v>15</v>
      </c>
      <c r="S460" s="642">
        <v>0.5</v>
      </c>
      <c r="T460" s="691">
        <v>4</v>
      </c>
      <c r="U460" s="673">
        <v>0.5</v>
      </c>
    </row>
    <row r="461" spans="1:21" ht="14.4" customHeight="1" x14ac:dyDescent="0.3">
      <c r="A461" s="625">
        <v>7</v>
      </c>
      <c r="B461" s="626" t="s">
        <v>528</v>
      </c>
      <c r="C461" s="626">
        <v>89301072</v>
      </c>
      <c r="D461" s="689" t="s">
        <v>4145</v>
      </c>
      <c r="E461" s="690" t="s">
        <v>2801</v>
      </c>
      <c r="F461" s="626" t="s">
        <v>2775</v>
      </c>
      <c r="G461" s="626" t="s">
        <v>2982</v>
      </c>
      <c r="H461" s="626" t="s">
        <v>527</v>
      </c>
      <c r="I461" s="626" t="s">
        <v>3028</v>
      </c>
      <c r="J461" s="626" t="s">
        <v>3029</v>
      </c>
      <c r="K461" s="626" t="s">
        <v>3030</v>
      </c>
      <c r="L461" s="627">
        <v>1629.03</v>
      </c>
      <c r="M461" s="627">
        <v>22806.42</v>
      </c>
      <c r="N461" s="626">
        <v>14</v>
      </c>
      <c r="O461" s="691">
        <v>4</v>
      </c>
      <c r="P461" s="627">
        <v>13032.24</v>
      </c>
      <c r="Q461" s="642">
        <v>0.57142857142857151</v>
      </c>
      <c r="R461" s="626">
        <v>8</v>
      </c>
      <c r="S461" s="642">
        <v>0.5714285714285714</v>
      </c>
      <c r="T461" s="691">
        <v>2</v>
      </c>
      <c r="U461" s="673">
        <v>0.5</v>
      </c>
    </row>
    <row r="462" spans="1:21" ht="14.4" customHeight="1" x14ac:dyDescent="0.3">
      <c r="A462" s="625">
        <v>7</v>
      </c>
      <c r="B462" s="626" t="s">
        <v>528</v>
      </c>
      <c r="C462" s="626">
        <v>89301072</v>
      </c>
      <c r="D462" s="689" t="s">
        <v>4145</v>
      </c>
      <c r="E462" s="690" t="s">
        <v>2801</v>
      </c>
      <c r="F462" s="626" t="s">
        <v>2775</v>
      </c>
      <c r="G462" s="626" t="s">
        <v>3031</v>
      </c>
      <c r="H462" s="626" t="s">
        <v>645</v>
      </c>
      <c r="I462" s="626" t="s">
        <v>3543</v>
      </c>
      <c r="J462" s="626" t="s">
        <v>3544</v>
      </c>
      <c r="K462" s="626" t="s">
        <v>3545</v>
      </c>
      <c r="L462" s="627">
        <v>999.6</v>
      </c>
      <c r="M462" s="627">
        <v>999.6</v>
      </c>
      <c r="N462" s="626">
        <v>1</v>
      </c>
      <c r="O462" s="691">
        <v>0.5</v>
      </c>
      <c r="P462" s="627">
        <v>999.6</v>
      </c>
      <c r="Q462" s="642">
        <v>1</v>
      </c>
      <c r="R462" s="626">
        <v>1</v>
      </c>
      <c r="S462" s="642">
        <v>1</v>
      </c>
      <c r="T462" s="691">
        <v>0.5</v>
      </c>
      <c r="U462" s="673">
        <v>1</v>
      </c>
    </row>
    <row r="463" spans="1:21" ht="14.4" customHeight="1" x14ac:dyDescent="0.3">
      <c r="A463" s="625">
        <v>7</v>
      </c>
      <c r="B463" s="626" t="s">
        <v>528</v>
      </c>
      <c r="C463" s="626">
        <v>89301072</v>
      </c>
      <c r="D463" s="689" t="s">
        <v>4145</v>
      </c>
      <c r="E463" s="690" t="s">
        <v>2801</v>
      </c>
      <c r="F463" s="626" t="s">
        <v>2775</v>
      </c>
      <c r="G463" s="626" t="s">
        <v>3031</v>
      </c>
      <c r="H463" s="626" t="s">
        <v>645</v>
      </c>
      <c r="I463" s="626" t="s">
        <v>3471</v>
      </c>
      <c r="J463" s="626" t="s">
        <v>3033</v>
      </c>
      <c r="K463" s="626" t="s">
        <v>1908</v>
      </c>
      <c r="L463" s="627">
        <v>887.05</v>
      </c>
      <c r="M463" s="627">
        <v>5322.2999999999993</v>
      </c>
      <c r="N463" s="626">
        <v>6</v>
      </c>
      <c r="O463" s="691">
        <v>1</v>
      </c>
      <c r="P463" s="627"/>
      <c r="Q463" s="642">
        <v>0</v>
      </c>
      <c r="R463" s="626"/>
      <c r="S463" s="642">
        <v>0</v>
      </c>
      <c r="T463" s="691"/>
      <c r="U463" s="673">
        <v>0</v>
      </c>
    </row>
    <row r="464" spans="1:21" ht="14.4" customHeight="1" x14ac:dyDescent="0.3">
      <c r="A464" s="625">
        <v>7</v>
      </c>
      <c r="B464" s="626" t="s">
        <v>528</v>
      </c>
      <c r="C464" s="626">
        <v>89301072</v>
      </c>
      <c r="D464" s="689" t="s">
        <v>4145</v>
      </c>
      <c r="E464" s="690" t="s">
        <v>2801</v>
      </c>
      <c r="F464" s="626" t="s">
        <v>2775</v>
      </c>
      <c r="G464" s="626" t="s">
        <v>3031</v>
      </c>
      <c r="H464" s="626" t="s">
        <v>645</v>
      </c>
      <c r="I464" s="626" t="s">
        <v>1906</v>
      </c>
      <c r="J464" s="626" t="s">
        <v>1907</v>
      </c>
      <c r="K464" s="626" t="s">
        <v>1908</v>
      </c>
      <c r="L464" s="627">
        <v>887.05</v>
      </c>
      <c r="M464" s="627">
        <v>5322.3</v>
      </c>
      <c r="N464" s="626">
        <v>6</v>
      </c>
      <c r="O464" s="691">
        <v>2.5</v>
      </c>
      <c r="P464" s="627">
        <v>887.05</v>
      </c>
      <c r="Q464" s="642">
        <v>0.16666666666666666</v>
      </c>
      <c r="R464" s="626">
        <v>1</v>
      </c>
      <c r="S464" s="642">
        <v>0.16666666666666666</v>
      </c>
      <c r="T464" s="691">
        <v>0.5</v>
      </c>
      <c r="U464" s="673">
        <v>0.2</v>
      </c>
    </row>
    <row r="465" spans="1:21" ht="14.4" customHeight="1" x14ac:dyDescent="0.3">
      <c r="A465" s="625">
        <v>7</v>
      </c>
      <c r="B465" s="626" t="s">
        <v>528</v>
      </c>
      <c r="C465" s="626">
        <v>89301072</v>
      </c>
      <c r="D465" s="689" t="s">
        <v>4145</v>
      </c>
      <c r="E465" s="690" t="s">
        <v>2801</v>
      </c>
      <c r="F465" s="626" t="s">
        <v>2775</v>
      </c>
      <c r="G465" s="626" t="s">
        <v>3044</v>
      </c>
      <c r="H465" s="626" t="s">
        <v>527</v>
      </c>
      <c r="I465" s="626" t="s">
        <v>3341</v>
      </c>
      <c r="J465" s="626" t="s">
        <v>3342</v>
      </c>
      <c r="K465" s="626" t="s">
        <v>3343</v>
      </c>
      <c r="L465" s="627">
        <v>1520.3</v>
      </c>
      <c r="M465" s="627">
        <v>9121.7999999999993</v>
      </c>
      <c r="N465" s="626">
        <v>6</v>
      </c>
      <c r="O465" s="691">
        <v>1</v>
      </c>
      <c r="P465" s="627"/>
      <c r="Q465" s="642">
        <v>0</v>
      </c>
      <c r="R465" s="626"/>
      <c r="S465" s="642">
        <v>0</v>
      </c>
      <c r="T465" s="691"/>
      <c r="U465" s="673">
        <v>0</v>
      </c>
    </row>
    <row r="466" spans="1:21" ht="14.4" customHeight="1" x14ac:dyDescent="0.3">
      <c r="A466" s="625">
        <v>7</v>
      </c>
      <c r="B466" s="626" t="s">
        <v>528</v>
      </c>
      <c r="C466" s="626">
        <v>89301072</v>
      </c>
      <c r="D466" s="689" t="s">
        <v>4145</v>
      </c>
      <c r="E466" s="690" t="s">
        <v>2801</v>
      </c>
      <c r="F466" s="626" t="s">
        <v>2775</v>
      </c>
      <c r="G466" s="626" t="s">
        <v>3051</v>
      </c>
      <c r="H466" s="626" t="s">
        <v>527</v>
      </c>
      <c r="I466" s="626" t="s">
        <v>3052</v>
      </c>
      <c r="J466" s="626" t="s">
        <v>3053</v>
      </c>
      <c r="K466" s="626" t="s">
        <v>3054</v>
      </c>
      <c r="L466" s="627">
        <v>144.01</v>
      </c>
      <c r="M466" s="627">
        <v>432.03</v>
      </c>
      <c r="N466" s="626">
        <v>3</v>
      </c>
      <c r="O466" s="691">
        <v>0.5</v>
      </c>
      <c r="P466" s="627"/>
      <c r="Q466" s="642">
        <v>0</v>
      </c>
      <c r="R466" s="626"/>
      <c r="S466" s="642">
        <v>0</v>
      </c>
      <c r="T466" s="691"/>
      <c r="U466" s="673">
        <v>0</v>
      </c>
    </row>
    <row r="467" spans="1:21" ht="14.4" customHeight="1" x14ac:dyDescent="0.3">
      <c r="A467" s="625">
        <v>7</v>
      </c>
      <c r="B467" s="626" t="s">
        <v>528</v>
      </c>
      <c r="C467" s="626">
        <v>89301072</v>
      </c>
      <c r="D467" s="689" t="s">
        <v>4145</v>
      </c>
      <c r="E467" s="690" t="s">
        <v>2801</v>
      </c>
      <c r="F467" s="626" t="s">
        <v>2775</v>
      </c>
      <c r="G467" s="626" t="s">
        <v>3051</v>
      </c>
      <c r="H467" s="626" t="s">
        <v>527</v>
      </c>
      <c r="I467" s="626" t="s">
        <v>3055</v>
      </c>
      <c r="J467" s="626" t="s">
        <v>3053</v>
      </c>
      <c r="K467" s="626" t="s">
        <v>3054</v>
      </c>
      <c r="L467" s="627">
        <v>144.01</v>
      </c>
      <c r="M467" s="627">
        <v>576.04</v>
      </c>
      <c r="N467" s="626">
        <v>4</v>
      </c>
      <c r="O467" s="691">
        <v>1.5</v>
      </c>
      <c r="P467" s="627">
        <v>576.04</v>
      </c>
      <c r="Q467" s="642">
        <v>1</v>
      </c>
      <c r="R467" s="626">
        <v>4</v>
      </c>
      <c r="S467" s="642">
        <v>1</v>
      </c>
      <c r="T467" s="691">
        <v>1.5</v>
      </c>
      <c r="U467" s="673">
        <v>1</v>
      </c>
    </row>
    <row r="468" spans="1:21" ht="14.4" customHeight="1" x14ac:dyDescent="0.3">
      <c r="A468" s="625">
        <v>7</v>
      </c>
      <c r="B468" s="626" t="s">
        <v>528</v>
      </c>
      <c r="C468" s="626">
        <v>89301072</v>
      </c>
      <c r="D468" s="689" t="s">
        <v>4145</v>
      </c>
      <c r="E468" s="690" t="s">
        <v>2801</v>
      </c>
      <c r="F468" s="626" t="s">
        <v>2775</v>
      </c>
      <c r="G468" s="626" t="s">
        <v>3056</v>
      </c>
      <c r="H468" s="626" t="s">
        <v>527</v>
      </c>
      <c r="I468" s="626" t="s">
        <v>845</v>
      </c>
      <c r="J468" s="626" t="s">
        <v>3057</v>
      </c>
      <c r="K468" s="626" t="s">
        <v>3058</v>
      </c>
      <c r="L468" s="627">
        <v>55.71</v>
      </c>
      <c r="M468" s="627">
        <v>111.42</v>
      </c>
      <c r="N468" s="626">
        <v>2</v>
      </c>
      <c r="O468" s="691">
        <v>0.5</v>
      </c>
      <c r="P468" s="627"/>
      <c r="Q468" s="642">
        <v>0</v>
      </c>
      <c r="R468" s="626"/>
      <c r="S468" s="642">
        <v>0</v>
      </c>
      <c r="T468" s="691"/>
      <c r="U468" s="673">
        <v>0</v>
      </c>
    </row>
    <row r="469" spans="1:21" ht="14.4" customHeight="1" x14ac:dyDescent="0.3">
      <c r="A469" s="625">
        <v>7</v>
      </c>
      <c r="B469" s="626" t="s">
        <v>528</v>
      </c>
      <c r="C469" s="626">
        <v>89301072</v>
      </c>
      <c r="D469" s="689" t="s">
        <v>4145</v>
      </c>
      <c r="E469" s="690" t="s">
        <v>2801</v>
      </c>
      <c r="F469" s="626" t="s">
        <v>2775</v>
      </c>
      <c r="G469" s="626" t="s">
        <v>3056</v>
      </c>
      <c r="H469" s="626" t="s">
        <v>527</v>
      </c>
      <c r="I469" s="626" t="s">
        <v>3059</v>
      </c>
      <c r="J469" s="626" t="s">
        <v>3060</v>
      </c>
      <c r="K469" s="626" t="s">
        <v>3061</v>
      </c>
      <c r="L469" s="627">
        <v>59.43</v>
      </c>
      <c r="M469" s="627">
        <v>59.43</v>
      </c>
      <c r="N469" s="626">
        <v>1</v>
      </c>
      <c r="O469" s="691">
        <v>0.5</v>
      </c>
      <c r="P469" s="627">
        <v>59.43</v>
      </c>
      <c r="Q469" s="642">
        <v>1</v>
      </c>
      <c r="R469" s="626">
        <v>1</v>
      </c>
      <c r="S469" s="642">
        <v>1</v>
      </c>
      <c r="T469" s="691">
        <v>0.5</v>
      </c>
      <c r="U469" s="673">
        <v>1</v>
      </c>
    </row>
    <row r="470" spans="1:21" ht="14.4" customHeight="1" x14ac:dyDescent="0.3">
      <c r="A470" s="625">
        <v>7</v>
      </c>
      <c r="B470" s="626" t="s">
        <v>528</v>
      </c>
      <c r="C470" s="626">
        <v>89301072</v>
      </c>
      <c r="D470" s="689" t="s">
        <v>4145</v>
      </c>
      <c r="E470" s="690" t="s">
        <v>2801</v>
      </c>
      <c r="F470" s="626" t="s">
        <v>2775</v>
      </c>
      <c r="G470" s="626" t="s">
        <v>3354</v>
      </c>
      <c r="H470" s="626" t="s">
        <v>527</v>
      </c>
      <c r="I470" s="626" t="s">
        <v>3546</v>
      </c>
      <c r="J470" s="626" t="s">
        <v>3356</v>
      </c>
      <c r="K470" s="626" t="s">
        <v>3547</v>
      </c>
      <c r="L470" s="627">
        <v>0</v>
      </c>
      <c r="M470" s="627">
        <v>0</v>
      </c>
      <c r="N470" s="626">
        <v>1</v>
      </c>
      <c r="O470" s="691">
        <v>1</v>
      </c>
      <c r="P470" s="627"/>
      <c r="Q470" s="642"/>
      <c r="R470" s="626"/>
      <c r="S470" s="642">
        <v>0</v>
      </c>
      <c r="T470" s="691"/>
      <c r="U470" s="673">
        <v>0</v>
      </c>
    </row>
    <row r="471" spans="1:21" ht="14.4" customHeight="1" x14ac:dyDescent="0.3">
      <c r="A471" s="625">
        <v>7</v>
      </c>
      <c r="B471" s="626" t="s">
        <v>528</v>
      </c>
      <c r="C471" s="626">
        <v>89301072</v>
      </c>
      <c r="D471" s="689" t="s">
        <v>4145</v>
      </c>
      <c r="E471" s="690" t="s">
        <v>2801</v>
      </c>
      <c r="F471" s="626" t="s">
        <v>2775</v>
      </c>
      <c r="G471" s="626" t="s">
        <v>3354</v>
      </c>
      <c r="H471" s="626" t="s">
        <v>527</v>
      </c>
      <c r="I471" s="626" t="s">
        <v>3355</v>
      </c>
      <c r="J471" s="626" t="s">
        <v>3356</v>
      </c>
      <c r="K471" s="626" t="s">
        <v>1928</v>
      </c>
      <c r="L471" s="627">
        <v>0</v>
      </c>
      <c r="M471" s="627">
        <v>0</v>
      </c>
      <c r="N471" s="626">
        <v>3</v>
      </c>
      <c r="O471" s="691">
        <v>3</v>
      </c>
      <c r="P471" s="627">
        <v>0</v>
      </c>
      <c r="Q471" s="642"/>
      <c r="R471" s="626">
        <v>2</v>
      </c>
      <c r="S471" s="642">
        <v>0.66666666666666663</v>
      </c>
      <c r="T471" s="691">
        <v>2</v>
      </c>
      <c r="U471" s="673">
        <v>0.66666666666666663</v>
      </c>
    </row>
    <row r="472" spans="1:21" ht="14.4" customHeight="1" x14ac:dyDescent="0.3">
      <c r="A472" s="625">
        <v>7</v>
      </c>
      <c r="B472" s="626" t="s">
        <v>528</v>
      </c>
      <c r="C472" s="626">
        <v>89301072</v>
      </c>
      <c r="D472" s="689" t="s">
        <v>4145</v>
      </c>
      <c r="E472" s="690" t="s">
        <v>2801</v>
      </c>
      <c r="F472" s="626" t="s">
        <v>2775</v>
      </c>
      <c r="G472" s="626" t="s">
        <v>3354</v>
      </c>
      <c r="H472" s="626" t="s">
        <v>527</v>
      </c>
      <c r="I472" s="626" t="s">
        <v>3548</v>
      </c>
      <c r="J472" s="626" t="s">
        <v>3356</v>
      </c>
      <c r="K472" s="626" t="s">
        <v>1073</v>
      </c>
      <c r="L472" s="627">
        <v>0</v>
      </c>
      <c r="M472" s="627">
        <v>0</v>
      </c>
      <c r="N472" s="626">
        <v>1</v>
      </c>
      <c r="O472" s="691">
        <v>1</v>
      </c>
      <c r="P472" s="627"/>
      <c r="Q472" s="642"/>
      <c r="R472" s="626"/>
      <c r="S472" s="642">
        <v>0</v>
      </c>
      <c r="T472" s="691"/>
      <c r="U472" s="673">
        <v>0</v>
      </c>
    </row>
    <row r="473" spans="1:21" ht="14.4" customHeight="1" x14ac:dyDescent="0.3">
      <c r="A473" s="625">
        <v>7</v>
      </c>
      <c r="B473" s="626" t="s">
        <v>528</v>
      </c>
      <c r="C473" s="626">
        <v>89301072</v>
      </c>
      <c r="D473" s="689" t="s">
        <v>4145</v>
      </c>
      <c r="E473" s="690" t="s">
        <v>2801</v>
      </c>
      <c r="F473" s="626" t="s">
        <v>2775</v>
      </c>
      <c r="G473" s="626" t="s">
        <v>3479</v>
      </c>
      <c r="H473" s="626" t="s">
        <v>645</v>
      </c>
      <c r="I473" s="626" t="s">
        <v>3549</v>
      </c>
      <c r="J473" s="626" t="s">
        <v>3481</v>
      </c>
      <c r="K473" s="626" t="s">
        <v>2893</v>
      </c>
      <c r="L473" s="627">
        <v>137.74</v>
      </c>
      <c r="M473" s="627">
        <v>275.48</v>
      </c>
      <c r="N473" s="626">
        <v>2</v>
      </c>
      <c r="O473" s="691">
        <v>0.5</v>
      </c>
      <c r="P473" s="627"/>
      <c r="Q473" s="642">
        <v>0</v>
      </c>
      <c r="R473" s="626"/>
      <c r="S473" s="642">
        <v>0</v>
      </c>
      <c r="T473" s="691"/>
      <c r="U473" s="673">
        <v>0</v>
      </c>
    </row>
    <row r="474" spans="1:21" ht="14.4" customHeight="1" x14ac:dyDescent="0.3">
      <c r="A474" s="625">
        <v>7</v>
      </c>
      <c r="B474" s="626" t="s">
        <v>528</v>
      </c>
      <c r="C474" s="626">
        <v>89301072</v>
      </c>
      <c r="D474" s="689" t="s">
        <v>4145</v>
      </c>
      <c r="E474" s="690" t="s">
        <v>2801</v>
      </c>
      <c r="F474" s="626" t="s">
        <v>2775</v>
      </c>
      <c r="G474" s="626" t="s">
        <v>3225</v>
      </c>
      <c r="H474" s="626" t="s">
        <v>527</v>
      </c>
      <c r="I474" s="626" t="s">
        <v>3226</v>
      </c>
      <c r="J474" s="626" t="s">
        <v>3227</v>
      </c>
      <c r="K474" s="626" t="s">
        <v>3228</v>
      </c>
      <c r="L474" s="627">
        <v>0</v>
      </c>
      <c r="M474" s="627">
        <v>0</v>
      </c>
      <c r="N474" s="626">
        <v>3</v>
      </c>
      <c r="O474" s="691">
        <v>2</v>
      </c>
      <c r="P474" s="627"/>
      <c r="Q474" s="642"/>
      <c r="R474" s="626"/>
      <c r="S474" s="642">
        <v>0</v>
      </c>
      <c r="T474" s="691"/>
      <c r="U474" s="673">
        <v>0</v>
      </c>
    </row>
    <row r="475" spans="1:21" ht="14.4" customHeight="1" x14ac:dyDescent="0.3">
      <c r="A475" s="625">
        <v>7</v>
      </c>
      <c r="B475" s="626" t="s">
        <v>528</v>
      </c>
      <c r="C475" s="626">
        <v>89301072</v>
      </c>
      <c r="D475" s="689" t="s">
        <v>4145</v>
      </c>
      <c r="E475" s="690" t="s">
        <v>2801</v>
      </c>
      <c r="F475" s="626" t="s">
        <v>2775</v>
      </c>
      <c r="G475" s="626" t="s">
        <v>3225</v>
      </c>
      <c r="H475" s="626" t="s">
        <v>527</v>
      </c>
      <c r="I475" s="626" t="s">
        <v>3550</v>
      </c>
      <c r="J475" s="626" t="s">
        <v>3227</v>
      </c>
      <c r="K475" s="626" t="s">
        <v>3551</v>
      </c>
      <c r="L475" s="627">
        <v>0</v>
      </c>
      <c r="M475" s="627">
        <v>0</v>
      </c>
      <c r="N475" s="626">
        <v>1</v>
      </c>
      <c r="O475" s="691">
        <v>0.5</v>
      </c>
      <c r="P475" s="627"/>
      <c r="Q475" s="642"/>
      <c r="R475" s="626"/>
      <c r="S475" s="642">
        <v>0</v>
      </c>
      <c r="T475" s="691"/>
      <c r="U475" s="673">
        <v>0</v>
      </c>
    </row>
    <row r="476" spans="1:21" ht="14.4" customHeight="1" x14ac:dyDescent="0.3">
      <c r="A476" s="625">
        <v>7</v>
      </c>
      <c r="B476" s="626" t="s">
        <v>528</v>
      </c>
      <c r="C476" s="626">
        <v>89301072</v>
      </c>
      <c r="D476" s="689" t="s">
        <v>4145</v>
      </c>
      <c r="E476" s="690" t="s">
        <v>2801</v>
      </c>
      <c r="F476" s="626" t="s">
        <v>2775</v>
      </c>
      <c r="G476" s="626" t="s">
        <v>3552</v>
      </c>
      <c r="H476" s="626" t="s">
        <v>527</v>
      </c>
      <c r="I476" s="626" t="s">
        <v>1697</v>
      </c>
      <c r="J476" s="626" t="s">
        <v>1698</v>
      </c>
      <c r="K476" s="626" t="s">
        <v>1699</v>
      </c>
      <c r="L476" s="627">
        <v>91.05</v>
      </c>
      <c r="M476" s="627">
        <v>91.05</v>
      </c>
      <c r="N476" s="626">
        <v>1</v>
      </c>
      <c r="O476" s="691">
        <v>1</v>
      </c>
      <c r="P476" s="627"/>
      <c r="Q476" s="642">
        <v>0</v>
      </c>
      <c r="R476" s="626"/>
      <c r="S476" s="642">
        <v>0</v>
      </c>
      <c r="T476" s="691"/>
      <c r="U476" s="673">
        <v>0</v>
      </c>
    </row>
    <row r="477" spans="1:21" ht="14.4" customHeight="1" x14ac:dyDescent="0.3">
      <c r="A477" s="625">
        <v>7</v>
      </c>
      <c r="B477" s="626" t="s">
        <v>528</v>
      </c>
      <c r="C477" s="626">
        <v>89301072</v>
      </c>
      <c r="D477" s="689" t="s">
        <v>4145</v>
      </c>
      <c r="E477" s="690" t="s">
        <v>2801</v>
      </c>
      <c r="F477" s="626" t="s">
        <v>2775</v>
      </c>
      <c r="G477" s="626" t="s">
        <v>3072</v>
      </c>
      <c r="H477" s="626" t="s">
        <v>527</v>
      </c>
      <c r="I477" s="626" t="s">
        <v>3553</v>
      </c>
      <c r="J477" s="626" t="s">
        <v>3367</v>
      </c>
      <c r="K477" s="626" t="s">
        <v>3113</v>
      </c>
      <c r="L477" s="627">
        <v>60.68</v>
      </c>
      <c r="M477" s="627">
        <v>121.36</v>
      </c>
      <c r="N477" s="626">
        <v>2</v>
      </c>
      <c r="O477" s="691">
        <v>1</v>
      </c>
      <c r="P477" s="627"/>
      <c r="Q477" s="642">
        <v>0</v>
      </c>
      <c r="R477" s="626"/>
      <c r="S477" s="642">
        <v>0</v>
      </c>
      <c r="T477" s="691"/>
      <c r="U477" s="673">
        <v>0</v>
      </c>
    </row>
    <row r="478" spans="1:21" ht="14.4" customHeight="1" x14ac:dyDescent="0.3">
      <c r="A478" s="625">
        <v>7</v>
      </c>
      <c r="B478" s="626" t="s">
        <v>528</v>
      </c>
      <c r="C478" s="626">
        <v>89301072</v>
      </c>
      <c r="D478" s="689" t="s">
        <v>4145</v>
      </c>
      <c r="E478" s="690" t="s">
        <v>2801</v>
      </c>
      <c r="F478" s="626" t="s">
        <v>2775</v>
      </c>
      <c r="G478" s="626" t="s">
        <v>3072</v>
      </c>
      <c r="H478" s="626" t="s">
        <v>527</v>
      </c>
      <c r="I478" s="626" t="s">
        <v>3240</v>
      </c>
      <c r="J478" s="626" t="s">
        <v>3084</v>
      </c>
      <c r="K478" s="626" t="s">
        <v>3085</v>
      </c>
      <c r="L478" s="627">
        <v>237.72</v>
      </c>
      <c r="M478" s="627">
        <v>713.16</v>
      </c>
      <c r="N478" s="626">
        <v>3</v>
      </c>
      <c r="O478" s="691">
        <v>1</v>
      </c>
      <c r="P478" s="627">
        <v>713.16</v>
      </c>
      <c r="Q478" s="642">
        <v>1</v>
      </c>
      <c r="R478" s="626">
        <v>3</v>
      </c>
      <c r="S478" s="642">
        <v>1</v>
      </c>
      <c r="T478" s="691">
        <v>1</v>
      </c>
      <c r="U478" s="673">
        <v>1</v>
      </c>
    </row>
    <row r="479" spans="1:21" ht="14.4" customHeight="1" x14ac:dyDescent="0.3">
      <c r="A479" s="625">
        <v>7</v>
      </c>
      <c r="B479" s="626" t="s">
        <v>528</v>
      </c>
      <c r="C479" s="626">
        <v>89301072</v>
      </c>
      <c r="D479" s="689" t="s">
        <v>4145</v>
      </c>
      <c r="E479" s="690" t="s">
        <v>2801</v>
      </c>
      <c r="F479" s="626" t="s">
        <v>2775</v>
      </c>
      <c r="G479" s="626" t="s">
        <v>3072</v>
      </c>
      <c r="H479" s="626" t="s">
        <v>527</v>
      </c>
      <c r="I479" s="626" t="s">
        <v>3076</v>
      </c>
      <c r="J479" s="626" t="s">
        <v>3077</v>
      </c>
      <c r="K479" s="626" t="s">
        <v>3078</v>
      </c>
      <c r="L479" s="627">
        <v>503.26</v>
      </c>
      <c r="M479" s="627">
        <v>1509.78</v>
      </c>
      <c r="N479" s="626">
        <v>3</v>
      </c>
      <c r="O479" s="691">
        <v>1</v>
      </c>
      <c r="P479" s="627">
        <v>1509.78</v>
      </c>
      <c r="Q479" s="642">
        <v>1</v>
      </c>
      <c r="R479" s="626">
        <v>3</v>
      </c>
      <c r="S479" s="642">
        <v>1</v>
      </c>
      <c r="T479" s="691">
        <v>1</v>
      </c>
      <c r="U479" s="673">
        <v>1</v>
      </c>
    </row>
    <row r="480" spans="1:21" ht="14.4" customHeight="1" x14ac:dyDescent="0.3">
      <c r="A480" s="625">
        <v>7</v>
      </c>
      <c r="B480" s="626" t="s">
        <v>528</v>
      </c>
      <c r="C480" s="626">
        <v>89301072</v>
      </c>
      <c r="D480" s="689" t="s">
        <v>4145</v>
      </c>
      <c r="E480" s="690" t="s">
        <v>2801</v>
      </c>
      <c r="F480" s="626" t="s">
        <v>2775</v>
      </c>
      <c r="G480" s="626" t="s">
        <v>3072</v>
      </c>
      <c r="H480" s="626" t="s">
        <v>527</v>
      </c>
      <c r="I480" s="626" t="s">
        <v>3554</v>
      </c>
      <c r="J480" s="626" t="s">
        <v>3080</v>
      </c>
      <c r="K480" s="626" t="s">
        <v>3555</v>
      </c>
      <c r="L480" s="627">
        <v>0</v>
      </c>
      <c r="M480" s="627">
        <v>0</v>
      </c>
      <c r="N480" s="626">
        <v>1</v>
      </c>
      <c r="O480" s="691">
        <v>1</v>
      </c>
      <c r="P480" s="627">
        <v>0</v>
      </c>
      <c r="Q480" s="642"/>
      <c r="R480" s="626">
        <v>1</v>
      </c>
      <c r="S480" s="642">
        <v>1</v>
      </c>
      <c r="T480" s="691">
        <v>1</v>
      </c>
      <c r="U480" s="673">
        <v>1</v>
      </c>
    </row>
    <row r="481" spans="1:21" ht="14.4" customHeight="1" x14ac:dyDescent="0.3">
      <c r="A481" s="625">
        <v>7</v>
      </c>
      <c r="B481" s="626" t="s">
        <v>528</v>
      </c>
      <c r="C481" s="626">
        <v>89301072</v>
      </c>
      <c r="D481" s="689" t="s">
        <v>4145</v>
      </c>
      <c r="E481" s="690" t="s">
        <v>2801</v>
      </c>
      <c r="F481" s="626" t="s">
        <v>2775</v>
      </c>
      <c r="G481" s="626" t="s">
        <v>3072</v>
      </c>
      <c r="H481" s="626" t="s">
        <v>527</v>
      </c>
      <c r="I481" s="626" t="s">
        <v>3083</v>
      </c>
      <c r="J481" s="626" t="s">
        <v>3084</v>
      </c>
      <c r="K481" s="626" t="s">
        <v>3085</v>
      </c>
      <c r="L481" s="627">
        <v>237.72</v>
      </c>
      <c r="M481" s="627">
        <v>475.44</v>
      </c>
      <c r="N481" s="626">
        <v>2</v>
      </c>
      <c r="O481" s="691">
        <v>1</v>
      </c>
      <c r="P481" s="627">
        <v>475.44</v>
      </c>
      <c r="Q481" s="642">
        <v>1</v>
      </c>
      <c r="R481" s="626">
        <v>2</v>
      </c>
      <c r="S481" s="642">
        <v>1</v>
      </c>
      <c r="T481" s="691">
        <v>1</v>
      </c>
      <c r="U481" s="673">
        <v>1</v>
      </c>
    </row>
    <row r="482" spans="1:21" ht="14.4" customHeight="1" x14ac:dyDescent="0.3">
      <c r="A482" s="625">
        <v>7</v>
      </c>
      <c r="B482" s="626" t="s">
        <v>528</v>
      </c>
      <c r="C482" s="626">
        <v>89301072</v>
      </c>
      <c r="D482" s="689" t="s">
        <v>4145</v>
      </c>
      <c r="E482" s="690" t="s">
        <v>2801</v>
      </c>
      <c r="F482" s="626" t="s">
        <v>2775</v>
      </c>
      <c r="G482" s="626" t="s">
        <v>3072</v>
      </c>
      <c r="H482" s="626" t="s">
        <v>527</v>
      </c>
      <c r="I482" s="626" t="s">
        <v>3086</v>
      </c>
      <c r="J482" s="626" t="s">
        <v>3074</v>
      </c>
      <c r="K482" s="626" t="s">
        <v>3075</v>
      </c>
      <c r="L482" s="627">
        <v>238.97</v>
      </c>
      <c r="M482" s="627">
        <v>477.94</v>
      </c>
      <c r="N482" s="626">
        <v>2</v>
      </c>
      <c r="O482" s="691">
        <v>1</v>
      </c>
      <c r="P482" s="627"/>
      <c r="Q482" s="642">
        <v>0</v>
      </c>
      <c r="R482" s="626"/>
      <c r="S482" s="642">
        <v>0</v>
      </c>
      <c r="T482" s="691"/>
      <c r="U482" s="673">
        <v>0</v>
      </c>
    </row>
    <row r="483" spans="1:21" ht="14.4" customHeight="1" x14ac:dyDescent="0.3">
      <c r="A483" s="625">
        <v>7</v>
      </c>
      <c r="B483" s="626" t="s">
        <v>528</v>
      </c>
      <c r="C483" s="626">
        <v>89301072</v>
      </c>
      <c r="D483" s="689" t="s">
        <v>4145</v>
      </c>
      <c r="E483" s="690" t="s">
        <v>2801</v>
      </c>
      <c r="F483" s="626" t="s">
        <v>2775</v>
      </c>
      <c r="G483" s="626" t="s">
        <v>3072</v>
      </c>
      <c r="H483" s="626" t="s">
        <v>527</v>
      </c>
      <c r="I483" s="626" t="s">
        <v>3087</v>
      </c>
      <c r="J483" s="626" t="s">
        <v>3077</v>
      </c>
      <c r="K483" s="626" t="s">
        <v>3078</v>
      </c>
      <c r="L483" s="627">
        <v>503.26</v>
      </c>
      <c r="M483" s="627">
        <v>6039.12</v>
      </c>
      <c r="N483" s="626">
        <v>12</v>
      </c>
      <c r="O483" s="691">
        <v>2</v>
      </c>
      <c r="P483" s="627">
        <v>3019.56</v>
      </c>
      <c r="Q483" s="642">
        <v>0.5</v>
      </c>
      <c r="R483" s="626">
        <v>6</v>
      </c>
      <c r="S483" s="642">
        <v>0.5</v>
      </c>
      <c r="T483" s="691">
        <v>1</v>
      </c>
      <c r="U483" s="673">
        <v>0.5</v>
      </c>
    </row>
    <row r="484" spans="1:21" ht="14.4" customHeight="1" x14ac:dyDescent="0.3">
      <c r="A484" s="625">
        <v>7</v>
      </c>
      <c r="B484" s="626" t="s">
        <v>528</v>
      </c>
      <c r="C484" s="626">
        <v>89301072</v>
      </c>
      <c r="D484" s="689" t="s">
        <v>4145</v>
      </c>
      <c r="E484" s="690" t="s">
        <v>2801</v>
      </c>
      <c r="F484" s="626" t="s">
        <v>2775</v>
      </c>
      <c r="G484" s="626" t="s">
        <v>2926</v>
      </c>
      <c r="H484" s="626" t="s">
        <v>645</v>
      </c>
      <c r="I484" s="626" t="s">
        <v>3556</v>
      </c>
      <c r="J484" s="626" t="s">
        <v>1837</v>
      </c>
      <c r="K484" s="626" t="s">
        <v>3557</v>
      </c>
      <c r="L484" s="627">
        <v>193.26</v>
      </c>
      <c r="M484" s="627">
        <v>386.52</v>
      </c>
      <c r="N484" s="626">
        <v>2</v>
      </c>
      <c r="O484" s="691">
        <v>0.5</v>
      </c>
      <c r="P484" s="627">
        <v>386.52</v>
      </c>
      <c r="Q484" s="642">
        <v>1</v>
      </c>
      <c r="R484" s="626">
        <v>2</v>
      </c>
      <c r="S484" s="642">
        <v>1</v>
      </c>
      <c r="T484" s="691">
        <v>0.5</v>
      </c>
      <c r="U484" s="673">
        <v>1</v>
      </c>
    </row>
    <row r="485" spans="1:21" ht="14.4" customHeight="1" x14ac:dyDescent="0.3">
      <c r="A485" s="625">
        <v>7</v>
      </c>
      <c r="B485" s="626" t="s">
        <v>528</v>
      </c>
      <c r="C485" s="626">
        <v>89301072</v>
      </c>
      <c r="D485" s="689" t="s">
        <v>4145</v>
      </c>
      <c r="E485" s="690" t="s">
        <v>2801</v>
      </c>
      <c r="F485" s="626" t="s">
        <v>2775</v>
      </c>
      <c r="G485" s="626" t="s">
        <v>2926</v>
      </c>
      <c r="H485" s="626" t="s">
        <v>527</v>
      </c>
      <c r="I485" s="626" t="s">
        <v>667</v>
      </c>
      <c r="J485" s="626" t="s">
        <v>668</v>
      </c>
      <c r="K485" s="626" t="s">
        <v>2736</v>
      </c>
      <c r="L485" s="627">
        <v>96.63</v>
      </c>
      <c r="M485" s="627">
        <v>676.41</v>
      </c>
      <c r="N485" s="626">
        <v>7</v>
      </c>
      <c r="O485" s="691">
        <v>2</v>
      </c>
      <c r="P485" s="627"/>
      <c r="Q485" s="642">
        <v>0</v>
      </c>
      <c r="R485" s="626"/>
      <c r="S485" s="642">
        <v>0</v>
      </c>
      <c r="T485" s="691"/>
      <c r="U485" s="673">
        <v>0</v>
      </c>
    </row>
    <row r="486" spans="1:21" ht="14.4" customHeight="1" x14ac:dyDescent="0.3">
      <c r="A486" s="625">
        <v>7</v>
      </c>
      <c r="B486" s="626" t="s">
        <v>528</v>
      </c>
      <c r="C486" s="626">
        <v>89301072</v>
      </c>
      <c r="D486" s="689" t="s">
        <v>4145</v>
      </c>
      <c r="E486" s="690" t="s">
        <v>2801</v>
      </c>
      <c r="F486" s="626" t="s">
        <v>2775</v>
      </c>
      <c r="G486" s="626" t="s">
        <v>3094</v>
      </c>
      <c r="H486" s="626" t="s">
        <v>527</v>
      </c>
      <c r="I486" s="626" t="s">
        <v>3095</v>
      </c>
      <c r="J486" s="626" t="s">
        <v>3096</v>
      </c>
      <c r="K486" s="626" t="s">
        <v>3097</v>
      </c>
      <c r="L486" s="627">
        <v>1520.3</v>
      </c>
      <c r="M486" s="627">
        <v>22804.5</v>
      </c>
      <c r="N486" s="626">
        <v>15</v>
      </c>
      <c r="O486" s="691">
        <v>3</v>
      </c>
      <c r="P486" s="627">
        <v>22804.5</v>
      </c>
      <c r="Q486" s="642">
        <v>1</v>
      </c>
      <c r="R486" s="626">
        <v>15</v>
      </c>
      <c r="S486" s="642">
        <v>1</v>
      </c>
      <c r="T486" s="691">
        <v>3</v>
      </c>
      <c r="U486" s="673">
        <v>1</v>
      </c>
    </row>
    <row r="487" spans="1:21" ht="14.4" customHeight="1" x14ac:dyDescent="0.3">
      <c r="A487" s="625">
        <v>7</v>
      </c>
      <c r="B487" s="626" t="s">
        <v>528</v>
      </c>
      <c r="C487" s="626">
        <v>89301072</v>
      </c>
      <c r="D487" s="689" t="s">
        <v>4145</v>
      </c>
      <c r="E487" s="690" t="s">
        <v>2801</v>
      </c>
      <c r="F487" s="626" t="s">
        <v>2775</v>
      </c>
      <c r="G487" s="626" t="s">
        <v>3094</v>
      </c>
      <c r="H487" s="626" t="s">
        <v>527</v>
      </c>
      <c r="I487" s="626" t="s">
        <v>3098</v>
      </c>
      <c r="J487" s="626" t="s">
        <v>3096</v>
      </c>
      <c r="K487" s="626" t="s">
        <v>3099</v>
      </c>
      <c r="L487" s="627">
        <v>3040.6</v>
      </c>
      <c r="M487" s="627">
        <v>54730.799999999996</v>
      </c>
      <c r="N487" s="626">
        <v>18</v>
      </c>
      <c r="O487" s="691">
        <v>5</v>
      </c>
      <c r="P487" s="627">
        <v>33446.6</v>
      </c>
      <c r="Q487" s="642">
        <v>0.61111111111111116</v>
      </c>
      <c r="R487" s="626">
        <v>11</v>
      </c>
      <c r="S487" s="642">
        <v>0.61111111111111116</v>
      </c>
      <c r="T487" s="691">
        <v>3</v>
      </c>
      <c r="U487" s="673">
        <v>0.6</v>
      </c>
    </row>
    <row r="488" spans="1:21" ht="14.4" customHeight="1" x14ac:dyDescent="0.3">
      <c r="A488" s="625">
        <v>7</v>
      </c>
      <c r="B488" s="626" t="s">
        <v>528</v>
      </c>
      <c r="C488" s="626">
        <v>89301072</v>
      </c>
      <c r="D488" s="689" t="s">
        <v>4145</v>
      </c>
      <c r="E488" s="690" t="s">
        <v>2801</v>
      </c>
      <c r="F488" s="626" t="s">
        <v>2775</v>
      </c>
      <c r="G488" s="626" t="s">
        <v>3094</v>
      </c>
      <c r="H488" s="626" t="s">
        <v>527</v>
      </c>
      <c r="I488" s="626" t="s">
        <v>3100</v>
      </c>
      <c r="J488" s="626" t="s">
        <v>3101</v>
      </c>
      <c r="K488" s="626" t="s">
        <v>3102</v>
      </c>
      <c r="L488" s="627">
        <v>569.97</v>
      </c>
      <c r="M488" s="627">
        <v>3989.79</v>
      </c>
      <c r="N488" s="626">
        <v>7</v>
      </c>
      <c r="O488" s="691">
        <v>3</v>
      </c>
      <c r="P488" s="627">
        <v>3419.82</v>
      </c>
      <c r="Q488" s="642">
        <v>0.85714285714285721</v>
      </c>
      <c r="R488" s="626">
        <v>6</v>
      </c>
      <c r="S488" s="642">
        <v>0.8571428571428571</v>
      </c>
      <c r="T488" s="691">
        <v>2</v>
      </c>
      <c r="U488" s="673">
        <v>0.66666666666666663</v>
      </c>
    </row>
    <row r="489" spans="1:21" ht="14.4" customHeight="1" x14ac:dyDescent="0.3">
      <c r="A489" s="625">
        <v>7</v>
      </c>
      <c r="B489" s="626" t="s">
        <v>528</v>
      </c>
      <c r="C489" s="626">
        <v>89301072</v>
      </c>
      <c r="D489" s="689" t="s">
        <v>4145</v>
      </c>
      <c r="E489" s="690" t="s">
        <v>2801</v>
      </c>
      <c r="F489" s="626" t="s">
        <v>2775</v>
      </c>
      <c r="G489" s="626" t="s">
        <v>3094</v>
      </c>
      <c r="H489" s="626" t="s">
        <v>527</v>
      </c>
      <c r="I489" s="626" t="s">
        <v>3245</v>
      </c>
      <c r="J489" s="626" t="s">
        <v>3101</v>
      </c>
      <c r="K489" s="626" t="s">
        <v>3246</v>
      </c>
      <c r="L489" s="627">
        <v>1139.93</v>
      </c>
      <c r="M489" s="627">
        <v>22798.6</v>
      </c>
      <c r="N489" s="626">
        <v>20</v>
      </c>
      <c r="O489" s="691">
        <v>6</v>
      </c>
      <c r="P489" s="627">
        <v>10259.370000000001</v>
      </c>
      <c r="Q489" s="642">
        <v>0.45000000000000007</v>
      </c>
      <c r="R489" s="626">
        <v>9</v>
      </c>
      <c r="S489" s="642">
        <v>0.45</v>
      </c>
      <c r="T489" s="691">
        <v>3</v>
      </c>
      <c r="U489" s="673">
        <v>0.5</v>
      </c>
    </row>
    <row r="490" spans="1:21" ht="14.4" customHeight="1" x14ac:dyDescent="0.3">
      <c r="A490" s="625">
        <v>7</v>
      </c>
      <c r="B490" s="626" t="s">
        <v>528</v>
      </c>
      <c r="C490" s="626">
        <v>89301072</v>
      </c>
      <c r="D490" s="689" t="s">
        <v>4145</v>
      </c>
      <c r="E490" s="690" t="s">
        <v>2801</v>
      </c>
      <c r="F490" s="626" t="s">
        <v>2775</v>
      </c>
      <c r="G490" s="626" t="s">
        <v>3094</v>
      </c>
      <c r="H490" s="626" t="s">
        <v>527</v>
      </c>
      <c r="I490" s="626" t="s">
        <v>3375</v>
      </c>
      <c r="J490" s="626" t="s">
        <v>3376</v>
      </c>
      <c r="K490" s="626" t="s">
        <v>3113</v>
      </c>
      <c r="L490" s="627">
        <v>427.79</v>
      </c>
      <c r="M490" s="627">
        <v>2994.53</v>
      </c>
      <c r="N490" s="626">
        <v>7</v>
      </c>
      <c r="O490" s="691">
        <v>2</v>
      </c>
      <c r="P490" s="627">
        <v>2994.53</v>
      </c>
      <c r="Q490" s="642">
        <v>1</v>
      </c>
      <c r="R490" s="626">
        <v>7</v>
      </c>
      <c r="S490" s="642">
        <v>1</v>
      </c>
      <c r="T490" s="691">
        <v>2</v>
      </c>
      <c r="U490" s="673">
        <v>1</v>
      </c>
    </row>
    <row r="491" spans="1:21" ht="14.4" customHeight="1" x14ac:dyDescent="0.3">
      <c r="A491" s="625">
        <v>7</v>
      </c>
      <c r="B491" s="626" t="s">
        <v>528</v>
      </c>
      <c r="C491" s="626">
        <v>89301072</v>
      </c>
      <c r="D491" s="689" t="s">
        <v>4145</v>
      </c>
      <c r="E491" s="690" t="s">
        <v>2801</v>
      </c>
      <c r="F491" s="626" t="s">
        <v>2775</v>
      </c>
      <c r="G491" s="626" t="s">
        <v>3094</v>
      </c>
      <c r="H491" s="626" t="s">
        <v>527</v>
      </c>
      <c r="I491" s="626" t="s">
        <v>3558</v>
      </c>
      <c r="J491" s="626" t="s">
        <v>3376</v>
      </c>
      <c r="K491" s="626" t="s">
        <v>3559</v>
      </c>
      <c r="L491" s="627">
        <v>855.56</v>
      </c>
      <c r="M491" s="627">
        <v>7700.0399999999991</v>
      </c>
      <c r="N491" s="626">
        <v>9</v>
      </c>
      <c r="O491" s="691">
        <v>4</v>
      </c>
      <c r="P491" s="627">
        <v>855.56</v>
      </c>
      <c r="Q491" s="642">
        <v>0.11111111111111112</v>
      </c>
      <c r="R491" s="626">
        <v>1</v>
      </c>
      <c r="S491" s="642">
        <v>0.1111111111111111</v>
      </c>
      <c r="T491" s="691">
        <v>1</v>
      </c>
      <c r="U491" s="673">
        <v>0.25</v>
      </c>
    </row>
    <row r="492" spans="1:21" ht="14.4" customHeight="1" x14ac:dyDescent="0.3">
      <c r="A492" s="625">
        <v>7</v>
      </c>
      <c r="B492" s="626" t="s">
        <v>528</v>
      </c>
      <c r="C492" s="626">
        <v>89301072</v>
      </c>
      <c r="D492" s="689" t="s">
        <v>4145</v>
      </c>
      <c r="E492" s="690" t="s">
        <v>2801</v>
      </c>
      <c r="F492" s="626" t="s">
        <v>2775</v>
      </c>
      <c r="G492" s="626" t="s">
        <v>3094</v>
      </c>
      <c r="H492" s="626" t="s">
        <v>527</v>
      </c>
      <c r="I492" s="626" t="s">
        <v>3103</v>
      </c>
      <c r="J492" s="626" t="s">
        <v>3104</v>
      </c>
      <c r="K492" s="626" t="s">
        <v>3105</v>
      </c>
      <c r="L492" s="627">
        <v>760.15</v>
      </c>
      <c r="M492" s="627">
        <v>2280.4499999999998</v>
      </c>
      <c r="N492" s="626">
        <v>3</v>
      </c>
      <c r="O492" s="691">
        <v>1</v>
      </c>
      <c r="P492" s="627">
        <v>2280.4499999999998</v>
      </c>
      <c r="Q492" s="642">
        <v>1</v>
      </c>
      <c r="R492" s="626">
        <v>3</v>
      </c>
      <c r="S492" s="642">
        <v>1</v>
      </c>
      <c r="T492" s="691">
        <v>1</v>
      </c>
      <c r="U492" s="673">
        <v>1</v>
      </c>
    </row>
    <row r="493" spans="1:21" ht="14.4" customHeight="1" x14ac:dyDescent="0.3">
      <c r="A493" s="625">
        <v>7</v>
      </c>
      <c r="B493" s="626" t="s">
        <v>528</v>
      </c>
      <c r="C493" s="626">
        <v>89301072</v>
      </c>
      <c r="D493" s="689" t="s">
        <v>4145</v>
      </c>
      <c r="E493" s="690" t="s">
        <v>2801</v>
      </c>
      <c r="F493" s="626" t="s">
        <v>2775</v>
      </c>
      <c r="G493" s="626" t="s">
        <v>3094</v>
      </c>
      <c r="H493" s="626" t="s">
        <v>527</v>
      </c>
      <c r="I493" s="626" t="s">
        <v>3247</v>
      </c>
      <c r="J493" s="626" t="s">
        <v>3104</v>
      </c>
      <c r="K493" s="626" t="s">
        <v>3108</v>
      </c>
      <c r="L493" s="627">
        <v>1520.3</v>
      </c>
      <c r="M493" s="627">
        <v>34966.899999999994</v>
      </c>
      <c r="N493" s="626">
        <v>23</v>
      </c>
      <c r="O493" s="691">
        <v>7</v>
      </c>
      <c r="P493" s="627">
        <v>31926.299999999996</v>
      </c>
      <c r="Q493" s="642">
        <v>0.91304347826086962</v>
      </c>
      <c r="R493" s="626">
        <v>21</v>
      </c>
      <c r="S493" s="642">
        <v>0.91304347826086951</v>
      </c>
      <c r="T493" s="691">
        <v>6</v>
      </c>
      <c r="U493" s="673">
        <v>0.8571428571428571</v>
      </c>
    </row>
    <row r="494" spans="1:21" ht="14.4" customHeight="1" x14ac:dyDescent="0.3">
      <c r="A494" s="625">
        <v>7</v>
      </c>
      <c r="B494" s="626" t="s">
        <v>528</v>
      </c>
      <c r="C494" s="626">
        <v>89301072</v>
      </c>
      <c r="D494" s="689" t="s">
        <v>4145</v>
      </c>
      <c r="E494" s="690" t="s">
        <v>2801</v>
      </c>
      <c r="F494" s="626" t="s">
        <v>2775</v>
      </c>
      <c r="G494" s="626" t="s">
        <v>3094</v>
      </c>
      <c r="H494" s="626" t="s">
        <v>527</v>
      </c>
      <c r="I494" s="626" t="s">
        <v>3560</v>
      </c>
      <c r="J494" s="626" t="s">
        <v>3112</v>
      </c>
      <c r="K494" s="626" t="s">
        <v>3559</v>
      </c>
      <c r="L494" s="627">
        <v>855.56</v>
      </c>
      <c r="M494" s="627">
        <v>855.56</v>
      </c>
      <c r="N494" s="626">
        <v>1</v>
      </c>
      <c r="O494" s="691">
        <v>1</v>
      </c>
      <c r="P494" s="627">
        <v>855.56</v>
      </c>
      <c r="Q494" s="642">
        <v>1</v>
      </c>
      <c r="R494" s="626">
        <v>1</v>
      </c>
      <c r="S494" s="642">
        <v>1</v>
      </c>
      <c r="T494" s="691">
        <v>1</v>
      </c>
      <c r="U494" s="673">
        <v>1</v>
      </c>
    </row>
    <row r="495" spans="1:21" ht="14.4" customHeight="1" x14ac:dyDescent="0.3">
      <c r="A495" s="625">
        <v>7</v>
      </c>
      <c r="B495" s="626" t="s">
        <v>528</v>
      </c>
      <c r="C495" s="626">
        <v>89301072</v>
      </c>
      <c r="D495" s="689" t="s">
        <v>4145</v>
      </c>
      <c r="E495" s="690" t="s">
        <v>2801</v>
      </c>
      <c r="F495" s="626" t="s">
        <v>2775</v>
      </c>
      <c r="G495" s="626" t="s">
        <v>3094</v>
      </c>
      <c r="H495" s="626" t="s">
        <v>527</v>
      </c>
      <c r="I495" s="626" t="s">
        <v>3495</v>
      </c>
      <c r="J495" s="626" t="s">
        <v>3115</v>
      </c>
      <c r="K495" s="626" t="s">
        <v>3246</v>
      </c>
      <c r="L495" s="627">
        <v>1139.93</v>
      </c>
      <c r="M495" s="627">
        <v>1139.93</v>
      </c>
      <c r="N495" s="626">
        <v>1</v>
      </c>
      <c r="O495" s="691">
        <v>1</v>
      </c>
      <c r="P495" s="627"/>
      <c r="Q495" s="642">
        <v>0</v>
      </c>
      <c r="R495" s="626"/>
      <c r="S495" s="642">
        <v>0</v>
      </c>
      <c r="T495" s="691"/>
      <c r="U495" s="673">
        <v>0</v>
      </c>
    </row>
    <row r="496" spans="1:21" ht="14.4" customHeight="1" x14ac:dyDescent="0.3">
      <c r="A496" s="625">
        <v>7</v>
      </c>
      <c r="B496" s="626" t="s">
        <v>528</v>
      </c>
      <c r="C496" s="626">
        <v>89301072</v>
      </c>
      <c r="D496" s="689" t="s">
        <v>4145</v>
      </c>
      <c r="E496" s="690" t="s">
        <v>2801</v>
      </c>
      <c r="F496" s="626" t="s">
        <v>2775</v>
      </c>
      <c r="G496" s="626" t="s">
        <v>3094</v>
      </c>
      <c r="H496" s="626" t="s">
        <v>527</v>
      </c>
      <c r="I496" s="626" t="s">
        <v>3496</v>
      </c>
      <c r="J496" s="626" t="s">
        <v>3115</v>
      </c>
      <c r="K496" s="626" t="s">
        <v>3246</v>
      </c>
      <c r="L496" s="627">
        <v>1139.93</v>
      </c>
      <c r="M496" s="627">
        <v>3419.79</v>
      </c>
      <c r="N496" s="626">
        <v>3</v>
      </c>
      <c r="O496" s="691">
        <v>1</v>
      </c>
      <c r="P496" s="627"/>
      <c r="Q496" s="642">
        <v>0</v>
      </c>
      <c r="R496" s="626"/>
      <c r="S496" s="642">
        <v>0</v>
      </c>
      <c r="T496" s="691"/>
      <c r="U496" s="673">
        <v>0</v>
      </c>
    </row>
    <row r="497" spans="1:21" ht="14.4" customHeight="1" x14ac:dyDescent="0.3">
      <c r="A497" s="625">
        <v>7</v>
      </c>
      <c r="B497" s="626" t="s">
        <v>528</v>
      </c>
      <c r="C497" s="626">
        <v>89301072</v>
      </c>
      <c r="D497" s="689" t="s">
        <v>4145</v>
      </c>
      <c r="E497" s="690" t="s">
        <v>2801</v>
      </c>
      <c r="F497" s="626" t="s">
        <v>2775</v>
      </c>
      <c r="G497" s="626" t="s">
        <v>3094</v>
      </c>
      <c r="H497" s="626" t="s">
        <v>527</v>
      </c>
      <c r="I497" s="626" t="s">
        <v>3498</v>
      </c>
      <c r="J497" s="626" t="s">
        <v>3117</v>
      </c>
      <c r="K497" s="626" t="s">
        <v>3108</v>
      </c>
      <c r="L497" s="627">
        <v>1520.3</v>
      </c>
      <c r="M497" s="627">
        <v>4560.8999999999996</v>
      </c>
      <c r="N497" s="626">
        <v>3</v>
      </c>
      <c r="O497" s="691">
        <v>1</v>
      </c>
      <c r="P497" s="627"/>
      <c r="Q497" s="642">
        <v>0</v>
      </c>
      <c r="R497" s="626"/>
      <c r="S497" s="642">
        <v>0</v>
      </c>
      <c r="T497" s="691"/>
      <c r="U497" s="673">
        <v>0</v>
      </c>
    </row>
    <row r="498" spans="1:21" ht="14.4" customHeight="1" x14ac:dyDescent="0.3">
      <c r="A498" s="625">
        <v>7</v>
      </c>
      <c r="B498" s="626" t="s">
        <v>528</v>
      </c>
      <c r="C498" s="626">
        <v>89301072</v>
      </c>
      <c r="D498" s="689" t="s">
        <v>4145</v>
      </c>
      <c r="E498" s="690" t="s">
        <v>2801</v>
      </c>
      <c r="F498" s="626" t="s">
        <v>2775</v>
      </c>
      <c r="G498" s="626" t="s">
        <v>3126</v>
      </c>
      <c r="H498" s="626" t="s">
        <v>527</v>
      </c>
      <c r="I498" s="626" t="s">
        <v>3257</v>
      </c>
      <c r="J498" s="626" t="s">
        <v>3258</v>
      </c>
      <c r="K498" s="626" t="s">
        <v>3259</v>
      </c>
      <c r="L498" s="627">
        <v>101.69</v>
      </c>
      <c r="M498" s="627">
        <v>203.38</v>
      </c>
      <c r="N498" s="626">
        <v>2</v>
      </c>
      <c r="O498" s="691">
        <v>1</v>
      </c>
      <c r="P498" s="627"/>
      <c r="Q498" s="642">
        <v>0</v>
      </c>
      <c r="R498" s="626"/>
      <c r="S498" s="642">
        <v>0</v>
      </c>
      <c r="T498" s="691"/>
      <c r="U498" s="673">
        <v>0</v>
      </c>
    </row>
    <row r="499" spans="1:21" ht="14.4" customHeight="1" x14ac:dyDescent="0.3">
      <c r="A499" s="625">
        <v>7</v>
      </c>
      <c r="B499" s="626" t="s">
        <v>528</v>
      </c>
      <c r="C499" s="626">
        <v>89301072</v>
      </c>
      <c r="D499" s="689" t="s">
        <v>4145</v>
      </c>
      <c r="E499" s="690" t="s">
        <v>2801</v>
      </c>
      <c r="F499" s="626" t="s">
        <v>2775</v>
      </c>
      <c r="G499" s="626" t="s">
        <v>2860</v>
      </c>
      <c r="H499" s="626" t="s">
        <v>645</v>
      </c>
      <c r="I499" s="626" t="s">
        <v>2861</v>
      </c>
      <c r="J499" s="626" t="s">
        <v>2862</v>
      </c>
      <c r="K499" s="626" t="s">
        <v>2863</v>
      </c>
      <c r="L499" s="627">
        <v>1344.66</v>
      </c>
      <c r="M499" s="627">
        <v>4033.9800000000005</v>
      </c>
      <c r="N499" s="626">
        <v>3</v>
      </c>
      <c r="O499" s="691">
        <v>0.5</v>
      </c>
      <c r="P499" s="627">
        <v>4033.9800000000005</v>
      </c>
      <c r="Q499" s="642">
        <v>1</v>
      </c>
      <c r="R499" s="626">
        <v>3</v>
      </c>
      <c r="S499" s="642">
        <v>1</v>
      </c>
      <c r="T499" s="691">
        <v>0.5</v>
      </c>
      <c r="U499" s="673">
        <v>1</v>
      </c>
    </row>
    <row r="500" spans="1:21" ht="14.4" customHeight="1" x14ac:dyDescent="0.3">
      <c r="A500" s="625">
        <v>7</v>
      </c>
      <c r="B500" s="626" t="s">
        <v>528</v>
      </c>
      <c r="C500" s="626">
        <v>89301072</v>
      </c>
      <c r="D500" s="689" t="s">
        <v>4145</v>
      </c>
      <c r="E500" s="690" t="s">
        <v>2801</v>
      </c>
      <c r="F500" s="626" t="s">
        <v>2775</v>
      </c>
      <c r="G500" s="626" t="s">
        <v>2860</v>
      </c>
      <c r="H500" s="626" t="s">
        <v>645</v>
      </c>
      <c r="I500" s="626" t="s">
        <v>3130</v>
      </c>
      <c r="J500" s="626" t="s">
        <v>3131</v>
      </c>
      <c r="K500" s="626" t="s">
        <v>3132</v>
      </c>
      <c r="L500" s="627">
        <v>1793.46</v>
      </c>
      <c r="M500" s="627">
        <v>7173.84</v>
      </c>
      <c r="N500" s="626">
        <v>4</v>
      </c>
      <c r="O500" s="691">
        <v>1</v>
      </c>
      <c r="P500" s="627"/>
      <c r="Q500" s="642">
        <v>0</v>
      </c>
      <c r="R500" s="626"/>
      <c r="S500" s="642">
        <v>0</v>
      </c>
      <c r="T500" s="691"/>
      <c r="U500" s="673">
        <v>0</v>
      </c>
    </row>
    <row r="501" spans="1:21" ht="14.4" customHeight="1" x14ac:dyDescent="0.3">
      <c r="A501" s="625">
        <v>7</v>
      </c>
      <c r="B501" s="626" t="s">
        <v>528</v>
      </c>
      <c r="C501" s="626">
        <v>89301072</v>
      </c>
      <c r="D501" s="689" t="s">
        <v>4145</v>
      </c>
      <c r="E501" s="690" t="s">
        <v>2801</v>
      </c>
      <c r="F501" s="626" t="s">
        <v>2775</v>
      </c>
      <c r="G501" s="626" t="s">
        <v>3155</v>
      </c>
      <c r="H501" s="626" t="s">
        <v>645</v>
      </c>
      <c r="I501" s="626" t="s">
        <v>3561</v>
      </c>
      <c r="J501" s="626" t="s">
        <v>3562</v>
      </c>
      <c r="K501" s="626" t="s">
        <v>3563</v>
      </c>
      <c r="L501" s="627">
        <v>49.12</v>
      </c>
      <c r="M501" s="627">
        <v>147.35999999999999</v>
      </c>
      <c r="N501" s="626">
        <v>3</v>
      </c>
      <c r="O501" s="691">
        <v>1</v>
      </c>
      <c r="P501" s="627"/>
      <c r="Q501" s="642">
        <v>0</v>
      </c>
      <c r="R501" s="626"/>
      <c r="S501" s="642">
        <v>0</v>
      </c>
      <c r="T501" s="691"/>
      <c r="U501" s="673">
        <v>0</v>
      </c>
    </row>
    <row r="502" spans="1:21" ht="14.4" customHeight="1" x14ac:dyDescent="0.3">
      <c r="A502" s="625">
        <v>7</v>
      </c>
      <c r="B502" s="626" t="s">
        <v>528</v>
      </c>
      <c r="C502" s="626">
        <v>89301072</v>
      </c>
      <c r="D502" s="689" t="s">
        <v>4145</v>
      </c>
      <c r="E502" s="690" t="s">
        <v>2801</v>
      </c>
      <c r="F502" s="626" t="s">
        <v>2775</v>
      </c>
      <c r="G502" s="626" t="s">
        <v>3155</v>
      </c>
      <c r="H502" s="626" t="s">
        <v>645</v>
      </c>
      <c r="I502" s="626" t="s">
        <v>3164</v>
      </c>
      <c r="J502" s="626" t="s">
        <v>3165</v>
      </c>
      <c r="K502" s="626" t="s">
        <v>3166</v>
      </c>
      <c r="L502" s="627">
        <v>147.36000000000001</v>
      </c>
      <c r="M502" s="627">
        <v>1473.6000000000001</v>
      </c>
      <c r="N502" s="626">
        <v>10</v>
      </c>
      <c r="O502" s="691">
        <v>1</v>
      </c>
      <c r="P502" s="627"/>
      <c r="Q502" s="642">
        <v>0</v>
      </c>
      <c r="R502" s="626"/>
      <c r="S502" s="642">
        <v>0</v>
      </c>
      <c r="T502" s="691"/>
      <c r="U502" s="673">
        <v>0</v>
      </c>
    </row>
    <row r="503" spans="1:21" ht="14.4" customHeight="1" x14ac:dyDescent="0.3">
      <c r="A503" s="625">
        <v>7</v>
      </c>
      <c r="B503" s="626" t="s">
        <v>528</v>
      </c>
      <c r="C503" s="626">
        <v>89301072</v>
      </c>
      <c r="D503" s="689" t="s">
        <v>4145</v>
      </c>
      <c r="E503" s="690" t="s">
        <v>2801</v>
      </c>
      <c r="F503" s="626" t="s">
        <v>2775</v>
      </c>
      <c r="G503" s="626" t="s">
        <v>3155</v>
      </c>
      <c r="H503" s="626" t="s">
        <v>527</v>
      </c>
      <c r="I503" s="626" t="s">
        <v>3564</v>
      </c>
      <c r="J503" s="626" t="s">
        <v>3170</v>
      </c>
      <c r="K503" s="626" t="s">
        <v>3078</v>
      </c>
      <c r="L503" s="627">
        <v>0</v>
      </c>
      <c r="M503" s="627">
        <v>0</v>
      </c>
      <c r="N503" s="626">
        <v>6</v>
      </c>
      <c r="O503" s="691">
        <v>3</v>
      </c>
      <c r="P503" s="627">
        <v>0</v>
      </c>
      <c r="Q503" s="642"/>
      <c r="R503" s="626">
        <v>4</v>
      </c>
      <c r="S503" s="642">
        <v>0.66666666666666663</v>
      </c>
      <c r="T503" s="691">
        <v>2</v>
      </c>
      <c r="U503" s="673">
        <v>0.66666666666666663</v>
      </c>
    </row>
    <row r="504" spans="1:21" ht="14.4" customHeight="1" x14ac:dyDescent="0.3">
      <c r="A504" s="625">
        <v>7</v>
      </c>
      <c r="B504" s="626" t="s">
        <v>528</v>
      </c>
      <c r="C504" s="626">
        <v>89301072</v>
      </c>
      <c r="D504" s="689" t="s">
        <v>4145</v>
      </c>
      <c r="E504" s="690" t="s">
        <v>2801</v>
      </c>
      <c r="F504" s="626" t="s">
        <v>2775</v>
      </c>
      <c r="G504" s="626" t="s">
        <v>3155</v>
      </c>
      <c r="H504" s="626" t="s">
        <v>645</v>
      </c>
      <c r="I504" s="626" t="s">
        <v>3172</v>
      </c>
      <c r="J504" s="626" t="s">
        <v>3173</v>
      </c>
      <c r="K504" s="626" t="s">
        <v>3078</v>
      </c>
      <c r="L504" s="627">
        <v>124.51</v>
      </c>
      <c r="M504" s="627">
        <v>747.06000000000006</v>
      </c>
      <c r="N504" s="626">
        <v>6</v>
      </c>
      <c r="O504" s="691">
        <v>0.5</v>
      </c>
      <c r="P504" s="627"/>
      <c r="Q504" s="642">
        <v>0</v>
      </c>
      <c r="R504" s="626"/>
      <c r="S504" s="642">
        <v>0</v>
      </c>
      <c r="T504" s="691"/>
      <c r="U504" s="673">
        <v>0</v>
      </c>
    </row>
    <row r="505" spans="1:21" ht="14.4" customHeight="1" x14ac:dyDescent="0.3">
      <c r="A505" s="625">
        <v>7</v>
      </c>
      <c r="B505" s="626" t="s">
        <v>528</v>
      </c>
      <c r="C505" s="626">
        <v>89301072</v>
      </c>
      <c r="D505" s="689" t="s">
        <v>4145</v>
      </c>
      <c r="E505" s="690" t="s">
        <v>2801</v>
      </c>
      <c r="F505" s="626" t="s">
        <v>2775</v>
      </c>
      <c r="G505" s="626" t="s">
        <v>3155</v>
      </c>
      <c r="H505" s="626" t="s">
        <v>645</v>
      </c>
      <c r="I505" s="626" t="s">
        <v>3280</v>
      </c>
      <c r="J505" s="626" t="s">
        <v>3173</v>
      </c>
      <c r="K505" s="626" t="s">
        <v>3171</v>
      </c>
      <c r="L505" s="627">
        <v>207.53</v>
      </c>
      <c r="M505" s="627">
        <v>622.59</v>
      </c>
      <c r="N505" s="626">
        <v>3</v>
      </c>
      <c r="O505" s="691">
        <v>0.5</v>
      </c>
      <c r="P505" s="627">
        <v>622.59</v>
      </c>
      <c r="Q505" s="642">
        <v>1</v>
      </c>
      <c r="R505" s="626">
        <v>3</v>
      </c>
      <c r="S505" s="642">
        <v>1</v>
      </c>
      <c r="T505" s="691">
        <v>0.5</v>
      </c>
      <c r="U505" s="673">
        <v>1</v>
      </c>
    </row>
    <row r="506" spans="1:21" ht="14.4" customHeight="1" x14ac:dyDescent="0.3">
      <c r="A506" s="625">
        <v>7</v>
      </c>
      <c r="B506" s="626" t="s">
        <v>528</v>
      </c>
      <c r="C506" s="626">
        <v>89301072</v>
      </c>
      <c r="D506" s="689" t="s">
        <v>4145</v>
      </c>
      <c r="E506" s="690" t="s">
        <v>2801</v>
      </c>
      <c r="F506" s="626" t="s">
        <v>2775</v>
      </c>
      <c r="G506" s="626" t="s">
        <v>3155</v>
      </c>
      <c r="H506" s="626" t="s">
        <v>645</v>
      </c>
      <c r="I506" s="626" t="s">
        <v>3281</v>
      </c>
      <c r="J506" s="626" t="s">
        <v>3272</v>
      </c>
      <c r="K506" s="626" t="s">
        <v>3277</v>
      </c>
      <c r="L506" s="627">
        <v>314.35000000000002</v>
      </c>
      <c r="M506" s="627">
        <v>943.05000000000007</v>
      </c>
      <c r="N506" s="626">
        <v>3</v>
      </c>
      <c r="O506" s="691">
        <v>1.5</v>
      </c>
      <c r="P506" s="627">
        <v>314.35000000000002</v>
      </c>
      <c r="Q506" s="642">
        <v>0.33333333333333331</v>
      </c>
      <c r="R506" s="626">
        <v>1</v>
      </c>
      <c r="S506" s="642">
        <v>0.33333333333333331</v>
      </c>
      <c r="T506" s="691">
        <v>1</v>
      </c>
      <c r="U506" s="673">
        <v>0.66666666666666663</v>
      </c>
    </row>
    <row r="507" spans="1:21" ht="14.4" customHeight="1" x14ac:dyDescent="0.3">
      <c r="A507" s="625">
        <v>7</v>
      </c>
      <c r="B507" s="626" t="s">
        <v>528</v>
      </c>
      <c r="C507" s="626">
        <v>89301072</v>
      </c>
      <c r="D507" s="689" t="s">
        <v>4145</v>
      </c>
      <c r="E507" s="690" t="s">
        <v>2801</v>
      </c>
      <c r="F507" s="626" t="s">
        <v>2775</v>
      </c>
      <c r="G507" s="626" t="s">
        <v>2937</v>
      </c>
      <c r="H507" s="626" t="s">
        <v>527</v>
      </c>
      <c r="I507" s="626" t="s">
        <v>3565</v>
      </c>
      <c r="J507" s="626" t="s">
        <v>3566</v>
      </c>
      <c r="K507" s="626" t="s">
        <v>2905</v>
      </c>
      <c r="L507" s="627">
        <v>60.97</v>
      </c>
      <c r="M507" s="627">
        <v>182.91</v>
      </c>
      <c r="N507" s="626">
        <v>3</v>
      </c>
      <c r="O507" s="691">
        <v>0.5</v>
      </c>
      <c r="P507" s="627">
        <v>182.91</v>
      </c>
      <c r="Q507" s="642">
        <v>1</v>
      </c>
      <c r="R507" s="626">
        <v>3</v>
      </c>
      <c r="S507" s="642">
        <v>1</v>
      </c>
      <c r="T507" s="691">
        <v>0.5</v>
      </c>
      <c r="U507" s="673">
        <v>1</v>
      </c>
    </row>
    <row r="508" spans="1:21" ht="14.4" customHeight="1" x14ac:dyDescent="0.3">
      <c r="A508" s="625">
        <v>7</v>
      </c>
      <c r="B508" s="626" t="s">
        <v>528</v>
      </c>
      <c r="C508" s="626">
        <v>89301072</v>
      </c>
      <c r="D508" s="689" t="s">
        <v>4145</v>
      </c>
      <c r="E508" s="690" t="s">
        <v>2801</v>
      </c>
      <c r="F508" s="626" t="s">
        <v>2775</v>
      </c>
      <c r="G508" s="626" t="s">
        <v>2937</v>
      </c>
      <c r="H508" s="626" t="s">
        <v>527</v>
      </c>
      <c r="I508" s="626" t="s">
        <v>3174</v>
      </c>
      <c r="J508" s="626" t="s">
        <v>3175</v>
      </c>
      <c r="K508" s="626" t="s">
        <v>2905</v>
      </c>
      <c r="L508" s="627">
        <v>154.33000000000001</v>
      </c>
      <c r="M508" s="627">
        <v>925.98</v>
      </c>
      <c r="N508" s="626">
        <v>6</v>
      </c>
      <c r="O508" s="691">
        <v>2</v>
      </c>
      <c r="P508" s="627"/>
      <c r="Q508" s="642">
        <v>0</v>
      </c>
      <c r="R508" s="626"/>
      <c r="S508" s="642">
        <v>0</v>
      </c>
      <c r="T508" s="691"/>
      <c r="U508" s="673">
        <v>0</v>
      </c>
    </row>
    <row r="509" spans="1:21" ht="14.4" customHeight="1" x14ac:dyDescent="0.3">
      <c r="A509" s="625">
        <v>7</v>
      </c>
      <c r="B509" s="626" t="s">
        <v>528</v>
      </c>
      <c r="C509" s="626">
        <v>89301072</v>
      </c>
      <c r="D509" s="689" t="s">
        <v>4145</v>
      </c>
      <c r="E509" s="690" t="s">
        <v>2801</v>
      </c>
      <c r="F509" s="626" t="s">
        <v>2775</v>
      </c>
      <c r="G509" s="626" t="s">
        <v>2937</v>
      </c>
      <c r="H509" s="626" t="s">
        <v>527</v>
      </c>
      <c r="I509" s="626" t="s">
        <v>2938</v>
      </c>
      <c r="J509" s="626" t="s">
        <v>2939</v>
      </c>
      <c r="K509" s="626" t="s">
        <v>2905</v>
      </c>
      <c r="L509" s="627">
        <v>60.97</v>
      </c>
      <c r="M509" s="627">
        <v>1097.46</v>
      </c>
      <c r="N509" s="626">
        <v>18</v>
      </c>
      <c r="O509" s="691">
        <v>5</v>
      </c>
      <c r="P509" s="627">
        <v>426.78999999999996</v>
      </c>
      <c r="Q509" s="642">
        <v>0.38888888888888884</v>
      </c>
      <c r="R509" s="626">
        <v>7</v>
      </c>
      <c r="S509" s="642">
        <v>0.3888888888888889</v>
      </c>
      <c r="T509" s="691">
        <v>2</v>
      </c>
      <c r="U509" s="673">
        <v>0.4</v>
      </c>
    </row>
    <row r="510" spans="1:21" ht="14.4" customHeight="1" x14ac:dyDescent="0.3">
      <c r="A510" s="625">
        <v>7</v>
      </c>
      <c r="B510" s="626" t="s">
        <v>528</v>
      </c>
      <c r="C510" s="626">
        <v>89301072</v>
      </c>
      <c r="D510" s="689" t="s">
        <v>4145</v>
      </c>
      <c r="E510" s="690" t="s">
        <v>2801</v>
      </c>
      <c r="F510" s="626" t="s">
        <v>2775</v>
      </c>
      <c r="G510" s="626" t="s">
        <v>2937</v>
      </c>
      <c r="H510" s="626" t="s">
        <v>527</v>
      </c>
      <c r="I510" s="626" t="s">
        <v>3567</v>
      </c>
      <c r="J510" s="626" t="s">
        <v>2939</v>
      </c>
      <c r="K510" s="626" t="s">
        <v>3568</v>
      </c>
      <c r="L510" s="627">
        <v>0</v>
      </c>
      <c r="M510" s="627">
        <v>0</v>
      </c>
      <c r="N510" s="626">
        <v>2</v>
      </c>
      <c r="O510" s="691">
        <v>1</v>
      </c>
      <c r="P510" s="627"/>
      <c r="Q510" s="642"/>
      <c r="R510" s="626"/>
      <c r="S510" s="642">
        <v>0</v>
      </c>
      <c r="T510" s="691"/>
      <c r="U510" s="673">
        <v>0</v>
      </c>
    </row>
    <row r="511" spans="1:21" ht="14.4" customHeight="1" x14ac:dyDescent="0.3">
      <c r="A511" s="625">
        <v>7</v>
      </c>
      <c r="B511" s="626" t="s">
        <v>528</v>
      </c>
      <c r="C511" s="626">
        <v>89301072</v>
      </c>
      <c r="D511" s="689" t="s">
        <v>4145</v>
      </c>
      <c r="E511" s="690" t="s">
        <v>2801</v>
      </c>
      <c r="F511" s="626" t="s">
        <v>2775</v>
      </c>
      <c r="G511" s="626" t="s">
        <v>2937</v>
      </c>
      <c r="H511" s="626" t="s">
        <v>527</v>
      </c>
      <c r="I511" s="626" t="s">
        <v>3286</v>
      </c>
      <c r="J511" s="626" t="s">
        <v>2939</v>
      </c>
      <c r="K511" s="626" t="s">
        <v>3287</v>
      </c>
      <c r="L511" s="627">
        <v>0</v>
      </c>
      <c r="M511" s="627">
        <v>0</v>
      </c>
      <c r="N511" s="626">
        <v>5</v>
      </c>
      <c r="O511" s="691">
        <v>1.5</v>
      </c>
      <c r="P511" s="627">
        <v>0</v>
      </c>
      <c r="Q511" s="642"/>
      <c r="R511" s="626">
        <v>2</v>
      </c>
      <c r="S511" s="642">
        <v>0.4</v>
      </c>
      <c r="T511" s="691">
        <v>1</v>
      </c>
      <c r="U511" s="673">
        <v>0.66666666666666663</v>
      </c>
    </row>
    <row r="512" spans="1:21" ht="14.4" customHeight="1" x14ac:dyDescent="0.3">
      <c r="A512" s="625">
        <v>7</v>
      </c>
      <c r="B512" s="626" t="s">
        <v>528</v>
      </c>
      <c r="C512" s="626">
        <v>89301072</v>
      </c>
      <c r="D512" s="689" t="s">
        <v>4145</v>
      </c>
      <c r="E512" s="690" t="s">
        <v>2801</v>
      </c>
      <c r="F512" s="626" t="s">
        <v>2775</v>
      </c>
      <c r="G512" s="626" t="s">
        <v>3180</v>
      </c>
      <c r="H512" s="626" t="s">
        <v>645</v>
      </c>
      <c r="I512" s="626" t="s">
        <v>3569</v>
      </c>
      <c r="J512" s="626" t="s">
        <v>2007</v>
      </c>
      <c r="K512" s="626" t="s">
        <v>3570</v>
      </c>
      <c r="L512" s="627">
        <v>464.86</v>
      </c>
      <c r="M512" s="627">
        <v>464.86</v>
      </c>
      <c r="N512" s="626">
        <v>1</v>
      </c>
      <c r="O512" s="691">
        <v>0.5</v>
      </c>
      <c r="P512" s="627"/>
      <c r="Q512" s="642">
        <v>0</v>
      </c>
      <c r="R512" s="626"/>
      <c r="S512" s="642">
        <v>0</v>
      </c>
      <c r="T512" s="691"/>
      <c r="U512" s="673">
        <v>0</v>
      </c>
    </row>
    <row r="513" spans="1:21" ht="14.4" customHeight="1" x14ac:dyDescent="0.3">
      <c r="A513" s="625">
        <v>7</v>
      </c>
      <c r="B513" s="626" t="s">
        <v>528</v>
      </c>
      <c r="C513" s="626">
        <v>89301072</v>
      </c>
      <c r="D513" s="689" t="s">
        <v>4145</v>
      </c>
      <c r="E513" s="690" t="s">
        <v>2802</v>
      </c>
      <c r="F513" s="626" t="s">
        <v>2775</v>
      </c>
      <c r="G513" s="626" t="s">
        <v>3360</v>
      </c>
      <c r="H513" s="626" t="s">
        <v>527</v>
      </c>
      <c r="I513" s="626" t="s">
        <v>3571</v>
      </c>
      <c r="J513" s="626" t="s">
        <v>3572</v>
      </c>
      <c r="K513" s="626" t="s">
        <v>3573</v>
      </c>
      <c r="L513" s="627">
        <v>0</v>
      </c>
      <c r="M513" s="627">
        <v>0</v>
      </c>
      <c r="N513" s="626">
        <v>1</v>
      </c>
      <c r="O513" s="691">
        <v>1</v>
      </c>
      <c r="P513" s="627"/>
      <c r="Q513" s="642"/>
      <c r="R513" s="626"/>
      <c r="S513" s="642">
        <v>0</v>
      </c>
      <c r="T513" s="691"/>
      <c r="U513" s="673">
        <v>0</v>
      </c>
    </row>
    <row r="514" spans="1:21" ht="14.4" customHeight="1" x14ac:dyDescent="0.3">
      <c r="A514" s="625">
        <v>7</v>
      </c>
      <c r="B514" s="626" t="s">
        <v>528</v>
      </c>
      <c r="C514" s="626">
        <v>89301072</v>
      </c>
      <c r="D514" s="689" t="s">
        <v>4145</v>
      </c>
      <c r="E514" s="690" t="s">
        <v>2802</v>
      </c>
      <c r="F514" s="626" t="s">
        <v>2775</v>
      </c>
      <c r="G514" s="626" t="s">
        <v>3360</v>
      </c>
      <c r="H514" s="626" t="s">
        <v>527</v>
      </c>
      <c r="I514" s="626" t="s">
        <v>3574</v>
      </c>
      <c r="J514" s="626" t="s">
        <v>3575</v>
      </c>
      <c r="K514" s="626" t="s">
        <v>3576</v>
      </c>
      <c r="L514" s="627">
        <v>97.18</v>
      </c>
      <c r="M514" s="627">
        <v>97.18</v>
      </c>
      <c r="N514" s="626">
        <v>1</v>
      </c>
      <c r="O514" s="691">
        <v>1</v>
      </c>
      <c r="P514" s="627">
        <v>97.18</v>
      </c>
      <c r="Q514" s="642">
        <v>1</v>
      </c>
      <c r="R514" s="626">
        <v>1</v>
      </c>
      <c r="S514" s="642">
        <v>1</v>
      </c>
      <c r="T514" s="691">
        <v>1</v>
      </c>
      <c r="U514" s="673">
        <v>1</v>
      </c>
    </row>
    <row r="515" spans="1:21" ht="14.4" customHeight="1" x14ac:dyDescent="0.3">
      <c r="A515" s="625">
        <v>7</v>
      </c>
      <c r="B515" s="626" t="s">
        <v>528</v>
      </c>
      <c r="C515" s="626">
        <v>89301072</v>
      </c>
      <c r="D515" s="689" t="s">
        <v>4145</v>
      </c>
      <c r="E515" s="690" t="s">
        <v>2802</v>
      </c>
      <c r="F515" s="626" t="s">
        <v>2775</v>
      </c>
      <c r="G515" s="626" t="s">
        <v>3360</v>
      </c>
      <c r="H515" s="626" t="s">
        <v>527</v>
      </c>
      <c r="I515" s="626" t="s">
        <v>3574</v>
      </c>
      <c r="J515" s="626" t="s">
        <v>3572</v>
      </c>
      <c r="K515" s="626" t="s">
        <v>3576</v>
      </c>
      <c r="L515" s="627">
        <v>97.18</v>
      </c>
      <c r="M515" s="627">
        <v>97.18</v>
      </c>
      <c r="N515" s="626">
        <v>1</v>
      </c>
      <c r="O515" s="691">
        <v>1</v>
      </c>
      <c r="P515" s="627">
        <v>97.18</v>
      </c>
      <c r="Q515" s="642">
        <v>1</v>
      </c>
      <c r="R515" s="626">
        <v>1</v>
      </c>
      <c r="S515" s="642">
        <v>1</v>
      </c>
      <c r="T515" s="691">
        <v>1</v>
      </c>
      <c r="U515" s="673">
        <v>1</v>
      </c>
    </row>
    <row r="516" spans="1:21" ht="14.4" customHeight="1" x14ac:dyDescent="0.3">
      <c r="A516" s="625">
        <v>7</v>
      </c>
      <c r="B516" s="626" t="s">
        <v>528</v>
      </c>
      <c r="C516" s="626">
        <v>89301072</v>
      </c>
      <c r="D516" s="689" t="s">
        <v>4145</v>
      </c>
      <c r="E516" s="690" t="s">
        <v>2802</v>
      </c>
      <c r="F516" s="626" t="s">
        <v>2775</v>
      </c>
      <c r="G516" s="626" t="s">
        <v>3368</v>
      </c>
      <c r="H516" s="626" t="s">
        <v>645</v>
      </c>
      <c r="I516" s="626" t="s">
        <v>3369</v>
      </c>
      <c r="J516" s="626" t="s">
        <v>3370</v>
      </c>
      <c r="K516" s="626" t="s">
        <v>3371</v>
      </c>
      <c r="L516" s="627">
        <v>937.93</v>
      </c>
      <c r="M516" s="627">
        <v>1875.86</v>
      </c>
      <c r="N516" s="626">
        <v>2</v>
      </c>
      <c r="O516" s="691">
        <v>1</v>
      </c>
      <c r="P516" s="627">
        <v>1875.86</v>
      </c>
      <c r="Q516" s="642">
        <v>1</v>
      </c>
      <c r="R516" s="626">
        <v>2</v>
      </c>
      <c r="S516" s="642">
        <v>1</v>
      </c>
      <c r="T516" s="691">
        <v>1</v>
      </c>
      <c r="U516" s="673">
        <v>1</v>
      </c>
    </row>
    <row r="517" spans="1:21" ht="14.4" customHeight="1" x14ac:dyDescent="0.3">
      <c r="A517" s="625">
        <v>7</v>
      </c>
      <c r="B517" s="626" t="s">
        <v>528</v>
      </c>
      <c r="C517" s="626">
        <v>89301072</v>
      </c>
      <c r="D517" s="689" t="s">
        <v>4145</v>
      </c>
      <c r="E517" s="690" t="s">
        <v>2803</v>
      </c>
      <c r="F517" s="626" t="s">
        <v>2775</v>
      </c>
      <c r="G517" s="626" t="s">
        <v>2949</v>
      </c>
      <c r="H517" s="626" t="s">
        <v>645</v>
      </c>
      <c r="I517" s="626" t="s">
        <v>1918</v>
      </c>
      <c r="J517" s="626" t="s">
        <v>2748</v>
      </c>
      <c r="K517" s="626" t="s">
        <v>2749</v>
      </c>
      <c r="L517" s="627">
        <v>17.690000000000001</v>
      </c>
      <c r="M517" s="627">
        <v>123.83000000000001</v>
      </c>
      <c r="N517" s="626">
        <v>7</v>
      </c>
      <c r="O517" s="691">
        <v>2</v>
      </c>
      <c r="P517" s="627">
        <v>123.83000000000001</v>
      </c>
      <c r="Q517" s="642">
        <v>1</v>
      </c>
      <c r="R517" s="626">
        <v>7</v>
      </c>
      <c r="S517" s="642">
        <v>1</v>
      </c>
      <c r="T517" s="691">
        <v>2</v>
      </c>
      <c r="U517" s="673">
        <v>1</v>
      </c>
    </row>
    <row r="518" spans="1:21" ht="14.4" customHeight="1" x14ac:dyDescent="0.3">
      <c r="A518" s="625">
        <v>7</v>
      </c>
      <c r="B518" s="626" t="s">
        <v>528</v>
      </c>
      <c r="C518" s="626">
        <v>89301072</v>
      </c>
      <c r="D518" s="689" t="s">
        <v>4145</v>
      </c>
      <c r="E518" s="690" t="s">
        <v>2803</v>
      </c>
      <c r="F518" s="626" t="s">
        <v>2775</v>
      </c>
      <c r="G518" s="626" t="s">
        <v>2965</v>
      </c>
      <c r="H518" s="626" t="s">
        <v>527</v>
      </c>
      <c r="I518" s="626" t="s">
        <v>2966</v>
      </c>
      <c r="J518" s="626" t="s">
        <v>2967</v>
      </c>
      <c r="K518" s="626" t="s">
        <v>2968</v>
      </c>
      <c r="L518" s="627">
        <v>294.70999999999998</v>
      </c>
      <c r="M518" s="627">
        <v>2652.39</v>
      </c>
      <c r="N518" s="626">
        <v>9</v>
      </c>
      <c r="O518" s="691">
        <v>7</v>
      </c>
      <c r="P518" s="627">
        <v>2652.39</v>
      </c>
      <c r="Q518" s="642">
        <v>1</v>
      </c>
      <c r="R518" s="626">
        <v>9</v>
      </c>
      <c r="S518" s="642">
        <v>1</v>
      </c>
      <c r="T518" s="691">
        <v>7</v>
      </c>
      <c r="U518" s="673">
        <v>1</v>
      </c>
    </row>
    <row r="519" spans="1:21" ht="14.4" customHeight="1" x14ac:dyDescent="0.3">
      <c r="A519" s="625">
        <v>7</v>
      </c>
      <c r="B519" s="626" t="s">
        <v>528</v>
      </c>
      <c r="C519" s="626">
        <v>89301072</v>
      </c>
      <c r="D519" s="689" t="s">
        <v>4145</v>
      </c>
      <c r="E519" s="690" t="s">
        <v>2803</v>
      </c>
      <c r="F519" s="626" t="s">
        <v>2775</v>
      </c>
      <c r="G519" s="626" t="s">
        <v>2965</v>
      </c>
      <c r="H519" s="626" t="s">
        <v>527</v>
      </c>
      <c r="I519" s="626" t="s">
        <v>2966</v>
      </c>
      <c r="J519" s="626" t="s">
        <v>2967</v>
      </c>
      <c r="K519" s="626" t="s">
        <v>2968</v>
      </c>
      <c r="L519" s="627">
        <v>294.7</v>
      </c>
      <c r="M519" s="627">
        <v>294.7</v>
      </c>
      <c r="N519" s="626">
        <v>1</v>
      </c>
      <c r="O519" s="691">
        <v>1</v>
      </c>
      <c r="P519" s="627">
        <v>294.7</v>
      </c>
      <c r="Q519" s="642">
        <v>1</v>
      </c>
      <c r="R519" s="626">
        <v>1</v>
      </c>
      <c r="S519" s="642">
        <v>1</v>
      </c>
      <c r="T519" s="691">
        <v>1</v>
      </c>
      <c r="U519" s="673">
        <v>1</v>
      </c>
    </row>
    <row r="520" spans="1:21" ht="14.4" customHeight="1" x14ac:dyDescent="0.3">
      <c r="A520" s="625">
        <v>7</v>
      </c>
      <c r="B520" s="626" t="s">
        <v>528</v>
      </c>
      <c r="C520" s="626">
        <v>89301072</v>
      </c>
      <c r="D520" s="689" t="s">
        <v>4145</v>
      </c>
      <c r="E520" s="690" t="s">
        <v>2803</v>
      </c>
      <c r="F520" s="626" t="s">
        <v>2775</v>
      </c>
      <c r="G520" s="626" t="s">
        <v>2965</v>
      </c>
      <c r="H520" s="626" t="s">
        <v>527</v>
      </c>
      <c r="I520" s="626" t="s">
        <v>3577</v>
      </c>
      <c r="J520" s="626" t="s">
        <v>2967</v>
      </c>
      <c r="K520" s="626" t="s">
        <v>3578</v>
      </c>
      <c r="L520" s="627">
        <v>0</v>
      </c>
      <c r="M520" s="627">
        <v>0</v>
      </c>
      <c r="N520" s="626">
        <v>3</v>
      </c>
      <c r="O520" s="691">
        <v>2.5</v>
      </c>
      <c r="P520" s="627">
        <v>0</v>
      </c>
      <c r="Q520" s="642"/>
      <c r="R520" s="626">
        <v>3</v>
      </c>
      <c r="S520" s="642">
        <v>1</v>
      </c>
      <c r="T520" s="691">
        <v>2.5</v>
      </c>
      <c r="U520" s="673">
        <v>1</v>
      </c>
    </row>
    <row r="521" spans="1:21" ht="14.4" customHeight="1" x14ac:dyDescent="0.3">
      <c r="A521" s="625">
        <v>7</v>
      </c>
      <c r="B521" s="626" t="s">
        <v>528</v>
      </c>
      <c r="C521" s="626">
        <v>89301072</v>
      </c>
      <c r="D521" s="689" t="s">
        <v>4145</v>
      </c>
      <c r="E521" s="690" t="s">
        <v>2803</v>
      </c>
      <c r="F521" s="626" t="s">
        <v>2775</v>
      </c>
      <c r="G521" s="626" t="s">
        <v>3330</v>
      </c>
      <c r="H521" s="626" t="s">
        <v>645</v>
      </c>
      <c r="I521" s="626" t="s">
        <v>3579</v>
      </c>
      <c r="J521" s="626" t="s">
        <v>3580</v>
      </c>
      <c r="K521" s="626" t="s">
        <v>3581</v>
      </c>
      <c r="L521" s="627">
        <v>1070.8599999999999</v>
      </c>
      <c r="M521" s="627">
        <v>1070.8599999999999</v>
      </c>
      <c r="N521" s="626">
        <v>1</v>
      </c>
      <c r="O521" s="691">
        <v>0.5</v>
      </c>
      <c r="P521" s="627">
        <v>1070.8599999999999</v>
      </c>
      <c r="Q521" s="642">
        <v>1</v>
      </c>
      <c r="R521" s="626">
        <v>1</v>
      </c>
      <c r="S521" s="642">
        <v>1</v>
      </c>
      <c r="T521" s="691">
        <v>0.5</v>
      </c>
      <c r="U521" s="673">
        <v>1</v>
      </c>
    </row>
    <row r="522" spans="1:21" ht="14.4" customHeight="1" x14ac:dyDescent="0.3">
      <c r="A522" s="625">
        <v>7</v>
      </c>
      <c r="B522" s="626" t="s">
        <v>528</v>
      </c>
      <c r="C522" s="626">
        <v>89301072</v>
      </c>
      <c r="D522" s="689" t="s">
        <v>4145</v>
      </c>
      <c r="E522" s="690" t="s">
        <v>2803</v>
      </c>
      <c r="F522" s="626" t="s">
        <v>2775</v>
      </c>
      <c r="G522" s="626" t="s">
        <v>3214</v>
      </c>
      <c r="H522" s="626" t="s">
        <v>527</v>
      </c>
      <c r="I522" s="626" t="s">
        <v>935</v>
      </c>
      <c r="J522" s="626" t="s">
        <v>936</v>
      </c>
      <c r="K522" s="626" t="s">
        <v>3215</v>
      </c>
      <c r="L522" s="627">
        <v>153.37</v>
      </c>
      <c r="M522" s="627">
        <v>460.11</v>
      </c>
      <c r="N522" s="626">
        <v>3</v>
      </c>
      <c r="O522" s="691">
        <v>1</v>
      </c>
      <c r="P522" s="627">
        <v>460.11</v>
      </c>
      <c r="Q522" s="642">
        <v>1</v>
      </c>
      <c r="R522" s="626">
        <v>3</v>
      </c>
      <c r="S522" s="642">
        <v>1</v>
      </c>
      <c r="T522" s="691">
        <v>1</v>
      </c>
      <c r="U522" s="673">
        <v>1</v>
      </c>
    </row>
    <row r="523" spans="1:21" ht="14.4" customHeight="1" x14ac:dyDescent="0.3">
      <c r="A523" s="625">
        <v>7</v>
      </c>
      <c r="B523" s="626" t="s">
        <v>528</v>
      </c>
      <c r="C523" s="626">
        <v>89301072</v>
      </c>
      <c r="D523" s="689" t="s">
        <v>4145</v>
      </c>
      <c r="E523" s="690" t="s">
        <v>2803</v>
      </c>
      <c r="F523" s="626" t="s">
        <v>2775</v>
      </c>
      <c r="G523" s="626" t="s">
        <v>3069</v>
      </c>
      <c r="H523" s="626" t="s">
        <v>527</v>
      </c>
      <c r="I523" s="626" t="s">
        <v>980</v>
      </c>
      <c r="J523" s="626" t="s">
        <v>3232</v>
      </c>
      <c r="K523" s="626" t="s">
        <v>3233</v>
      </c>
      <c r="L523" s="627">
        <v>56.01</v>
      </c>
      <c r="M523" s="627">
        <v>56.01</v>
      </c>
      <c r="N523" s="626">
        <v>1</v>
      </c>
      <c r="O523" s="691">
        <v>1</v>
      </c>
      <c r="P523" s="627">
        <v>56.01</v>
      </c>
      <c r="Q523" s="642">
        <v>1</v>
      </c>
      <c r="R523" s="626">
        <v>1</v>
      </c>
      <c r="S523" s="642">
        <v>1</v>
      </c>
      <c r="T523" s="691">
        <v>1</v>
      </c>
      <c r="U523" s="673">
        <v>1</v>
      </c>
    </row>
    <row r="524" spans="1:21" ht="14.4" customHeight="1" x14ac:dyDescent="0.3">
      <c r="A524" s="625">
        <v>7</v>
      </c>
      <c r="B524" s="626" t="s">
        <v>528</v>
      </c>
      <c r="C524" s="626">
        <v>89301072</v>
      </c>
      <c r="D524" s="689" t="s">
        <v>4145</v>
      </c>
      <c r="E524" s="690" t="s">
        <v>2803</v>
      </c>
      <c r="F524" s="626" t="s">
        <v>2775</v>
      </c>
      <c r="G524" s="626" t="s">
        <v>3582</v>
      </c>
      <c r="H524" s="626" t="s">
        <v>527</v>
      </c>
      <c r="I524" s="626" t="s">
        <v>3583</v>
      </c>
      <c r="J524" s="626" t="s">
        <v>1279</v>
      </c>
      <c r="K524" s="626" t="s">
        <v>3261</v>
      </c>
      <c r="L524" s="627">
        <v>33.68</v>
      </c>
      <c r="M524" s="627">
        <v>33.68</v>
      </c>
      <c r="N524" s="626">
        <v>1</v>
      </c>
      <c r="O524" s="691">
        <v>0.5</v>
      </c>
      <c r="P524" s="627">
        <v>33.68</v>
      </c>
      <c r="Q524" s="642">
        <v>1</v>
      </c>
      <c r="R524" s="626">
        <v>1</v>
      </c>
      <c r="S524" s="642">
        <v>1</v>
      </c>
      <c r="T524" s="691">
        <v>0.5</v>
      </c>
      <c r="U524" s="673">
        <v>1</v>
      </c>
    </row>
    <row r="525" spans="1:21" ht="14.4" customHeight="1" x14ac:dyDescent="0.3">
      <c r="A525" s="625">
        <v>7</v>
      </c>
      <c r="B525" s="626" t="s">
        <v>528</v>
      </c>
      <c r="C525" s="626">
        <v>89301072</v>
      </c>
      <c r="D525" s="689" t="s">
        <v>4145</v>
      </c>
      <c r="E525" s="690" t="s">
        <v>2803</v>
      </c>
      <c r="F525" s="626" t="s">
        <v>2775</v>
      </c>
      <c r="G525" s="626" t="s">
        <v>3584</v>
      </c>
      <c r="H525" s="626" t="s">
        <v>527</v>
      </c>
      <c r="I525" s="626" t="s">
        <v>3585</v>
      </c>
      <c r="J525" s="626" t="s">
        <v>3586</v>
      </c>
      <c r="K525" s="626" t="s">
        <v>3587</v>
      </c>
      <c r="L525" s="627">
        <v>113.04</v>
      </c>
      <c r="M525" s="627">
        <v>226.08</v>
      </c>
      <c r="N525" s="626">
        <v>2</v>
      </c>
      <c r="O525" s="691">
        <v>0.5</v>
      </c>
      <c r="P525" s="627">
        <v>226.08</v>
      </c>
      <c r="Q525" s="642">
        <v>1</v>
      </c>
      <c r="R525" s="626">
        <v>2</v>
      </c>
      <c r="S525" s="642">
        <v>1</v>
      </c>
      <c r="T525" s="691">
        <v>0.5</v>
      </c>
      <c r="U525" s="673">
        <v>1</v>
      </c>
    </row>
    <row r="526" spans="1:21" ht="14.4" customHeight="1" x14ac:dyDescent="0.3">
      <c r="A526" s="625">
        <v>7</v>
      </c>
      <c r="B526" s="626" t="s">
        <v>528</v>
      </c>
      <c r="C526" s="626">
        <v>89301072</v>
      </c>
      <c r="D526" s="689" t="s">
        <v>4145</v>
      </c>
      <c r="E526" s="690" t="s">
        <v>2803</v>
      </c>
      <c r="F526" s="626" t="s">
        <v>2775</v>
      </c>
      <c r="G526" s="626" t="s">
        <v>3588</v>
      </c>
      <c r="H526" s="626" t="s">
        <v>645</v>
      </c>
      <c r="I526" s="626" t="s">
        <v>3589</v>
      </c>
      <c r="J526" s="626" t="s">
        <v>3590</v>
      </c>
      <c r="K526" s="626" t="s">
        <v>3591</v>
      </c>
      <c r="L526" s="627">
        <v>69.86</v>
      </c>
      <c r="M526" s="627">
        <v>139.72</v>
      </c>
      <c r="N526" s="626">
        <v>2</v>
      </c>
      <c r="O526" s="691">
        <v>1</v>
      </c>
      <c r="P526" s="627">
        <v>139.72</v>
      </c>
      <c r="Q526" s="642">
        <v>1</v>
      </c>
      <c r="R526" s="626">
        <v>2</v>
      </c>
      <c r="S526" s="642">
        <v>1</v>
      </c>
      <c r="T526" s="691">
        <v>1</v>
      </c>
      <c r="U526" s="673">
        <v>1</v>
      </c>
    </row>
    <row r="527" spans="1:21" ht="14.4" customHeight="1" x14ac:dyDescent="0.3">
      <c r="A527" s="625">
        <v>7</v>
      </c>
      <c r="B527" s="626" t="s">
        <v>528</v>
      </c>
      <c r="C527" s="626">
        <v>89301072</v>
      </c>
      <c r="D527" s="689" t="s">
        <v>4145</v>
      </c>
      <c r="E527" s="690" t="s">
        <v>2804</v>
      </c>
      <c r="F527" s="626" t="s">
        <v>2775</v>
      </c>
      <c r="G527" s="626" t="s">
        <v>3592</v>
      </c>
      <c r="H527" s="626" t="s">
        <v>527</v>
      </c>
      <c r="I527" s="626" t="s">
        <v>3593</v>
      </c>
      <c r="J527" s="626" t="s">
        <v>3594</v>
      </c>
      <c r="K527" s="626" t="s">
        <v>3595</v>
      </c>
      <c r="L527" s="627">
        <v>64.23</v>
      </c>
      <c r="M527" s="627">
        <v>128.46</v>
      </c>
      <c r="N527" s="626">
        <v>2</v>
      </c>
      <c r="O527" s="691">
        <v>0.5</v>
      </c>
      <c r="P527" s="627">
        <v>128.46</v>
      </c>
      <c r="Q527" s="642">
        <v>1</v>
      </c>
      <c r="R527" s="626">
        <v>2</v>
      </c>
      <c r="S527" s="642">
        <v>1</v>
      </c>
      <c r="T527" s="691">
        <v>0.5</v>
      </c>
      <c r="U527" s="673">
        <v>1</v>
      </c>
    </row>
    <row r="528" spans="1:21" ht="14.4" customHeight="1" x14ac:dyDescent="0.3">
      <c r="A528" s="625">
        <v>7</v>
      </c>
      <c r="B528" s="626" t="s">
        <v>528</v>
      </c>
      <c r="C528" s="626">
        <v>89301072</v>
      </c>
      <c r="D528" s="689" t="s">
        <v>4145</v>
      </c>
      <c r="E528" s="690" t="s">
        <v>2804</v>
      </c>
      <c r="F528" s="626" t="s">
        <v>2775</v>
      </c>
      <c r="G528" s="626" t="s">
        <v>2843</v>
      </c>
      <c r="H528" s="626" t="s">
        <v>645</v>
      </c>
      <c r="I528" s="626" t="s">
        <v>2844</v>
      </c>
      <c r="J528" s="626" t="s">
        <v>2845</v>
      </c>
      <c r="K528" s="626" t="s">
        <v>2846</v>
      </c>
      <c r="L528" s="627">
        <v>333.31</v>
      </c>
      <c r="M528" s="627">
        <v>333.31</v>
      </c>
      <c r="N528" s="626">
        <v>1</v>
      </c>
      <c r="O528" s="691">
        <v>1</v>
      </c>
      <c r="P528" s="627"/>
      <c r="Q528" s="642">
        <v>0</v>
      </c>
      <c r="R528" s="626"/>
      <c r="S528" s="642">
        <v>0</v>
      </c>
      <c r="T528" s="691"/>
      <c r="U528" s="673">
        <v>0</v>
      </c>
    </row>
    <row r="529" spans="1:21" ht="14.4" customHeight="1" x14ac:dyDescent="0.3">
      <c r="A529" s="625">
        <v>7</v>
      </c>
      <c r="B529" s="626" t="s">
        <v>528</v>
      </c>
      <c r="C529" s="626">
        <v>89301072</v>
      </c>
      <c r="D529" s="689" t="s">
        <v>4145</v>
      </c>
      <c r="E529" s="690" t="s">
        <v>2804</v>
      </c>
      <c r="F529" s="626" t="s">
        <v>2775</v>
      </c>
      <c r="G529" s="626" t="s">
        <v>3185</v>
      </c>
      <c r="H529" s="626" t="s">
        <v>645</v>
      </c>
      <c r="I529" s="626" t="s">
        <v>3596</v>
      </c>
      <c r="J529" s="626" t="s">
        <v>3597</v>
      </c>
      <c r="K529" s="626" t="s">
        <v>1969</v>
      </c>
      <c r="L529" s="627">
        <v>196.76</v>
      </c>
      <c r="M529" s="627">
        <v>393.52</v>
      </c>
      <c r="N529" s="626">
        <v>2</v>
      </c>
      <c r="O529" s="691">
        <v>0.5</v>
      </c>
      <c r="P529" s="627"/>
      <c r="Q529" s="642">
        <v>0</v>
      </c>
      <c r="R529" s="626"/>
      <c r="S529" s="642">
        <v>0</v>
      </c>
      <c r="T529" s="691"/>
      <c r="U529" s="673">
        <v>0</v>
      </c>
    </row>
    <row r="530" spans="1:21" ht="14.4" customHeight="1" x14ac:dyDescent="0.3">
      <c r="A530" s="625">
        <v>7</v>
      </c>
      <c r="B530" s="626" t="s">
        <v>528</v>
      </c>
      <c r="C530" s="626">
        <v>89301072</v>
      </c>
      <c r="D530" s="689" t="s">
        <v>4145</v>
      </c>
      <c r="E530" s="690" t="s">
        <v>2804</v>
      </c>
      <c r="F530" s="626" t="s">
        <v>2775</v>
      </c>
      <c r="G530" s="626" t="s">
        <v>2884</v>
      </c>
      <c r="H530" s="626" t="s">
        <v>645</v>
      </c>
      <c r="I530" s="626" t="s">
        <v>2885</v>
      </c>
      <c r="J530" s="626" t="s">
        <v>2886</v>
      </c>
      <c r="K530" s="626" t="s">
        <v>2887</v>
      </c>
      <c r="L530" s="627">
        <v>222.25</v>
      </c>
      <c r="M530" s="627">
        <v>1778</v>
      </c>
      <c r="N530" s="626">
        <v>8</v>
      </c>
      <c r="O530" s="691">
        <v>3</v>
      </c>
      <c r="P530" s="627">
        <v>1778</v>
      </c>
      <c r="Q530" s="642">
        <v>1</v>
      </c>
      <c r="R530" s="626">
        <v>8</v>
      </c>
      <c r="S530" s="642">
        <v>1</v>
      </c>
      <c r="T530" s="691">
        <v>3</v>
      </c>
      <c r="U530" s="673">
        <v>1</v>
      </c>
    </row>
    <row r="531" spans="1:21" ht="14.4" customHeight="1" x14ac:dyDescent="0.3">
      <c r="A531" s="625">
        <v>7</v>
      </c>
      <c r="B531" s="626" t="s">
        <v>528</v>
      </c>
      <c r="C531" s="626">
        <v>89301072</v>
      </c>
      <c r="D531" s="689" t="s">
        <v>4145</v>
      </c>
      <c r="E531" s="690" t="s">
        <v>2804</v>
      </c>
      <c r="F531" s="626" t="s">
        <v>2775</v>
      </c>
      <c r="G531" s="626" t="s">
        <v>3598</v>
      </c>
      <c r="H531" s="626" t="s">
        <v>527</v>
      </c>
      <c r="I531" s="626" t="s">
        <v>3599</v>
      </c>
      <c r="J531" s="626" t="s">
        <v>3600</v>
      </c>
      <c r="K531" s="626" t="s">
        <v>3601</v>
      </c>
      <c r="L531" s="627">
        <v>39.39</v>
      </c>
      <c r="M531" s="627">
        <v>39.39</v>
      </c>
      <c r="N531" s="626">
        <v>1</v>
      </c>
      <c r="O531" s="691">
        <v>0.5</v>
      </c>
      <c r="P531" s="627">
        <v>39.39</v>
      </c>
      <c r="Q531" s="642">
        <v>1</v>
      </c>
      <c r="R531" s="626">
        <v>1</v>
      </c>
      <c r="S531" s="642">
        <v>1</v>
      </c>
      <c r="T531" s="691">
        <v>0.5</v>
      </c>
      <c r="U531" s="673">
        <v>1</v>
      </c>
    </row>
    <row r="532" spans="1:21" ht="14.4" customHeight="1" x14ac:dyDescent="0.3">
      <c r="A532" s="625">
        <v>7</v>
      </c>
      <c r="B532" s="626" t="s">
        <v>528</v>
      </c>
      <c r="C532" s="626">
        <v>89301072</v>
      </c>
      <c r="D532" s="689" t="s">
        <v>4145</v>
      </c>
      <c r="E532" s="690" t="s">
        <v>2804</v>
      </c>
      <c r="F532" s="626" t="s">
        <v>2775</v>
      </c>
      <c r="G532" s="626" t="s">
        <v>3602</v>
      </c>
      <c r="H532" s="626" t="s">
        <v>527</v>
      </c>
      <c r="I532" s="626" t="s">
        <v>1158</v>
      </c>
      <c r="J532" s="626" t="s">
        <v>1159</v>
      </c>
      <c r="K532" s="626" t="s">
        <v>3603</v>
      </c>
      <c r="L532" s="627">
        <v>45.75</v>
      </c>
      <c r="M532" s="627">
        <v>45.75</v>
      </c>
      <c r="N532" s="626">
        <v>1</v>
      </c>
      <c r="O532" s="691">
        <v>0.5</v>
      </c>
      <c r="P532" s="627">
        <v>45.75</v>
      </c>
      <c r="Q532" s="642">
        <v>1</v>
      </c>
      <c r="R532" s="626">
        <v>1</v>
      </c>
      <c r="S532" s="642">
        <v>1</v>
      </c>
      <c r="T532" s="691">
        <v>0.5</v>
      </c>
      <c r="U532" s="673">
        <v>1</v>
      </c>
    </row>
    <row r="533" spans="1:21" ht="14.4" customHeight="1" x14ac:dyDescent="0.3">
      <c r="A533" s="625">
        <v>7</v>
      </c>
      <c r="B533" s="626" t="s">
        <v>528</v>
      </c>
      <c r="C533" s="626">
        <v>89301072</v>
      </c>
      <c r="D533" s="689" t="s">
        <v>4145</v>
      </c>
      <c r="E533" s="690" t="s">
        <v>2804</v>
      </c>
      <c r="F533" s="626" t="s">
        <v>2775</v>
      </c>
      <c r="G533" s="626" t="s">
        <v>3194</v>
      </c>
      <c r="H533" s="626" t="s">
        <v>527</v>
      </c>
      <c r="I533" s="626" t="s">
        <v>3314</v>
      </c>
      <c r="J533" s="626" t="s">
        <v>3315</v>
      </c>
      <c r="K533" s="626" t="s">
        <v>3316</v>
      </c>
      <c r="L533" s="627">
        <v>75.36</v>
      </c>
      <c r="M533" s="627">
        <v>75.36</v>
      </c>
      <c r="N533" s="626">
        <v>1</v>
      </c>
      <c r="O533" s="691">
        <v>1</v>
      </c>
      <c r="P533" s="627"/>
      <c r="Q533" s="642">
        <v>0</v>
      </c>
      <c r="R533" s="626"/>
      <c r="S533" s="642">
        <v>0</v>
      </c>
      <c r="T533" s="691"/>
      <c r="U533" s="673">
        <v>0</v>
      </c>
    </row>
    <row r="534" spans="1:21" ht="14.4" customHeight="1" x14ac:dyDescent="0.3">
      <c r="A534" s="625">
        <v>7</v>
      </c>
      <c r="B534" s="626" t="s">
        <v>528</v>
      </c>
      <c r="C534" s="626">
        <v>89301072</v>
      </c>
      <c r="D534" s="689" t="s">
        <v>4145</v>
      </c>
      <c r="E534" s="690" t="s">
        <v>2804</v>
      </c>
      <c r="F534" s="626" t="s">
        <v>2775</v>
      </c>
      <c r="G534" s="626" t="s">
        <v>2898</v>
      </c>
      <c r="H534" s="626" t="s">
        <v>527</v>
      </c>
      <c r="I534" s="626" t="s">
        <v>2899</v>
      </c>
      <c r="J534" s="626" t="s">
        <v>3604</v>
      </c>
      <c r="K534" s="626" t="s">
        <v>2901</v>
      </c>
      <c r="L534" s="627">
        <v>0</v>
      </c>
      <c r="M534" s="627">
        <v>0</v>
      </c>
      <c r="N534" s="626">
        <v>1</v>
      </c>
      <c r="O534" s="691">
        <v>1</v>
      </c>
      <c r="P534" s="627">
        <v>0</v>
      </c>
      <c r="Q534" s="642"/>
      <c r="R534" s="626">
        <v>1</v>
      </c>
      <c r="S534" s="642">
        <v>1</v>
      </c>
      <c r="T534" s="691">
        <v>1</v>
      </c>
      <c r="U534" s="673">
        <v>1</v>
      </c>
    </row>
    <row r="535" spans="1:21" ht="14.4" customHeight="1" x14ac:dyDescent="0.3">
      <c r="A535" s="625">
        <v>7</v>
      </c>
      <c r="B535" s="626" t="s">
        <v>528</v>
      </c>
      <c r="C535" s="626">
        <v>89301072</v>
      </c>
      <c r="D535" s="689" t="s">
        <v>4145</v>
      </c>
      <c r="E535" s="690" t="s">
        <v>2804</v>
      </c>
      <c r="F535" s="626" t="s">
        <v>2775</v>
      </c>
      <c r="G535" s="626" t="s">
        <v>2898</v>
      </c>
      <c r="H535" s="626" t="s">
        <v>527</v>
      </c>
      <c r="I535" s="626" t="s">
        <v>2899</v>
      </c>
      <c r="J535" s="626" t="s">
        <v>2900</v>
      </c>
      <c r="K535" s="626" t="s">
        <v>2901</v>
      </c>
      <c r="L535" s="627">
        <v>0</v>
      </c>
      <c r="M535" s="627">
        <v>0</v>
      </c>
      <c r="N535" s="626">
        <v>2</v>
      </c>
      <c r="O535" s="691">
        <v>1.5</v>
      </c>
      <c r="P535" s="627">
        <v>0</v>
      </c>
      <c r="Q535" s="642"/>
      <c r="R535" s="626">
        <v>2</v>
      </c>
      <c r="S535" s="642">
        <v>1</v>
      </c>
      <c r="T535" s="691">
        <v>1.5</v>
      </c>
      <c r="U535" s="673">
        <v>1</v>
      </c>
    </row>
    <row r="536" spans="1:21" ht="14.4" customHeight="1" x14ac:dyDescent="0.3">
      <c r="A536" s="625">
        <v>7</v>
      </c>
      <c r="B536" s="626" t="s">
        <v>528</v>
      </c>
      <c r="C536" s="626">
        <v>89301072</v>
      </c>
      <c r="D536" s="689" t="s">
        <v>4145</v>
      </c>
      <c r="E536" s="690" t="s">
        <v>2804</v>
      </c>
      <c r="F536" s="626" t="s">
        <v>2775</v>
      </c>
      <c r="G536" s="626" t="s">
        <v>2898</v>
      </c>
      <c r="H536" s="626" t="s">
        <v>527</v>
      </c>
      <c r="I536" s="626" t="s">
        <v>3605</v>
      </c>
      <c r="J536" s="626" t="s">
        <v>2900</v>
      </c>
      <c r="K536" s="626" t="s">
        <v>3606</v>
      </c>
      <c r="L536" s="627">
        <v>0</v>
      </c>
      <c r="M536" s="627">
        <v>0</v>
      </c>
      <c r="N536" s="626">
        <v>1</v>
      </c>
      <c r="O536" s="691">
        <v>0.5</v>
      </c>
      <c r="P536" s="627">
        <v>0</v>
      </c>
      <c r="Q536" s="642"/>
      <c r="R536" s="626">
        <v>1</v>
      </c>
      <c r="S536" s="642">
        <v>1</v>
      </c>
      <c r="T536" s="691">
        <v>0.5</v>
      </c>
      <c r="U536" s="673">
        <v>1</v>
      </c>
    </row>
    <row r="537" spans="1:21" ht="14.4" customHeight="1" x14ac:dyDescent="0.3">
      <c r="A537" s="625">
        <v>7</v>
      </c>
      <c r="B537" s="626" t="s">
        <v>528</v>
      </c>
      <c r="C537" s="626">
        <v>89301072</v>
      </c>
      <c r="D537" s="689" t="s">
        <v>4145</v>
      </c>
      <c r="E537" s="690" t="s">
        <v>2804</v>
      </c>
      <c r="F537" s="626" t="s">
        <v>2775</v>
      </c>
      <c r="G537" s="626" t="s">
        <v>3607</v>
      </c>
      <c r="H537" s="626" t="s">
        <v>527</v>
      </c>
      <c r="I537" s="626" t="s">
        <v>3608</v>
      </c>
      <c r="J537" s="626" t="s">
        <v>3609</v>
      </c>
      <c r="K537" s="626" t="s">
        <v>3610</v>
      </c>
      <c r="L537" s="627">
        <v>94.88</v>
      </c>
      <c r="M537" s="627">
        <v>189.76</v>
      </c>
      <c r="N537" s="626">
        <v>2</v>
      </c>
      <c r="O537" s="691">
        <v>0.5</v>
      </c>
      <c r="P537" s="627">
        <v>189.76</v>
      </c>
      <c r="Q537" s="642">
        <v>1</v>
      </c>
      <c r="R537" s="626">
        <v>2</v>
      </c>
      <c r="S537" s="642">
        <v>1</v>
      </c>
      <c r="T537" s="691">
        <v>0.5</v>
      </c>
      <c r="U537" s="673">
        <v>1</v>
      </c>
    </row>
    <row r="538" spans="1:21" ht="14.4" customHeight="1" x14ac:dyDescent="0.3">
      <c r="A538" s="625">
        <v>7</v>
      </c>
      <c r="B538" s="626" t="s">
        <v>528</v>
      </c>
      <c r="C538" s="626">
        <v>89301072</v>
      </c>
      <c r="D538" s="689" t="s">
        <v>4145</v>
      </c>
      <c r="E538" s="690" t="s">
        <v>2804</v>
      </c>
      <c r="F538" s="626" t="s">
        <v>2775</v>
      </c>
      <c r="G538" s="626" t="s">
        <v>3330</v>
      </c>
      <c r="H538" s="626" t="s">
        <v>645</v>
      </c>
      <c r="I538" s="626" t="s">
        <v>3331</v>
      </c>
      <c r="J538" s="626" t="s">
        <v>3332</v>
      </c>
      <c r="K538" s="626" t="s">
        <v>3333</v>
      </c>
      <c r="L538" s="627">
        <v>543.04</v>
      </c>
      <c r="M538" s="627">
        <v>543.04</v>
      </c>
      <c r="N538" s="626">
        <v>1</v>
      </c>
      <c r="O538" s="691">
        <v>0.5</v>
      </c>
      <c r="P538" s="627"/>
      <c r="Q538" s="642">
        <v>0</v>
      </c>
      <c r="R538" s="626"/>
      <c r="S538" s="642">
        <v>0</v>
      </c>
      <c r="T538" s="691"/>
      <c r="U538" s="673">
        <v>0</v>
      </c>
    </row>
    <row r="539" spans="1:21" ht="14.4" customHeight="1" x14ac:dyDescent="0.3">
      <c r="A539" s="625">
        <v>7</v>
      </c>
      <c r="B539" s="626" t="s">
        <v>528</v>
      </c>
      <c r="C539" s="626">
        <v>89301072</v>
      </c>
      <c r="D539" s="689" t="s">
        <v>4145</v>
      </c>
      <c r="E539" s="690" t="s">
        <v>2804</v>
      </c>
      <c r="F539" s="626" t="s">
        <v>2775</v>
      </c>
      <c r="G539" s="626" t="s">
        <v>3214</v>
      </c>
      <c r="H539" s="626" t="s">
        <v>527</v>
      </c>
      <c r="I539" s="626" t="s">
        <v>935</v>
      </c>
      <c r="J539" s="626" t="s">
        <v>936</v>
      </c>
      <c r="K539" s="626" t="s">
        <v>3215</v>
      </c>
      <c r="L539" s="627">
        <v>153.37</v>
      </c>
      <c r="M539" s="627">
        <v>460.11</v>
      </c>
      <c r="N539" s="626">
        <v>3</v>
      </c>
      <c r="O539" s="691">
        <v>0.5</v>
      </c>
      <c r="P539" s="627">
        <v>460.11</v>
      </c>
      <c r="Q539" s="642">
        <v>1</v>
      </c>
      <c r="R539" s="626">
        <v>3</v>
      </c>
      <c r="S539" s="642">
        <v>1</v>
      </c>
      <c r="T539" s="691">
        <v>0.5</v>
      </c>
      <c r="U539" s="673">
        <v>1</v>
      </c>
    </row>
    <row r="540" spans="1:21" ht="14.4" customHeight="1" x14ac:dyDescent="0.3">
      <c r="A540" s="625">
        <v>7</v>
      </c>
      <c r="B540" s="626" t="s">
        <v>528</v>
      </c>
      <c r="C540" s="626">
        <v>89301072</v>
      </c>
      <c r="D540" s="689" t="s">
        <v>4145</v>
      </c>
      <c r="E540" s="690" t="s">
        <v>2804</v>
      </c>
      <c r="F540" s="626" t="s">
        <v>2775</v>
      </c>
      <c r="G540" s="626" t="s">
        <v>3611</v>
      </c>
      <c r="H540" s="626" t="s">
        <v>527</v>
      </c>
      <c r="I540" s="626" t="s">
        <v>1198</v>
      </c>
      <c r="J540" s="626" t="s">
        <v>1199</v>
      </c>
      <c r="K540" s="626" t="s">
        <v>3200</v>
      </c>
      <c r="L540" s="627">
        <v>63.67</v>
      </c>
      <c r="M540" s="627">
        <v>127.34</v>
      </c>
      <c r="N540" s="626">
        <v>2</v>
      </c>
      <c r="O540" s="691">
        <v>1</v>
      </c>
      <c r="P540" s="627"/>
      <c r="Q540" s="642">
        <v>0</v>
      </c>
      <c r="R540" s="626"/>
      <c r="S540" s="642">
        <v>0</v>
      </c>
      <c r="T540" s="691"/>
      <c r="U540" s="673">
        <v>0</v>
      </c>
    </row>
    <row r="541" spans="1:21" ht="14.4" customHeight="1" x14ac:dyDescent="0.3">
      <c r="A541" s="625">
        <v>7</v>
      </c>
      <c r="B541" s="626" t="s">
        <v>528</v>
      </c>
      <c r="C541" s="626">
        <v>89301072</v>
      </c>
      <c r="D541" s="689" t="s">
        <v>4145</v>
      </c>
      <c r="E541" s="690" t="s">
        <v>2804</v>
      </c>
      <c r="F541" s="626" t="s">
        <v>2775</v>
      </c>
      <c r="G541" s="626" t="s">
        <v>3612</v>
      </c>
      <c r="H541" s="626" t="s">
        <v>645</v>
      </c>
      <c r="I541" s="626" t="s">
        <v>3613</v>
      </c>
      <c r="J541" s="626" t="s">
        <v>3614</v>
      </c>
      <c r="K541" s="626" t="s">
        <v>3615</v>
      </c>
      <c r="L541" s="627">
        <v>399.92</v>
      </c>
      <c r="M541" s="627">
        <v>1199.76</v>
      </c>
      <c r="N541" s="626">
        <v>3</v>
      </c>
      <c r="O541" s="691">
        <v>1.5</v>
      </c>
      <c r="P541" s="627">
        <v>1199.76</v>
      </c>
      <c r="Q541" s="642">
        <v>1</v>
      </c>
      <c r="R541" s="626">
        <v>3</v>
      </c>
      <c r="S541" s="642">
        <v>1</v>
      </c>
      <c r="T541" s="691">
        <v>1.5</v>
      </c>
      <c r="U541" s="673">
        <v>1</v>
      </c>
    </row>
    <row r="542" spans="1:21" ht="14.4" customHeight="1" x14ac:dyDescent="0.3">
      <c r="A542" s="625">
        <v>7</v>
      </c>
      <c r="B542" s="626" t="s">
        <v>528</v>
      </c>
      <c r="C542" s="626">
        <v>89301072</v>
      </c>
      <c r="D542" s="689" t="s">
        <v>4145</v>
      </c>
      <c r="E542" s="690" t="s">
        <v>2804</v>
      </c>
      <c r="F542" s="626" t="s">
        <v>2775</v>
      </c>
      <c r="G542" s="626" t="s">
        <v>3616</v>
      </c>
      <c r="H542" s="626" t="s">
        <v>645</v>
      </c>
      <c r="I542" s="626" t="s">
        <v>3617</v>
      </c>
      <c r="J542" s="626" t="s">
        <v>3618</v>
      </c>
      <c r="K542" s="626" t="s">
        <v>3619</v>
      </c>
      <c r="L542" s="627">
        <v>149.26</v>
      </c>
      <c r="M542" s="627">
        <v>298.52</v>
      </c>
      <c r="N542" s="626">
        <v>2</v>
      </c>
      <c r="O542" s="691">
        <v>1</v>
      </c>
      <c r="P542" s="627"/>
      <c r="Q542" s="642">
        <v>0</v>
      </c>
      <c r="R542" s="626"/>
      <c r="S542" s="642">
        <v>0</v>
      </c>
      <c r="T542" s="691"/>
      <c r="U542" s="673">
        <v>0</v>
      </c>
    </row>
    <row r="543" spans="1:21" ht="14.4" customHeight="1" x14ac:dyDescent="0.3">
      <c r="A543" s="625">
        <v>7</v>
      </c>
      <c r="B543" s="626" t="s">
        <v>528</v>
      </c>
      <c r="C543" s="626">
        <v>89301072</v>
      </c>
      <c r="D543" s="689" t="s">
        <v>4145</v>
      </c>
      <c r="E543" s="690" t="s">
        <v>2804</v>
      </c>
      <c r="F543" s="626" t="s">
        <v>2775</v>
      </c>
      <c r="G543" s="626" t="s">
        <v>3479</v>
      </c>
      <c r="H543" s="626" t="s">
        <v>527</v>
      </c>
      <c r="I543" s="626" t="s">
        <v>3620</v>
      </c>
      <c r="J543" s="626" t="s">
        <v>3621</v>
      </c>
      <c r="K543" s="626" t="s">
        <v>2063</v>
      </c>
      <c r="L543" s="627">
        <v>91.83</v>
      </c>
      <c r="M543" s="627">
        <v>91.83</v>
      </c>
      <c r="N543" s="626">
        <v>1</v>
      </c>
      <c r="O543" s="691">
        <v>0.5</v>
      </c>
      <c r="P543" s="627"/>
      <c r="Q543" s="642">
        <v>0</v>
      </c>
      <c r="R543" s="626"/>
      <c r="S543" s="642">
        <v>0</v>
      </c>
      <c r="T543" s="691"/>
      <c r="U543" s="673">
        <v>0</v>
      </c>
    </row>
    <row r="544" spans="1:21" ht="14.4" customHeight="1" x14ac:dyDescent="0.3">
      <c r="A544" s="625">
        <v>7</v>
      </c>
      <c r="B544" s="626" t="s">
        <v>528</v>
      </c>
      <c r="C544" s="626">
        <v>89301072</v>
      </c>
      <c r="D544" s="689" t="s">
        <v>4145</v>
      </c>
      <c r="E544" s="690" t="s">
        <v>2804</v>
      </c>
      <c r="F544" s="626" t="s">
        <v>2775</v>
      </c>
      <c r="G544" s="626" t="s">
        <v>3360</v>
      </c>
      <c r="H544" s="626" t="s">
        <v>527</v>
      </c>
      <c r="I544" s="626" t="s">
        <v>1732</v>
      </c>
      <c r="J544" s="626" t="s">
        <v>2684</v>
      </c>
      <c r="K544" s="626" t="s">
        <v>2685</v>
      </c>
      <c r="L544" s="627">
        <v>130.15</v>
      </c>
      <c r="M544" s="627">
        <v>130.15</v>
      </c>
      <c r="N544" s="626">
        <v>1</v>
      </c>
      <c r="O544" s="691">
        <v>1</v>
      </c>
      <c r="P544" s="627">
        <v>130.15</v>
      </c>
      <c r="Q544" s="642">
        <v>1</v>
      </c>
      <c r="R544" s="626">
        <v>1</v>
      </c>
      <c r="S544" s="642">
        <v>1</v>
      </c>
      <c r="T544" s="691">
        <v>1</v>
      </c>
      <c r="U544" s="673">
        <v>1</v>
      </c>
    </row>
    <row r="545" spans="1:21" ht="14.4" customHeight="1" x14ac:dyDescent="0.3">
      <c r="A545" s="625">
        <v>7</v>
      </c>
      <c r="B545" s="626" t="s">
        <v>528</v>
      </c>
      <c r="C545" s="626">
        <v>89301072</v>
      </c>
      <c r="D545" s="689" t="s">
        <v>4145</v>
      </c>
      <c r="E545" s="690" t="s">
        <v>2804</v>
      </c>
      <c r="F545" s="626" t="s">
        <v>2775</v>
      </c>
      <c r="G545" s="626" t="s">
        <v>3360</v>
      </c>
      <c r="H545" s="626" t="s">
        <v>527</v>
      </c>
      <c r="I545" s="626" t="s">
        <v>3622</v>
      </c>
      <c r="J545" s="626" t="s">
        <v>2684</v>
      </c>
      <c r="K545" s="626" t="s">
        <v>3623</v>
      </c>
      <c r="L545" s="627">
        <v>0</v>
      </c>
      <c r="M545" s="627">
        <v>0</v>
      </c>
      <c r="N545" s="626">
        <v>1</v>
      </c>
      <c r="O545" s="691">
        <v>0.5</v>
      </c>
      <c r="P545" s="627">
        <v>0</v>
      </c>
      <c r="Q545" s="642"/>
      <c r="R545" s="626">
        <v>1</v>
      </c>
      <c r="S545" s="642">
        <v>1</v>
      </c>
      <c r="T545" s="691">
        <v>0.5</v>
      </c>
      <c r="U545" s="673">
        <v>1</v>
      </c>
    </row>
    <row r="546" spans="1:21" ht="14.4" customHeight="1" x14ac:dyDescent="0.3">
      <c r="A546" s="625">
        <v>7</v>
      </c>
      <c r="B546" s="626" t="s">
        <v>528</v>
      </c>
      <c r="C546" s="626">
        <v>89301072</v>
      </c>
      <c r="D546" s="689" t="s">
        <v>4145</v>
      </c>
      <c r="E546" s="690" t="s">
        <v>2804</v>
      </c>
      <c r="F546" s="626" t="s">
        <v>2775</v>
      </c>
      <c r="G546" s="626" t="s">
        <v>3624</v>
      </c>
      <c r="H546" s="626" t="s">
        <v>645</v>
      </c>
      <c r="I546" s="626" t="s">
        <v>3625</v>
      </c>
      <c r="J546" s="626" t="s">
        <v>3626</v>
      </c>
      <c r="K546" s="626" t="s">
        <v>684</v>
      </c>
      <c r="L546" s="627">
        <v>38.130000000000003</v>
      </c>
      <c r="M546" s="627">
        <v>38.130000000000003</v>
      </c>
      <c r="N546" s="626">
        <v>1</v>
      </c>
      <c r="O546" s="691">
        <v>1</v>
      </c>
      <c r="P546" s="627">
        <v>38.130000000000003</v>
      </c>
      <c r="Q546" s="642">
        <v>1</v>
      </c>
      <c r="R546" s="626">
        <v>1</v>
      </c>
      <c r="S546" s="642">
        <v>1</v>
      </c>
      <c r="T546" s="691">
        <v>1</v>
      </c>
      <c r="U546" s="673">
        <v>1</v>
      </c>
    </row>
    <row r="547" spans="1:21" ht="14.4" customHeight="1" x14ac:dyDescent="0.3">
      <c r="A547" s="625">
        <v>7</v>
      </c>
      <c r="B547" s="626" t="s">
        <v>528</v>
      </c>
      <c r="C547" s="626">
        <v>89301072</v>
      </c>
      <c r="D547" s="689" t="s">
        <v>4145</v>
      </c>
      <c r="E547" s="690" t="s">
        <v>2804</v>
      </c>
      <c r="F547" s="626" t="s">
        <v>2775</v>
      </c>
      <c r="G547" s="626" t="s">
        <v>3582</v>
      </c>
      <c r="H547" s="626" t="s">
        <v>527</v>
      </c>
      <c r="I547" s="626" t="s">
        <v>3627</v>
      </c>
      <c r="J547" s="626" t="s">
        <v>3628</v>
      </c>
      <c r="K547" s="626" t="s">
        <v>2741</v>
      </c>
      <c r="L547" s="627">
        <v>66.540000000000006</v>
      </c>
      <c r="M547" s="627">
        <v>66.540000000000006</v>
      </c>
      <c r="N547" s="626">
        <v>1</v>
      </c>
      <c r="O547" s="691">
        <v>0.5</v>
      </c>
      <c r="P547" s="627"/>
      <c r="Q547" s="642">
        <v>0</v>
      </c>
      <c r="R547" s="626"/>
      <c r="S547" s="642">
        <v>0</v>
      </c>
      <c r="T547" s="691"/>
      <c r="U547" s="673">
        <v>0</v>
      </c>
    </row>
    <row r="548" spans="1:21" ht="14.4" customHeight="1" x14ac:dyDescent="0.3">
      <c r="A548" s="625">
        <v>7</v>
      </c>
      <c r="B548" s="626" t="s">
        <v>528</v>
      </c>
      <c r="C548" s="626">
        <v>89301072</v>
      </c>
      <c r="D548" s="689" t="s">
        <v>4145</v>
      </c>
      <c r="E548" s="690" t="s">
        <v>2804</v>
      </c>
      <c r="F548" s="626" t="s">
        <v>2775</v>
      </c>
      <c r="G548" s="626" t="s">
        <v>2926</v>
      </c>
      <c r="H548" s="626" t="s">
        <v>527</v>
      </c>
      <c r="I548" s="626" t="s">
        <v>667</v>
      </c>
      <c r="J548" s="626" t="s">
        <v>668</v>
      </c>
      <c r="K548" s="626" t="s">
        <v>2736</v>
      </c>
      <c r="L548" s="627">
        <v>96.63</v>
      </c>
      <c r="M548" s="627">
        <v>96.63</v>
      </c>
      <c r="N548" s="626">
        <v>1</v>
      </c>
      <c r="O548" s="691">
        <v>1</v>
      </c>
      <c r="P548" s="627">
        <v>96.63</v>
      </c>
      <c r="Q548" s="642">
        <v>1</v>
      </c>
      <c r="R548" s="626">
        <v>1</v>
      </c>
      <c r="S548" s="642">
        <v>1</v>
      </c>
      <c r="T548" s="691">
        <v>1</v>
      </c>
      <c r="U548" s="673">
        <v>1</v>
      </c>
    </row>
    <row r="549" spans="1:21" ht="14.4" customHeight="1" x14ac:dyDescent="0.3">
      <c r="A549" s="625">
        <v>7</v>
      </c>
      <c r="B549" s="626" t="s">
        <v>528</v>
      </c>
      <c r="C549" s="626">
        <v>89301072</v>
      </c>
      <c r="D549" s="689" t="s">
        <v>4145</v>
      </c>
      <c r="E549" s="690" t="s">
        <v>2804</v>
      </c>
      <c r="F549" s="626" t="s">
        <v>2775</v>
      </c>
      <c r="G549" s="626" t="s">
        <v>2929</v>
      </c>
      <c r="H549" s="626" t="s">
        <v>527</v>
      </c>
      <c r="I549" s="626" t="s">
        <v>2930</v>
      </c>
      <c r="J549" s="626" t="s">
        <v>857</v>
      </c>
      <c r="K549" s="626" t="s">
        <v>2931</v>
      </c>
      <c r="L549" s="627">
        <v>397.65</v>
      </c>
      <c r="M549" s="627">
        <v>795.3</v>
      </c>
      <c r="N549" s="626">
        <v>2</v>
      </c>
      <c r="O549" s="691">
        <v>0.5</v>
      </c>
      <c r="P549" s="627">
        <v>795.3</v>
      </c>
      <c r="Q549" s="642">
        <v>1</v>
      </c>
      <c r="R549" s="626">
        <v>2</v>
      </c>
      <c r="S549" s="642">
        <v>1</v>
      </c>
      <c r="T549" s="691">
        <v>0.5</v>
      </c>
      <c r="U549" s="673">
        <v>1</v>
      </c>
    </row>
    <row r="550" spans="1:21" ht="14.4" customHeight="1" x14ac:dyDescent="0.3">
      <c r="A550" s="625">
        <v>7</v>
      </c>
      <c r="B550" s="626" t="s">
        <v>528</v>
      </c>
      <c r="C550" s="626">
        <v>89301072</v>
      </c>
      <c r="D550" s="689" t="s">
        <v>4145</v>
      </c>
      <c r="E550" s="690" t="s">
        <v>2804</v>
      </c>
      <c r="F550" s="626" t="s">
        <v>2775</v>
      </c>
      <c r="G550" s="626" t="s">
        <v>2929</v>
      </c>
      <c r="H550" s="626" t="s">
        <v>527</v>
      </c>
      <c r="I550" s="626" t="s">
        <v>2930</v>
      </c>
      <c r="J550" s="626" t="s">
        <v>857</v>
      </c>
      <c r="K550" s="626" t="s">
        <v>2931</v>
      </c>
      <c r="L550" s="627">
        <v>612.26</v>
      </c>
      <c r="M550" s="627">
        <v>612.26</v>
      </c>
      <c r="N550" s="626">
        <v>1</v>
      </c>
      <c r="O550" s="691">
        <v>0.5</v>
      </c>
      <c r="P550" s="627">
        <v>612.26</v>
      </c>
      <c r="Q550" s="642">
        <v>1</v>
      </c>
      <c r="R550" s="626">
        <v>1</v>
      </c>
      <c r="S550" s="642">
        <v>1</v>
      </c>
      <c r="T550" s="691">
        <v>0.5</v>
      </c>
      <c r="U550" s="673">
        <v>1</v>
      </c>
    </row>
    <row r="551" spans="1:21" ht="14.4" customHeight="1" x14ac:dyDescent="0.3">
      <c r="A551" s="625">
        <v>7</v>
      </c>
      <c r="B551" s="626" t="s">
        <v>528</v>
      </c>
      <c r="C551" s="626">
        <v>89301072</v>
      </c>
      <c r="D551" s="689" t="s">
        <v>4145</v>
      </c>
      <c r="E551" s="690" t="s">
        <v>2804</v>
      </c>
      <c r="F551" s="626" t="s">
        <v>2775</v>
      </c>
      <c r="G551" s="626" t="s">
        <v>3393</v>
      </c>
      <c r="H551" s="626" t="s">
        <v>645</v>
      </c>
      <c r="I551" s="626" t="s">
        <v>3394</v>
      </c>
      <c r="J551" s="626" t="s">
        <v>1899</v>
      </c>
      <c r="K551" s="626" t="s">
        <v>3396</v>
      </c>
      <c r="L551" s="627">
        <v>140.03</v>
      </c>
      <c r="M551" s="627">
        <v>140.03</v>
      </c>
      <c r="N551" s="626">
        <v>1</v>
      </c>
      <c r="O551" s="691">
        <v>0.5</v>
      </c>
      <c r="P551" s="627">
        <v>140.03</v>
      </c>
      <c r="Q551" s="642">
        <v>1</v>
      </c>
      <c r="R551" s="626">
        <v>1</v>
      </c>
      <c r="S551" s="642">
        <v>1</v>
      </c>
      <c r="T551" s="691">
        <v>0.5</v>
      </c>
      <c r="U551" s="673">
        <v>1</v>
      </c>
    </row>
    <row r="552" spans="1:21" ht="14.4" customHeight="1" x14ac:dyDescent="0.3">
      <c r="A552" s="625">
        <v>7</v>
      </c>
      <c r="B552" s="626" t="s">
        <v>528</v>
      </c>
      <c r="C552" s="626">
        <v>89301072</v>
      </c>
      <c r="D552" s="689" t="s">
        <v>4145</v>
      </c>
      <c r="E552" s="690" t="s">
        <v>2804</v>
      </c>
      <c r="F552" s="626" t="s">
        <v>2775</v>
      </c>
      <c r="G552" s="626" t="s">
        <v>2864</v>
      </c>
      <c r="H552" s="626" t="s">
        <v>527</v>
      </c>
      <c r="I552" s="626" t="s">
        <v>2188</v>
      </c>
      <c r="J552" s="626" t="s">
        <v>2189</v>
      </c>
      <c r="K552" s="626" t="s">
        <v>2865</v>
      </c>
      <c r="L552" s="627">
        <v>23.46</v>
      </c>
      <c r="M552" s="627">
        <v>23.46</v>
      </c>
      <c r="N552" s="626">
        <v>1</v>
      </c>
      <c r="O552" s="691">
        <v>1</v>
      </c>
      <c r="P552" s="627">
        <v>23.46</v>
      </c>
      <c r="Q552" s="642">
        <v>1</v>
      </c>
      <c r="R552" s="626">
        <v>1</v>
      </c>
      <c r="S552" s="642">
        <v>1</v>
      </c>
      <c r="T552" s="691">
        <v>1</v>
      </c>
      <c r="U552" s="673">
        <v>1</v>
      </c>
    </row>
    <row r="553" spans="1:21" ht="14.4" customHeight="1" x14ac:dyDescent="0.3">
      <c r="A553" s="625">
        <v>7</v>
      </c>
      <c r="B553" s="626" t="s">
        <v>528</v>
      </c>
      <c r="C553" s="626">
        <v>89301072</v>
      </c>
      <c r="D553" s="689" t="s">
        <v>4145</v>
      </c>
      <c r="E553" s="690" t="s">
        <v>2804</v>
      </c>
      <c r="F553" s="626" t="s">
        <v>2775</v>
      </c>
      <c r="G553" s="626" t="s">
        <v>3629</v>
      </c>
      <c r="H553" s="626" t="s">
        <v>527</v>
      </c>
      <c r="I553" s="626" t="s">
        <v>3630</v>
      </c>
      <c r="J553" s="626" t="s">
        <v>3631</v>
      </c>
      <c r="K553" s="626" t="s">
        <v>3632</v>
      </c>
      <c r="L553" s="627">
        <v>38.65</v>
      </c>
      <c r="M553" s="627">
        <v>38.65</v>
      </c>
      <c r="N553" s="626">
        <v>1</v>
      </c>
      <c r="O553" s="691">
        <v>0.5</v>
      </c>
      <c r="P553" s="627">
        <v>38.65</v>
      </c>
      <c r="Q553" s="642">
        <v>1</v>
      </c>
      <c r="R553" s="626">
        <v>1</v>
      </c>
      <c r="S553" s="642">
        <v>1</v>
      </c>
      <c r="T553" s="691">
        <v>0.5</v>
      </c>
      <c r="U553" s="673">
        <v>1</v>
      </c>
    </row>
    <row r="554" spans="1:21" ht="14.4" customHeight="1" x14ac:dyDescent="0.3">
      <c r="A554" s="625">
        <v>7</v>
      </c>
      <c r="B554" s="626" t="s">
        <v>528</v>
      </c>
      <c r="C554" s="626">
        <v>89301072</v>
      </c>
      <c r="D554" s="689" t="s">
        <v>4145</v>
      </c>
      <c r="E554" s="690" t="s">
        <v>2804</v>
      </c>
      <c r="F554" s="626" t="s">
        <v>2775</v>
      </c>
      <c r="G554" s="626" t="s">
        <v>2937</v>
      </c>
      <c r="H554" s="626" t="s">
        <v>527</v>
      </c>
      <c r="I554" s="626" t="s">
        <v>2938</v>
      </c>
      <c r="J554" s="626" t="s">
        <v>2939</v>
      </c>
      <c r="K554" s="626" t="s">
        <v>2905</v>
      </c>
      <c r="L554" s="627">
        <v>60.97</v>
      </c>
      <c r="M554" s="627">
        <v>243.88</v>
      </c>
      <c r="N554" s="626">
        <v>4</v>
      </c>
      <c r="O554" s="691">
        <v>1.5</v>
      </c>
      <c r="P554" s="627">
        <v>243.88</v>
      </c>
      <c r="Q554" s="642">
        <v>1</v>
      </c>
      <c r="R554" s="626">
        <v>4</v>
      </c>
      <c r="S554" s="642">
        <v>1</v>
      </c>
      <c r="T554" s="691">
        <v>1.5</v>
      </c>
      <c r="U554" s="673">
        <v>1</v>
      </c>
    </row>
    <row r="555" spans="1:21" ht="14.4" customHeight="1" x14ac:dyDescent="0.3">
      <c r="A555" s="625">
        <v>7</v>
      </c>
      <c r="B555" s="626" t="s">
        <v>528</v>
      </c>
      <c r="C555" s="626">
        <v>89301072</v>
      </c>
      <c r="D555" s="689" t="s">
        <v>4145</v>
      </c>
      <c r="E555" s="690" t="s">
        <v>2805</v>
      </c>
      <c r="F555" s="626" t="s">
        <v>2775</v>
      </c>
      <c r="G555" s="626" t="s">
        <v>2843</v>
      </c>
      <c r="H555" s="626" t="s">
        <v>527</v>
      </c>
      <c r="I555" s="626" t="s">
        <v>3633</v>
      </c>
      <c r="J555" s="626" t="s">
        <v>2845</v>
      </c>
      <c r="K555" s="626" t="s">
        <v>3634</v>
      </c>
      <c r="L555" s="627">
        <v>0</v>
      </c>
      <c r="M555" s="627">
        <v>0</v>
      </c>
      <c r="N555" s="626">
        <v>1</v>
      </c>
      <c r="O555" s="691">
        <v>1</v>
      </c>
      <c r="P555" s="627"/>
      <c r="Q555" s="642"/>
      <c r="R555" s="626"/>
      <c r="S555" s="642">
        <v>0</v>
      </c>
      <c r="T555" s="691"/>
      <c r="U555" s="673">
        <v>0</v>
      </c>
    </row>
    <row r="556" spans="1:21" ht="14.4" customHeight="1" x14ac:dyDescent="0.3">
      <c r="A556" s="625">
        <v>7</v>
      </c>
      <c r="B556" s="626" t="s">
        <v>528</v>
      </c>
      <c r="C556" s="626">
        <v>89301072</v>
      </c>
      <c r="D556" s="689" t="s">
        <v>4145</v>
      </c>
      <c r="E556" s="690" t="s">
        <v>2805</v>
      </c>
      <c r="F556" s="626" t="s">
        <v>2775</v>
      </c>
      <c r="G556" s="626" t="s">
        <v>3185</v>
      </c>
      <c r="H556" s="626" t="s">
        <v>527</v>
      </c>
      <c r="I556" s="626" t="s">
        <v>3635</v>
      </c>
      <c r="J556" s="626" t="s">
        <v>3597</v>
      </c>
      <c r="K556" s="626" t="s">
        <v>2762</v>
      </c>
      <c r="L556" s="627">
        <v>0</v>
      </c>
      <c r="M556" s="627">
        <v>0</v>
      </c>
      <c r="N556" s="626">
        <v>1</v>
      </c>
      <c r="O556" s="691">
        <v>0.5</v>
      </c>
      <c r="P556" s="627"/>
      <c r="Q556" s="642"/>
      <c r="R556" s="626"/>
      <c r="S556" s="642">
        <v>0</v>
      </c>
      <c r="T556" s="691"/>
      <c r="U556" s="673">
        <v>0</v>
      </c>
    </row>
    <row r="557" spans="1:21" ht="14.4" customHeight="1" x14ac:dyDescent="0.3">
      <c r="A557" s="625">
        <v>7</v>
      </c>
      <c r="B557" s="626" t="s">
        <v>528</v>
      </c>
      <c r="C557" s="626">
        <v>89301072</v>
      </c>
      <c r="D557" s="689" t="s">
        <v>4145</v>
      </c>
      <c r="E557" s="690" t="s">
        <v>2805</v>
      </c>
      <c r="F557" s="626" t="s">
        <v>2775</v>
      </c>
      <c r="G557" s="626" t="s">
        <v>3185</v>
      </c>
      <c r="H557" s="626" t="s">
        <v>645</v>
      </c>
      <c r="I557" s="626" t="s">
        <v>3596</v>
      </c>
      <c r="J557" s="626" t="s">
        <v>3597</v>
      </c>
      <c r="K557" s="626" t="s">
        <v>1969</v>
      </c>
      <c r="L557" s="627">
        <v>119.41</v>
      </c>
      <c r="M557" s="627">
        <v>238.82</v>
      </c>
      <c r="N557" s="626">
        <v>2</v>
      </c>
      <c r="O557" s="691">
        <v>1</v>
      </c>
      <c r="P557" s="627">
        <v>238.82</v>
      </c>
      <c r="Q557" s="642">
        <v>1</v>
      </c>
      <c r="R557" s="626">
        <v>2</v>
      </c>
      <c r="S557" s="642">
        <v>1</v>
      </c>
      <c r="T557" s="691">
        <v>1</v>
      </c>
      <c r="U557" s="673">
        <v>1</v>
      </c>
    </row>
    <row r="558" spans="1:21" ht="14.4" customHeight="1" x14ac:dyDescent="0.3">
      <c r="A558" s="625">
        <v>7</v>
      </c>
      <c r="B558" s="626" t="s">
        <v>528</v>
      </c>
      <c r="C558" s="626">
        <v>89301072</v>
      </c>
      <c r="D558" s="689" t="s">
        <v>4145</v>
      </c>
      <c r="E558" s="690" t="s">
        <v>2805</v>
      </c>
      <c r="F558" s="626" t="s">
        <v>2775</v>
      </c>
      <c r="G558" s="626" t="s">
        <v>2884</v>
      </c>
      <c r="H558" s="626" t="s">
        <v>645</v>
      </c>
      <c r="I558" s="626" t="s">
        <v>2885</v>
      </c>
      <c r="J558" s="626" t="s">
        <v>2886</v>
      </c>
      <c r="K558" s="626" t="s">
        <v>2887</v>
      </c>
      <c r="L558" s="627">
        <v>222.25</v>
      </c>
      <c r="M558" s="627">
        <v>222.25</v>
      </c>
      <c r="N558" s="626">
        <v>1</v>
      </c>
      <c r="O558" s="691">
        <v>0.5</v>
      </c>
      <c r="P558" s="627"/>
      <c r="Q558" s="642">
        <v>0</v>
      </c>
      <c r="R558" s="626"/>
      <c r="S558" s="642">
        <v>0</v>
      </c>
      <c r="T558" s="691"/>
      <c r="U558" s="673">
        <v>0</v>
      </c>
    </row>
    <row r="559" spans="1:21" ht="14.4" customHeight="1" x14ac:dyDescent="0.3">
      <c r="A559" s="625">
        <v>7</v>
      </c>
      <c r="B559" s="626" t="s">
        <v>528</v>
      </c>
      <c r="C559" s="626">
        <v>89301072</v>
      </c>
      <c r="D559" s="689" t="s">
        <v>4145</v>
      </c>
      <c r="E559" s="690" t="s">
        <v>2805</v>
      </c>
      <c r="F559" s="626" t="s">
        <v>2775</v>
      </c>
      <c r="G559" s="626" t="s">
        <v>3527</v>
      </c>
      <c r="H559" s="626" t="s">
        <v>527</v>
      </c>
      <c r="I559" s="626" t="s">
        <v>3636</v>
      </c>
      <c r="J559" s="626" t="s">
        <v>3637</v>
      </c>
      <c r="K559" s="626" t="s">
        <v>3308</v>
      </c>
      <c r="L559" s="627">
        <v>184.22</v>
      </c>
      <c r="M559" s="627">
        <v>368.44</v>
      </c>
      <c r="N559" s="626">
        <v>2</v>
      </c>
      <c r="O559" s="691">
        <v>0.5</v>
      </c>
      <c r="P559" s="627"/>
      <c r="Q559" s="642">
        <v>0</v>
      </c>
      <c r="R559" s="626"/>
      <c r="S559" s="642">
        <v>0</v>
      </c>
      <c r="T559" s="691"/>
      <c r="U559" s="673">
        <v>0</v>
      </c>
    </row>
    <row r="560" spans="1:21" ht="14.4" customHeight="1" x14ac:dyDescent="0.3">
      <c r="A560" s="625">
        <v>7</v>
      </c>
      <c r="B560" s="626" t="s">
        <v>528</v>
      </c>
      <c r="C560" s="626">
        <v>89301072</v>
      </c>
      <c r="D560" s="689" t="s">
        <v>4145</v>
      </c>
      <c r="E560" s="690" t="s">
        <v>2805</v>
      </c>
      <c r="F560" s="626" t="s">
        <v>2775</v>
      </c>
      <c r="G560" s="626" t="s">
        <v>3527</v>
      </c>
      <c r="H560" s="626" t="s">
        <v>645</v>
      </c>
      <c r="I560" s="626" t="s">
        <v>3638</v>
      </c>
      <c r="J560" s="626" t="s">
        <v>3637</v>
      </c>
      <c r="K560" s="626" t="s">
        <v>3308</v>
      </c>
      <c r="L560" s="627">
        <v>184.22</v>
      </c>
      <c r="M560" s="627">
        <v>184.22</v>
      </c>
      <c r="N560" s="626">
        <v>1</v>
      </c>
      <c r="O560" s="691">
        <v>0.5</v>
      </c>
      <c r="P560" s="627">
        <v>184.22</v>
      </c>
      <c r="Q560" s="642">
        <v>1</v>
      </c>
      <c r="R560" s="626">
        <v>1</v>
      </c>
      <c r="S560" s="642">
        <v>1</v>
      </c>
      <c r="T560" s="691">
        <v>0.5</v>
      </c>
      <c r="U560" s="673">
        <v>1</v>
      </c>
    </row>
    <row r="561" spans="1:21" ht="14.4" customHeight="1" x14ac:dyDescent="0.3">
      <c r="A561" s="625">
        <v>7</v>
      </c>
      <c r="B561" s="626" t="s">
        <v>528</v>
      </c>
      <c r="C561" s="626">
        <v>89301072</v>
      </c>
      <c r="D561" s="689" t="s">
        <v>4145</v>
      </c>
      <c r="E561" s="690" t="s">
        <v>2805</v>
      </c>
      <c r="F561" s="626" t="s">
        <v>2775</v>
      </c>
      <c r="G561" s="626" t="s">
        <v>3639</v>
      </c>
      <c r="H561" s="626" t="s">
        <v>527</v>
      </c>
      <c r="I561" s="626" t="s">
        <v>3640</v>
      </c>
      <c r="J561" s="626" t="s">
        <v>3641</v>
      </c>
      <c r="K561" s="626" t="s">
        <v>3482</v>
      </c>
      <c r="L561" s="627">
        <v>413.22</v>
      </c>
      <c r="M561" s="627">
        <v>413.22</v>
      </c>
      <c r="N561" s="626">
        <v>1</v>
      </c>
      <c r="O561" s="691">
        <v>1</v>
      </c>
      <c r="P561" s="627">
        <v>413.22</v>
      </c>
      <c r="Q561" s="642">
        <v>1</v>
      </c>
      <c r="R561" s="626">
        <v>1</v>
      </c>
      <c r="S561" s="642">
        <v>1</v>
      </c>
      <c r="T561" s="691">
        <v>1</v>
      </c>
      <c r="U561" s="673">
        <v>1</v>
      </c>
    </row>
    <row r="562" spans="1:21" ht="14.4" customHeight="1" x14ac:dyDescent="0.3">
      <c r="A562" s="625">
        <v>7</v>
      </c>
      <c r="B562" s="626" t="s">
        <v>528</v>
      </c>
      <c r="C562" s="626">
        <v>89301072</v>
      </c>
      <c r="D562" s="689" t="s">
        <v>4145</v>
      </c>
      <c r="E562" s="690" t="s">
        <v>2805</v>
      </c>
      <c r="F562" s="626" t="s">
        <v>2775</v>
      </c>
      <c r="G562" s="626" t="s">
        <v>3642</v>
      </c>
      <c r="H562" s="626" t="s">
        <v>527</v>
      </c>
      <c r="I562" s="626" t="s">
        <v>3643</v>
      </c>
      <c r="J562" s="626" t="s">
        <v>3644</v>
      </c>
      <c r="K562" s="626" t="s">
        <v>3645</v>
      </c>
      <c r="L562" s="627">
        <v>24.23</v>
      </c>
      <c r="M562" s="627">
        <v>72.69</v>
      </c>
      <c r="N562" s="626">
        <v>3</v>
      </c>
      <c r="O562" s="691">
        <v>1</v>
      </c>
      <c r="P562" s="627">
        <v>72.69</v>
      </c>
      <c r="Q562" s="642">
        <v>1</v>
      </c>
      <c r="R562" s="626">
        <v>3</v>
      </c>
      <c r="S562" s="642">
        <v>1</v>
      </c>
      <c r="T562" s="691">
        <v>1</v>
      </c>
      <c r="U562" s="673">
        <v>1</v>
      </c>
    </row>
    <row r="563" spans="1:21" ht="14.4" customHeight="1" x14ac:dyDescent="0.3">
      <c r="A563" s="625">
        <v>7</v>
      </c>
      <c r="B563" s="626" t="s">
        <v>528</v>
      </c>
      <c r="C563" s="626">
        <v>89301072</v>
      </c>
      <c r="D563" s="689" t="s">
        <v>4145</v>
      </c>
      <c r="E563" s="690" t="s">
        <v>2805</v>
      </c>
      <c r="F563" s="626" t="s">
        <v>2775</v>
      </c>
      <c r="G563" s="626" t="s">
        <v>2831</v>
      </c>
      <c r="H563" s="626" t="s">
        <v>527</v>
      </c>
      <c r="I563" s="626" t="s">
        <v>2174</v>
      </c>
      <c r="J563" s="626" t="s">
        <v>2175</v>
      </c>
      <c r="K563" s="626" t="s">
        <v>3184</v>
      </c>
      <c r="L563" s="627">
        <v>31.64</v>
      </c>
      <c r="M563" s="627">
        <v>31.64</v>
      </c>
      <c r="N563" s="626">
        <v>1</v>
      </c>
      <c r="O563" s="691">
        <v>0.5</v>
      </c>
      <c r="P563" s="627">
        <v>31.64</v>
      </c>
      <c r="Q563" s="642">
        <v>1</v>
      </c>
      <c r="R563" s="626">
        <v>1</v>
      </c>
      <c r="S563" s="642">
        <v>1</v>
      </c>
      <c r="T563" s="691">
        <v>0.5</v>
      </c>
      <c r="U563" s="673">
        <v>1</v>
      </c>
    </row>
    <row r="564" spans="1:21" ht="14.4" customHeight="1" x14ac:dyDescent="0.3">
      <c r="A564" s="625">
        <v>7</v>
      </c>
      <c r="B564" s="626" t="s">
        <v>528</v>
      </c>
      <c r="C564" s="626">
        <v>89301072</v>
      </c>
      <c r="D564" s="689" t="s">
        <v>4145</v>
      </c>
      <c r="E564" s="690" t="s">
        <v>2805</v>
      </c>
      <c r="F564" s="626" t="s">
        <v>2775</v>
      </c>
      <c r="G564" s="626" t="s">
        <v>2831</v>
      </c>
      <c r="H564" s="626" t="s">
        <v>527</v>
      </c>
      <c r="I564" s="626" t="s">
        <v>2832</v>
      </c>
      <c r="J564" s="626" t="s">
        <v>2833</v>
      </c>
      <c r="K564" s="626" t="s">
        <v>2834</v>
      </c>
      <c r="L564" s="627">
        <v>41.07</v>
      </c>
      <c r="M564" s="627">
        <v>41.07</v>
      </c>
      <c r="N564" s="626">
        <v>1</v>
      </c>
      <c r="O564" s="691">
        <v>1</v>
      </c>
      <c r="P564" s="627"/>
      <c r="Q564" s="642">
        <v>0</v>
      </c>
      <c r="R564" s="626"/>
      <c r="S564" s="642">
        <v>0</v>
      </c>
      <c r="T564" s="691"/>
      <c r="U564" s="673">
        <v>0</v>
      </c>
    </row>
    <row r="565" spans="1:21" ht="14.4" customHeight="1" x14ac:dyDescent="0.3">
      <c r="A565" s="625">
        <v>7</v>
      </c>
      <c r="B565" s="626" t="s">
        <v>528</v>
      </c>
      <c r="C565" s="626">
        <v>89301072</v>
      </c>
      <c r="D565" s="689" t="s">
        <v>4145</v>
      </c>
      <c r="E565" s="690" t="s">
        <v>2805</v>
      </c>
      <c r="F565" s="626" t="s">
        <v>2775</v>
      </c>
      <c r="G565" s="626" t="s">
        <v>3646</v>
      </c>
      <c r="H565" s="626" t="s">
        <v>527</v>
      </c>
      <c r="I565" s="626" t="s">
        <v>3647</v>
      </c>
      <c r="J565" s="626" t="s">
        <v>3648</v>
      </c>
      <c r="K565" s="626" t="s">
        <v>3649</v>
      </c>
      <c r="L565" s="627">
        <v>0</v>
      </c>
      <c r="M565" s="627">
        <v>0</v>
      </c>
      <c r="N565" s="626">
        <v>1</v>
      </c>
      <c r="O565" s="691">
        <v>0.5</v>
      </c>
      <c r="P565" s="627">
        <v>0</v>
      </c>
      <c r="Q565" s="642"/>
      <c r="R565" s="626">
        <v>1</v>
      </c>
      <c r="S565" s="642">
        <v>1</v>
      </c>
      <c r="T565" s="691">
        <v>0.5</v>
      </c>
      <c r="U565" s="673">
        <v>1</v>
      </c>
    </row>
    <row r="566" spans="1:21" ht="14.4" customHeight="1" x14ac:dyDescent="0.3">
      <c r="A566" s="625">
        <v>7</v>
      </c>
      <c r="B566" s="626" t="s">
        <v>528</v>
      </c>
      <c r="C566" s="626">
        <v>89301072</v>
      </c>
      <c r="D566" s="689" t="s">
        <v>4145</v>
      </c>
      <c r="E566" s="690" t="s">
        <v>2805</v>
      </c>
      <c r="F566" s="626" t="s">
        <v>2775</v>
      </c>
      <c r="G566" s="626" t="s">
        <v>3650</v>
      </c>
      <c r="H566" s="626" t="s">
        <v>527</v>
      </c>
      <c r="I566" s="626" t="s">
        <v>1765</v>
      </c>
      <c r="J566" s="626" t="s">
        <v>3651</v>
      </c>
      <c r="K566" s="626" t="s">
        <v>3652</v>
      </c>
      <c r="L566" s="627">
        <v>37.68</v>
      </c>
      <c r="M566" s="627">
        <v>37.68</v>
      </c>
      <c r="N566" s="626">
        <v>1</v>
      </c>
      <c r="O566" s="691">
        <v>1</v>
      </c>
      <c r="P566" s="627">
        <v>37.68</v>
      </c>
      <c r="Q566" s="642">
        <v>1</v>
      </c>
      <c r="R566" s="626">
        <v>1</v>
      </c>
      <c r="S566" s="642">
        <v>1</v>
      </c>
      <c r="T566" s="691">
        <v>1</v>
      </c>
      <c r="U566" s="673">
        <v>1</v>
      </c>
    </row>
    <row r="567" spans="1:21" ht="14.4" customHeight="1" x14ac:dyDescent="0.3">
      <c r="A567" s="625">
        <v>7</v>
      </c>
      <c r="B567" s="626" t="s">
        <v>528</v>
      </c>
      <c r="C567" s="626">
        <v>89301072</v>
      </c>
      <c r="D567" s="689" t="s">
        <v>4145</v>
      </c>
      <c r="E567" s="690" t="s">
        <v>2805</v>
      </c>
      <c r="F567" s="626" t="s">
        <v>2775</v>
      </c>
      <c r="G567" s="626" t="s">
        <v>3653</v>
      </c>
      <c r="H567" s="626" t="s">
        <v>527</v>
      </c>
      <c r="I567" s="626" t="s">
        <v>3654</v>
      </c>
      <c r="J567" s="626" t="s">
        <v>3655</v>
      </c>
      <c r="K567" s="626" t="s">
        <v>2528</v>
      </c>
      <c r="L567" s="627">
        <v>0</v>
      </c>
      <c r="M567" s="627">
        <v>0</v>
      </c>
      <c r="N567" s="626">
        <v>1</v>
      </c>
      <c r="O567" s="691">
        <v>0.5</v>
      </c>
      <c r="P567" s="627">
        <v>0</v>
      </c>
      <c r="Q567" s="642"/>
      <c r="R567" s="626">
        <v>1</v>
      </c>
      <c r="S567" s="642">
        <v>1</v>
      </c>
      <c r="T567" s="691">
        <v>0.5</v>
      </c>
      <c r="U567" s="673">
        <v>1</v>
      </c>
    </row>
    <row r="568" spans="1:21" ht="14.4" customHeight="1" x14ac:dyDescent="0.3">
      <c r="A568" s="625">
        <v>7</v>
      </c>
      <c r="B568" s="626" t="s">
        <v>528</v>
      </c>
      <c r="C568" s="626">
        <v>89301072</v>
      </c>
      <c r="D568" s="689" t="s">
        <v>4145</v>
      </c>
      <c r="E568" s="690" t="s">
        <v>2805</v>
      </c>
      <c r="F568" s="626" t="s">
        <v>2775</v>
      </c>
      <c r="G568" s="626" t="s">
        <v>3582</v>
      </c>
      <c r="H568" s="626" t="s">
        <v>527</v>
      </c>
      <c r="I568" s="626" t="s">
        <v>3627</v>
      </c>
      <c r="J568" s="626" t="s">
        <v>3628</v>
      </c>
      <c r="K568" s="626" t="s">
        <v>2741</v>
      </c>
      <c r="L568" s="627">
        <v>66.540000000000006</v>
      </c>
      <c r="M568" s="627">
        <v>266.16000000000003</v>
      </c>
      <c r="N568" s="626">
        <v>4</v>
      </c>
      <c r="O568" s="691">
        <v>1.5</v>
      </c>
      <c r="P568" s="627">
        <v>199.62</v>
      </c>
      <c r="Q568" s="642">
        <v>0.75</v>
      </c>
      <c r="R568" s="626">
        <v>3</v>
      </c>
      <c r="S568" s="642">
        <v>0.75</v>
      </c>
      <c r="T568" s="691">
        <v>1</v>
      </c>
      <c r="U568" s="673">
        <v>0.66666666666666663</v>
      </c>
    </row>
    <row r="569" spans="1:21" ht="14.4" customHeight="1" x14ac:dyDescent="0.3">
      <c r="A569" s="625">
        <v>7</v>
      </c>
      <c r="B569" s="626" t="s">
        <v>528</v>
      </c>
      <c r="C569" s="626">
        <v>89301072</v>
      </c>
      <c r="D569" s="689" t="s">
        <v>4145</v>
      </c>
      <c r="E569" s="690" t="s">
        <v>2805</v>
      </c>
      <c r="F569" s="626" t="s">
        <v>2775</v>
      </c>
      <c r="G569" s="626" t="s">
        <v>3582</v>
      </c>
      <c r="H569" s="626" t="s">
        <v>527</v>
      </c>
      <c r="I569" s="626" t="s">
        <v>3656</v>
      </c>
      <c r="J569" s="626" t="s">
        <v>3628</v>
      </c>
      <c r="K569" s="626" t="s">
        <v>2741</v>
      </c>
      <c r="L569" s="627">
        <v>66.540000000000006</v>
      </c>
      <c r="M569" s="627">
        <v>66.540000000000006</v>
      </c>
      <c r="N569" s="626">
        <v>1</v>
      </c>
      <c r="O569" s="691">
        <v>0.5</v>
      </c>
      <c r="P569" s="627">
        <v>66.540000000000006</v>
      </c>
      <c r="Q569" s="642">
        <v>1</v>
      </c>
      <c r="R569" s="626">
        <v>1</v>
      </c>
      <c r="S569" s="642">
        <v>1</v>
      </c>
      <c r="T569" s="691">
        <v>0.5</v>
      </c>
      <c r="U569" s="673">
        <v>1</v>
      </c>
    </row>
    <row r="570" spans="1:21" ht="14.4" customHeight="1" x14ac:dyDescent="0.3">
      <c r="A570" s="625">
        <v>7</v>
      </c>
      <c r="B570" s="626" t="s">
        <v>528</v>
      </c>
      <c r="C570" s="626">
        <v>89301072</v>
      </c>
      <c r="D570" s="689" t="s">
        <v>4145</v>
      </c>
      <c r="E570" s="690" t="s">
        <v>2805</v>
      </c>
      <c r="F570" s="626" t="s">
        <v>2775</v>
      </c>
      <c r="G570" s="626" t="s">
        <v>2926</v>
      </c>
      <c r="H570" s="626" t="s">
        <v>527</v>
      </c>
      <c r="I570" s="626" t="s">
        <v>1836</v>
      </c>
      <c r="J570" s="626" t="s">
        <v>1837</v>
      </c>
      <c r="K570" s="626" t="s">
        <v>3657</v>
      </c>
      <c r="L570" s="627">
        <v>96.63</v>
      </c>
      <c r="M570" s="627">
        <v>96.63</v>
      </c>
      <c r="N570" s="626">
        <v>1</v>
      </c>
      <c r="O570" s="691">
        <v>1</v>
      </c>
      <c r="P570" s="627">
        <v>96.63</v>
      </c>
      <c r="Q570" s="642">
        <v>1</v>
      </c>
      <c r="R570" s="626">
        <v>1</v>
      </c>
      <c r="S570" s="642">
        <v>1</v>
      </c>
      <c r="T570" s="691">
        <v>1</v>
      </c>
      <c r="U570" s="673">
        <v>1</v>
      </c>
    </row>
    <row r="571" spans="1:21" ht="14.4" customHeight="1" x14ac:dyDescent="0.3">
      <c r="A571" s="625">
        <v>7</v>
      </c>
      <c r="B571" s="626" t="s">
        <v>528</v>
      </c>
      <c r="C571" s="626">
        <v>89301072</v>
      </c>
      <c r="D571" s="689" t="s">
        <v>4145</v>
      </c>
      <c r="E571" s="690" t="s">
        <v>2805</v>
      </c>
      <c r="F571" s="626" t="s">
        <v>2775</v>
      </c>
      <c r="G571" s="626" t="s">
        <v>2926</v>
      </c>
      <c r="H571" s="626" t="s">
        <v>527</v>
      </c>
      <c r="I571" s="626" t="s">
        <v>3658</v>
      </c>
      <c r="J571" s="626" t="s">
        <v>1837</v>
      </c>
      <c r="K571" s="626" t="s">
        <v>3659</v>
      </c>
      <c r="L571" s="627">
        <v>0</v>
      </c>
      <c r="M571" s="627">
        <v>0</v>
      </c>
      <c r="N571" s="626">
        <v>1</v>
      </c>
      <c r="O571" s="691">
        <v>1</v>
      </c>
      <c r="P571" s="627">
        <v>0</v>
      </c>
      <c r="Q571" s="642"/>
      <c r="R571" s="626">
        <v>1</v>
      </c>
      <c r="S571" s="642">
        <v>1</v>
      </c>
      <c r="T571" s="691">
        <v>1</v>
      </c>
      <c r="U571" s="673">
        <v>1</v>
      </c>
    </row>
    <row r="572" spans="1:21" ht="14.4" customHeight="1" x14ac:dyDescent="0.3">
      <c r="A572" s="625">
        <v>7</v>
      </c>
      <c r="B572" s="626" t="s">
        <v>528</v>
      </c>
      <c r="C572" s="626">
        <v>89301072</v>
      </c>
      <c r="D572" s="689" t="s">
        <v>4145</v>
      </c>
      <c r="E572" s="690" t="s">
        <v>2805</v>
      </c>
      <c r="F572" s="626" t="s">
        <v>2775</v>
      </c>
      <c r="G572" s="626" t="s">
        <v>2839</v>
      </c>
      <c r="H572" s="626" t="s">
        <v>527</v>
      </c>
      <c r="I572" s="626" t="s">
        <v>3660</v>
      </c>
      <c r="J572" s="626" t="s">
        <v>2841</v>
      </c>
      <c r="K572" s="626" t="s">
        <v>3661</v>
      </c>
      <c r="L572" s="627">
        <v>0</v>
      </c>
      <c r="M572" s="627">
        <v>0</v>
      </c>
      <c r="N572" s="626">
        <v>1</v>
      </c>
      <c r="O572" s="691">
        <v>0.5</v>
      </c>
      <c r="P572" s="627"/>
      <c r="Q572" s="642"/>
      <c r="R572" s="626"/>
      <c r="S572" s="642">
        <v>0</v>
      </c>
      <c r="T572" s="691"/>
      <c r="U572" s="673">
        <v>0</v>
      </c>
    </row>
    <row r="573" spans="1:21" ht="14.4" customHeight="1" x14ac:dyDescent="0.3">
      <c r="A573" s="625">
        <v>7</v>
      </c>
      <c r="B573" s="626" t="s">
        <v>528</v>
      </c>
      <c r="C573" s="626">
        <v>89301072</v>
      </c>
      <c r="D573" s="689" t="s">
        <v>4145</v>
      </c>
      <c r="E573" s="690" t="s">
        <v>2805</v>
      </c>
      <c r="F573" s="626" t="s">
        <v>2775</v>
      </c>
      <c r="G573" s="626" t="s">
        <v>3662</v>
      </c>
      <c r="H573" s="626" t="s">
        <v>527</v>
      </c>
      <c r="I573" s="626" t="s">
        <v>3663</v>
      </c>
      <c r="J573" s="626" t="s">
        <v>3664</v>
      </c>
      <c r="K573" s="626" t="s">
        <v>3665</v>
      </c>
      <c r="L573" s="627">
        <v>0</v>
      </c>
      <c r="M573" s="627">
        <v>0</v>
      </c>
      <c r="N573" s="626">
        <v>1</v>
      </c>
      <c r="O573" s="691">
        <v>0.5</v>
      </c>
      <c r="P573" s="627"/>
      <c r="Q573" s="642"/>
      <c r="R573" s="626"/>
      <c r="S573" s="642">
        <v>0</v>
      </c>
      <c r="T573" s="691"/>
      <c r="U573" s="673">
        <v>0</v>
      </c>
    </row>
    <row r="574" spans="1:21" ht="14.4" customHeight="1" x14ac:dyDescent="0.3">
      <c r="A574" s="625">
        <v>7</v>
      </c>
      <c r="B574" s="626" t="s">
        <v>528</v>
      </c>
      <c r="C574" s="626">
        <v>89301072</v>
      </c>
      <c r="D574" s="689" t="s">
        <v>4145</v>
      </c>
      <c r="E574" s="690" t="s">
        <v>2805</v>
      </c>
      <c r="F574" s="626" t="s">
        <v>2775</v>
      </c>
      <c r="G574" s="626" t="s">
        <v>3629</v>
      </c>
      <c r="H574" s="626" t="s">
        <v>527</v>
      </c>
      <c r="I574" s="626" t="s">
        <v>3630</v>
      </c>
      <c r="J574" s="626" t="s">
        <v>3631</v>
      </c>
      <c r="K574" s="626" t="s">
        <v>3632</v>
      </c>
      <c r="L574" s="627">
        <v>38.65</v>
      </c>
      <c r="M574" s="627">
        <v>38.65</v>
      </c>
      <c r="N574" s="626">
        <v>1</v>
      </c>
      <c r="O574" s="691">
        <v>0.5</v>
      </c>
      <c r="P574" s="627">
        <v>38.65</v>
      </c>
      <c r="Q574" s="642">
        <v>1</v>
      </c>
      <c r="R574" s="626">
        <v>1</v>
      </c>
      <c r="S574" s="642">
        <v>1</v>
      </c>
      <c r="T574" s="691">
        <v>0.5</v>
      </c>
      <c r="U574" s="673">
        <v>1</v>
      </c>
    </row>
    <row r="575" spans="1:21" ht="14.4" customHeight="1" x14ac:dyDescent="0.3">
      <c r="A575" s="625">
        <v>7</v>
      </c>
      <c r="B575" s="626" t="s">
        <v>528</v>
      </c>
      <c r="C575" s="626">
        <v>89301072</v>
      </c>
      <c r="D575" s="689" t="s">
        <v>4145</v>
      </c>
      <c r="E575" s="690" t="s">
        <v>2806</v>
      </c>
      <c r="F575" s="626" t="s">
        <v>2775</v>
      </c>
      <c r="G575" s="626" t="s">
        <v>2949</v>
      </c>
      <c r="H575" s="626" t="s">
        <v>527</v>
      </c>
      <c r="I575" s="626" t="s">
        <v>2950</v>
      </c>
      <c r="J575" s="626" t="s">
        <v>2951</v>
      </c>
      <c r="K575" s="626" t="s">
        <v>2952</v>
      </c>
      <c r="L575" s="627">
        <v>58.99</v>
      </c>
      <c r="M575" s="627">
        <v>176.97</v>
      </c>
      <c r="N575" s="626">
        <v>3</v>
      </c>
      <c r="O575" s="691">
        <v>2</v>
      </c>
      <c r="P575" s="627"/>
      <c r="Q575" s="642">
        <v>0</v>
      </c>
      <c r="R575" s="626"/>
      <c r="S575" s="642">
        <v>0</v>
      </c>
      <c r="T575" s="691"/>
      <c r="U575" s="673">
        <v>0</v>
      </c>
    </row>
    <row r="576" spans="1:21" ht="14.4" customHeight="1" x14ac:dyDescent="0.3">
      <c r="A576" s="625">
        <v>7</v>
      </c>
      <c r="B576" s="626" t="s">
        <v>528</v>
      </c>
      <c r="C576" s="626">
        <v>89301072</v>
      </c>
      <c r="D576" s="689" t="s">
        <v>4145</v>
      </c>
      <c r="E576" s="690" t="s">
        <v>2806</v>
      </c>
      <c r="F576" s="626" t="s">
        <v>2775</v>
      </c>
      <c r="G576" s="626" t="s">
        <v>2953</v>
      </c>
      <c r="H576" s="626" t="s">
        <v>527</v>
      </c>
      <c r="I576" s="626" t="s">
        <v>3666</v>
      </c>
      <c r="J576" s="626" t="s">
        <v>3667</v>
      </c>
      <c r="K576" s="626" t="s">
        <v>3668</v>
      </c>
      <c r="L576" s="627">
        <v>0</v>
      </c>
      <c r="M576" s="627">
        <v>0</v>
      </c>
      <c r="N576" s="626">
        <v>1</v>
      </c>
      <c r="O576" s="691">
        <v>1</v>
      </c>
      <c r="P576" s="627"/>
      <c r="Q576" s="642"/>
      <c r="R576" s="626"/>
      <c r="S576" s="642">
        <v>0</v>
      </c>
      <c r="T576" s="691"/>
      <c r="U576" s="673">
        <v>0</v>
      </c>
    </row>
    <row r="577" spans="1:21" ht="14.4" customHeight="1" x14ac:dyDescent="0.3">
      <c r="A577" s="625">
        <v>7</v>
      </c>
      <c r="B577" s="626" t="s">
        <v>528</v>
      </c>
      <c r="C577" s="626">
        <v>89301072</v>
      </c>
      <c r="D577" s="689" t="s">
        <v>4145</v>
      </c>
      <c r="E577" s="690" t="s">
        <v>2806</v>
      </c>
      <c r="F577" s="626" t="s">
        <v>2775</v>
      </c>
      <c r="G577" s="626" t="s">
        <v>2953</v>
      </c>
      <c r="H577" s="626" t="s">
        <v>527</v>
      </c>
      <c r="I577" s="626" t="s">
        <v>2954</v>
      </c>
      <c r="J577" s="626" t="s">
        <v>2955</v>
      </c>
      <c r="K577" s="626" t="s">
        <v>2956</v>
      </c>
      <c r="L577" s="627">
        <v>51.87</v>
      </c>
      <c r="M577" s="627">
        <v>1037.3999999999999</v>
      </c>
      <c r="N577" s="626">
        <v>20</v>
      </c>
      <c r="O577" s="691">
        <v>10</v>
      </c>
      <c r="P577" s="627">
        <v>363.09</v>
      </c>
      <c r="Q577" s="642">
        <v>0.35000000000000003</v>
      </c>
      <c r="R577" s="626">
        <v>7</v>
      </c>
      <c r="S577" s="642">
        <v>0.35</v>
      </c>
      <c r="T577" s="691">
        <v>4</v>
      </c>
      <c r="U577" s="673">
        <v>0.4</v>
      </c>
    </row>
    <row r="578" spans="1:21" ht="14.4" customHeight="1" x14ac:dyDescent="0.3">
      <c r="A578" s="625">
        <v>7</v>
      </c>
      <c r="B578" s="626" t="s">
        <v>528</v>
      </c>
      <c r="C578" s="626">
        <v>89301072</v>
      </c>
      <c r="D578" s="689" t="s">
        <v>4145</v>
      </c>
      <c r="E578" s="690" t="s">
        <v>2806</v>
      </c>
      <c r="F578" s="626" t="s">
        <v>2775</v>
      </c>
      <c r="G578" s="626" t="s">
        <v>2884</v>
      </c>
      <c r="H578" s="626" t="s">
        <v>527</v>
      </c>
      <c r="I578" s="626" t="s">
        <v>3669</v>
      </c>
      <c r="J578" s="626" t="s">
        <v>3670</v>
      </c>
      <c r="K578" s="626" t="s">
        <v>2887</v>
      </c>
      <c r="L578" s="627">
        <v>222.25</v>
      </c>
      <c r="M578" s="627">
        <v>444.5</v>
      </c>
      <c r="N578" s="626">
        <v>2</v>
      </c>
      <c r="O578" s="691">
        <v>2</v>
      </c>
      <c r="P578" s="627">
        <v>222.25</v>
      </c>
      <c r="Q578" s="642">
        <v>0.5</v>
      </c>
      <c r="R578" s="626">
        <v>1</v>
      </c>
      <c r="S578" s="642">
        <v>0.5</v>
      </c>
      <c r="T578" s="691">
        <v>1</v>
      </c>
      <c r="U578" s="673">
        <v>0.5</v>
      </c>
    </row>
    <row r="579" spans="1:21" ht="14.4" customHeight="1" x14ac:dyDescent="0.3">
      <c r="A579" s="625">
        <v>7</v>
      </c>
      <c r="B579" s="626" t="s">
        <v>528</v>
      </c>
      <c r="C579" s="626">
        <v>89301072</v>
      </c>
      <c r="D579" s="689" t="s">
        <v>4145</v>
      </c>
      <c r="E579" s="690" t="s">
        <v>2806</v>
      </c>
      <c r="F579" s="626" t="s">
        <v>2775</v>
      </c>
      <c r="G579" s="626" t="s">
        <v>3671</v>
      </c>
      <c r="H579" s="626" t="s">
        <v>527</v>
      </c>
      <c r="I579" s="626" t="s">
        <v>3672</v>
      </c>
      <c r="J579" s="626" t="s">
        <v>3673</v>
      </c>
      <c r="K579" s="626" t="s">
        <v>3071</v>
      </c>
      <c r="L579" s="627">
        <v>97.42</v>
      </c>
      <c r="M579" s="627">
        <v>292.26</v>
      </c>
      <c r="N579" s="626">
        <v>3</v>
      </c>
      <c r="O579" s="691">
        <v>2.5</v>
      </c>
      <c r="P579" s="627">
        <v>97.42</v>
      </c>
      <c r="Q579" s="642">
        <v>0.33333333333333337</v>
      </c>
      <c r="R579" s="626">
        <v>1</v>
      </c>
      <c r="S579" s="642">
        <v>0.33333333333333331</v>
      </c>
      <c r="T579" s="691">
        <v>1</v>
      </c>
      <c r="U579" s="673">
        <v>0.4</v>
      </c>
    </row>
    <row r="580" spans="1:21" ht="14.4" customHeight="1" x14ac:dyDescent="0.3">
      <c r="A580" s="625">
        <v>7</v>
      </c>
      <c r="B580" s="626" t="s">
        <v>528</v>
      </c>
      <c r="C580" s="626">
        <v>89301072</v>
      </c>
      <c r="D580" s="689" t="s">
        <v>4145</v>
      </c>
      <c r="E580" s="690" t="s">
        <v>2806</v>
      </c>
      <c r="F580" s="626" t="s">
        <v>2775</v>
      </c>
      <c r="G580" s="626" t="s">
        <v>2847</v>
      </c>
      <c r="H580" s="626" t="s">
        <v>527</v>
      </c>
      <c r="I580" s="626" t="s">
        <v>3674</v>
      </c>
      <c r="J580" s="626" t="s">
        <v>3675</v>
      </c>
      <c r="K580" s="626" t="s">
        <v>3676</v>
      </c>
      <c r="L580" s="627">
        <v>0</v>
      </c>
      <c r="M580" s="627">
        <v>0</v>
      </c>
      <c r="N580" s="626">
        <v>1</v>
      </c>
      <c r="O580" s="691">
        <v>0.5</v>
      </c>
      <c r="P580" s="627"/>
      <c r="Q580" s="642"/>
      <c r="R580" s="626"/>
      <c r="S580" s="642">
        <v>0</v>
      </c>
      <c r="T580" s="691"/>
      <c r="U580" s="673">
        <v>0</v>
      </c>
    </row>
    <row r="581" spans="1:21" ht="14.4" customHeight="1" x14ac:dyDescent="0.3">
      <c r="A581" s="625">
        <v>7</v>
      </c>
      <c r="B581" s="626" t="s">
        <v>528</v>
      </c>
      <c r="C581" s="626">
        <v>89301072</v>
      </c>
      <c r="D581" s="689" t="s">
        <v>4145</v>
      </c>
      <c r="E581" s="690" t="s">
        <v>2806</v>
      </c>
      <c r="F581" s="626" t="s">
        <v>2775</v>
      </c>
      <c r="G581" s="626" t="s">
        <v>3533</v>
      </c>
      <c r="H581" s="626" t="s">
        <v>527</v>
      </c>
      <c r="I581" s="626" t="s">
        <v>3534</v>
      </c>
      <c r="J581" s="626" t="s">
        <v>3535</v>
      </c>
      <c r="K581" s="626" t="s">
        <v>3536</v>
      </c>
      <c r="L581" s="627">
        <v>0</v>
      </c>
      <c r="M581" s="627">
        <v>0</v>
      </c>
      <c r="N581" s="626">
        <v>6</v>
      </c>
      <c r="O581" s="691">
        <v>3</v>
      </c>
      <c r="P581" s="627">
        <v>0</v>
      </c>
      <c r="Q581" s="642"/>
      <c r="R581" s="626">
        <v>1</v>
      </c>
      <c r="S581" s="642">
        <v>0.16666666666666666</v>
      </c>
      <c r="T581" s="691">
        <v>1</v>
      </c>
      <c r="U581" s="673">
        <v>0.33333333333333331</v>
      </c>
    </row>
    <row r="582" spans="1:21" ht="14.4" customHeight="1" x14ac:dyDescent="0.3">
      <c r="A582" s="625">
        <v>7</v>
      </c>
      <c r="B582" s="626" t="s">
        <v>528</v>
      </c>
      <c r="C582" s="626">
        <v>89301072</v>
      </c>
      <c r="D582" s="689" t="s">
        <v>4145</v>
      </c>
      <c r="E582" s="690" t="s">
        <v>2806</v>
      </c>
      <c r="F582" s="626" t="s">
        <v>2775</v>
      </c>
      <c r="G582" s="626" t="s">
        <v>2957</v>
      </c>
      <c r="H582" s="626" t="s">
        <v>645</v>
      </c>
      <c r="I582" s="626" t="s">
        <v>2958</v>
      </c>
      <c r="J582" s="626" t="s">
        <v>2959</v>
      </c>
      <c r="K582" s="626" t="s">
        <v>2960</v>
      </c>
      <c r="L582" s="627">
        <v>1027.5999999999999</v>
      </c>
      <c r="M582" s="627">
        <v>32883.199999999997</v>
      </c>
      <c r="N582" s="626">
        <v>32</v>
      </c>
      <c r="O582" s="691">
        <v>13</v>
      </c>
      <c r="P582" s="627">
        <v>27745.199999999997</v>
      </c>
      <c r="Q582" s="642">
        <v>0.84375</v>
      </c>
      <c r="R582" s="626">
        <v>27</v>
      </c>
      <c r="S582" s="642">
        <v>0.84375</v>
      </c>
      <c r="T582" s="691">
        <v>10</v>
      </c>
      <c r="U582" s="673">
        <v>0.76923076923076927</v>
      </c>
    </row>
    <row r="583" spans="1:21" ht="14.4" customHeight="1" x14ac:dyDescent="0.3">
      <c r="A583" s="625">
        <v>7</v>
      </c>
      <c r="B583" s="626" t="s">
        <v>528</v>
      </c>
      <c r="C583" s="626">
        <v>89301072</v>
      </c>
      <c r="D583" s="689" t="s">
        <v>4145</v>
      </c>
      <c r="E583" s="690" t="s">
        <v>2806</v>
      </c>
      <c r="F583" s="626" t="s">
        <v>2775</v>
      </c>
      <c r="G583" s="626" t="s">
        <v>2957</v>
      </c>
      <c r="H583" s="626" t="s">
        <v>645</v>
      </c>
      <c r="I583" s="626" t="s">
        <v>2961</v>
      </c>
      <c r="J583" s="626" t="s">
        <v>2962</v>
      </c>
      <c r="K583" s="626" t="s">
        <v>2963</v>
      </c>
      <c r="L583" s="627">
        <v>1509.4</v>
      </c>
      <c r="M583" s="627">
        <v>30188</v>
      </c>
      <c r="N583" s="626">
        <v>20</v>
      </c>
      <c r="O583" s="691">
        <v>4</v>
      </c>
      <c r="P583" s="627">
        <v>15094</v>
      </c>
      <c r="Q583" s="642">
        <v>0.5</v>
      </c>
      <c r="R583" s="626">
        <v>10</v>
      </c>
      <c r="S583" s="642">
        <v>0.5</v>
      </c>
      <c r="T583" s="691">
        <v>1</v>
      </c>
      <c r="U583" s="673">
        <v>0.25</v>
      </c>
    </row>
    <row r="584" spans="1:21" ht="14.4" customHeight="1" x14ac:dyDescent="0.3">
      <c r="A584" s="625">
        <v>7</v>
      </c>
      <c r="B584" s="626" t="s">
        <v>528</v>
      </c>
      <c r="C584" s="626">
        <v>89301072</v>
      </c>
      <c r="D584" s="689" t="s">
        <v>4145</v>
      </c>
      <c r="E584" s="690" t="s">
        <v>2806</v>
      </c>
      <c r="F584" s="626" t="s">
        <v>2775</v>
      </c>
      <c r="G584" s="626" t="s">
        <v>2957</v>
      </c>
      <c r="H584" s="626" t="s">
        <v>645</v>
      </c>
      <c r="I584" s="626" t="s">
        <v>3186</v>
      </c>
      <c r="J584" s="626" t="s">
        <v>3187</v>
      </c>
      <c r="K584" s="626" t="s">
        <v>3188</v>
      </c>
      <c r="L584" s="627">
        <v>1896.14</v>
      </c>
      <c r="M584" s="627">
        <v>36026.660000000003</v>
      </c>
      <c r="N584" s="626">
        <v>19</v>
      </c>
      <c r="O584" s="691">
        <v>5</v>
      </c>
      <c r="P584" s="627">
        <v>18961.400000000001</v>
      </c>
      <c r="Q584" s="642">
        <v>0.52631578947368418</v>
      </c>
      <c r="R584" s="626">
        <v>10</v>
      </c>
      <c r="S584" s="642">
        <v>0.52631578947368418</v>
      </c>
      <c r="T584" s="691">
        <v>3</v>
      </c>
      <c r="U584" s="673">
        <v>0.6</v>
      </c>
    </row>
    <row r="585" spans="1:21" ht="14.4" customHeight="1" x14ac:dyDescent="0.3">
      <c r="A585" s="625">
        <v>7</v>
      </c>
      <c r="B585" s="626" t="s">
        <v>528</v>
      </c>
      <c r="C585" s="626">
        <v>89301072</v>
      </c>
      <c r="D585" s="689" t="s">
        <v>4145</v>
      </c>
      <c r="E585" s="690" t="s">
        <v>2806</v>
      </c>
      <c r="F585" s="626" t="s">
        <v>2775</v>
      </c>
      <c r="G585" s="626" t="s">
        <v>3537</v>
      </c>
      <c r="H585" s="626" t="s">
        <v>527</v>
      </c>
      <c r="I585" s="626" t="s">
        <v>3538</v>
      </c>
      <c r="J585" s="626" t="s">
        <v>3539</v>
      </c>
      <c r="K585" s="626" t="s">
        <v>3540</v>
      </c>
      <c r="L585" s="627">
        <v>531.86</v>
      </c>
      <c r="M585" s="627">
        <v>3191.16</v>
      </c>
      <c r="N585" s="626">
        <v>6</v>
      </c>
      <c r="O585" s="691">
        <v>1.5</v>
      </c>
      <c r="P585" s="627">
        <v>3191.16</v>
      </c>
      <c r="Q585" s="642">
        <v>1</v>
      </c>
      <c r="R585" s="626">
        <v>6</v>
      </c>
      <c r="S585" s="642">
        <v>1</v>
      </c>
      <c r="T585" s="691">
        <v>1.5</v>
      </c>
      <c r="U585" s="673">
        <v>1</v>
      </c>
    </row>
    <row r="586" spans="1:21" ht="14.4" customHeight="1" x14ac:dyDescent="0.3">
      <c r="A586" s="625">
        <v>7</v>
      </c>
      <c r="B586" s="626" t="s">
        <v>528</v>
      </c>
      <c r="C586" s="626">
        <v>89301072</v>
      </c>
      <c r="D586" s="689" t="s">
        <v>4145</v>
      </c>
      <c r="E586" s="690" t="s">
        <v>2806</v>
      </c>
      <c r="F586" s="626" t="s">
        <v>2775</v>
      </c>
      <c r="G586" s="626" t="s">
        <v>2964</v>
      </c>
      <c r="H586" s="626" t="s">
        <v>645</v>
      </c>
      <c r="I586" s="626" t="s">
        <v>2002</v>
      </c>
      <c r="J586" s="626" t="s">
        <v>2003</v>
      </c>
      <c r="K586" s="626" t="s">
        <v>2754</v>
      </c>
      <c r="L586" s="627">
        <v>216.16</v>
      </c>
      <c r="M586" s="627">
        <v>1296.96</v>
      </c>
      <c r="N586" s="626">
        <v>6</v>
      </c>
      <c r="O586" s="691">
        <v>1.5</v>
      </c>
      <c r="P586" s="627"/>
      <c r="Q586" s="642">
        <v>0</v>
      </c>
      <c r="R586" s="626"/>
      <c r="S586" s="642">
        <v>0</v>
      </c>
      <c r="T586" s="691"/>
      <c r="U586" s="673">
        <v>0</v>
      </c>
    </row>
    <row r="587" spans="1:21" ht="14.4" customHeight="1" x14ac:dyDescent="0.3">
      <c r="A587" s="625">
        <v>7</v>
      </c>
      <c r="B587" s="626" t="s">
        <v>528</v>
      </c>
      <c r="C587" s="626">
        <v>89301072</v>
      </c>
      <c r="D587" s="689" t="s">
        <v>4145</v>
      </c>
      <c r="E587" s="690" t="s">
        <v>2806</v>
      </c>
      <c r="F587" s="626" t="s">
        <v>2775</v>
      </c>
      <c r="G587" s="626" t="s">
        <v>2964</v>
      </c>
      <c r="H587" s="626" t="s">
        <v>645</v>
      </c>
      <c r="I587" s="626" t="s">
        <v>3451</v>
      </c>
      <c r="J587" s="626" t="s">
        <v>2003</v>
      </c>
      <c r="K587" s="626" t="s">
        <v>3452</v>
      </c>
      <c r="L587" s="627">
        <v>432.32</v>
      </c>
      <c r="M587" s="627">
        <v>432.32</v>
      </c>
      <c r="N587" s="626">
        <v>1</v>
      </c>
      <c r="O587" s="691">
        <v>0.5</v>
      </c>
      <c r="P587" s="627"/>
      <c r="Q587" s="642">
        <v>0</v>
      </c>
      <c r="R587" s="626"/>
      <c r="S587" s="642">
        <v>0</v>
      </c>
      <c r="T587" s="691"/>
      <c r="U587" s="673">
        <v>0</v>
      </c>
    </row>
    <row r="588" spans="1:21" ht="14.4" customHeight="1" x14ac:dyDescent="0.3">
      <c r="A588" s="625">
        <v>7</v>
      </c>
      <c r="B588" s="626" t="s">
        <v>528</v>
      </c>
      <c r="C588" s="626">
        <v>89301072</v>
      </c>
      <c r="D588" s="689" t="s">
        <v>4145</v>
      </c>
      <c r="E588" s="690" t="s">
        <v>2806</v>
      </c>
      <c r="F588" s="626" t="s">
        <v>2775</v>
      </c>
      <c r="G588" s="626" t="s">
        <v>2965</v>
      </c>
      <c r="H588" s="626" t="s">
        <v>527</v>
      </c>
      <c r="I588" s="626" t="s">
        <v>3677</v>
      </c>
      <c r="J588" s="626" t="s">
        <v>3310</v>
      </c>
      <c r="K588" s="626" t="s">
        <v>3678</v>
      </c>
      <c r="L588" s="627">
        <v>0</v>
      </c>
      <c r="M588" s="627">
        <v>0</v>
      </c>
      <c r="N588" s="626">
        <v>1</v>
      </c>
      <c r="O588" s="691">
        <v>0.5</v>
      </c>
      <c r="P588" s="627">
        <v>0</v>
      </c>
      <c r="Q588" s="642"/>
      <c r="R588" s="626">
        <v>1</v>
      </c>
      <c r="S588" s="642">
        <v>1</v>
      </c>
      <c r="T588" s="691">
        <v>0.5</v>
      </c>
      <c r="U588" s="673">
        <v>1</v>
      </c>
    </row>
    <row r="589" spans="1:21" ht="14.4" customHeight="1" x14ac:dyDescent="0.3">
      <c r="A589" s="625">
        <v>7</v>
      </c>
      <c r="B589" s="626" t="s">
        <v>528</v>
      </c>
      <c r="C589" s="626">
        <v>89301072</v>
      </c>
      <c r="D589" s="689" t="s">
        <v>4145</v>
      </c>
      <c r="E589" s="690" t="s">
        <v>2806</v>
      </c>
      <c r="F589" s="626" t="s">
        <v>2775</v>
      </c>
      <c r="G589" s="626" t="s">
        <v>2965</v>
      </c>
      <c r="H589" s="626" t="s">
        <v>527</v>
      </c>
      <c r="I589" s="626" t="s">
        <v>2966</v>
      </c>
      <c r="J589" s="626" t="s">
        <v>2967</v>
      </c>
      <c r="K589" s="626" t="s">
        <v>2968</v>
      </c>
      <c r="L589" s="627">
        <v>294.70999999999998</v>
      </c>
      <c r="M589" s="627">
        <v>884.12999999999988</v>
      </c>
      <c r="N589" s="626">
        <v>3</v>
      </c>
      <c r="O589" s="691">
        <v>2</v>
      </c>
      <c r="P589" s="627"/>
      <c r="Q589" s="642">
        <v>0</v>
      </c>
      <c r="R589" s="626"/>
      <c r="S589" s="642">
        <v>0</v>
      </c>
      <c r="T589" s="691"/>
      <c r="U589" s="673">
        <v>0</v>
      </c>
    </row>
    <row r="590" spans="1:21" ht="14.4" customHeight="1" x14ac:dyDescent="0.3">
      <c r="A590" s="625">
        <v>7</v>
      </c>
      <c r="B590" s="626" t="s">
        <v>528</v>
      </c>
      <c r="C590" s="626">
        <v>89301072</v>
      </c>
      <c r="D590" s="689" t="s">
        <v>4145</v>
      </c>
      <c r="E590" s="690" t="s">
        <v>2806</v>
      </c>
      <c r="F590" s="626" t="s">
        <v>2775</v>
      </c>
      <c r="G590" s="626" t="s">
        <v>2965</v>
      </c>
      <c r="H590" s="626" t="s">
        <v>527</v>
      </c>
      <c r="I590" s="626" t="s">
        <v>2966</v>
      </c>
      <c r="J590" s="626" t="s">
        <v>2967</v>
      </c>
      <c r="K590" s="626" t="s">
        <v>2968</v>
      </c>
      <c r="L590" s="627">
        <v>294.7</v>
      </c>
      <c r="M590" s="627">
        <v>294.7</v>
      </c>
      <c r="N590" s="626">
        <v>1</v>
      </c>
      <c r="O590" s="691">
        <v>1</v>
      </c>
      <c r="P590" s="627">
        <v>294.7</v>
      </c>
      <c r="Q590" s="642">
        <v>1</v>
      </c>
      <c r="R590" s="626">
        <v>1</v>
      </c>
      <c r="S590" s="642">
        <v>1</v>
      </c>
      <c r="T590" s="691">
        <v>1</v>
      </c>
      <c r="U590" s="673">
        <v>1</v>
      </c>
    </row>
    <row r="591" spans="1:21" ht="14.4" customHeight="1" x14ac:dyDescent="0.3">
      <c r="A591" s="625">
        <v>7</v>
      </c>
      <c r="B591" s="626" t="s">
        <v>528</v>
      </c>
      <c r="C591" s="626">
        <v>89301072</v>
      </c>
      <c r="D591" s="689" t="s">
        <v>4145</v>
      </c>
      <c r="E591" s="690" t="s">
        <v>2806</v>
      </c>
      <c r="F591" s="626" t="s">
        <v>2775</v>
      </c>
      <c r="G591" s="626" t="s">
        <v>2965</v>
      </c>
      <c r="H591" s="626" t="s">
        <v>527</v>
      </c>
      <c r="I591" s="626" t="s">
        <v>2969</v>
      </c>
      <c r="J591" s="626" t="s">
        <v>2970</v>
      </c>
      <c r="K591" s="626" t="s">
        <v>2971</v>
      </c>
      <c r="L591" s="627">
        <v>261.41000000000003</v>
      </c>
      <c r="M591" s="627">
        <v>1045.6400000000001</v>
      </c>
      <c r="N591" s="626">
        <v>4</v>
      </c>
      <c r="O591" s="691">
        <v>2</v>
      </c>
      <c r="P591" s="627"/>
      <c r="Q591" s="642">
        <v>0</v>
      </c>
      <c r="R591" s="626"/>
      <c r="S591" s="642">
        <v>0</v>
      </c>
      <c r="T591" s="691"/>
      <c r="U591" s="673">
        <v>0</v>
      </c>
    </row>
    <row r="592" spans="1:21" ht="14.4" customHeight="1" x14ac:dyDescent="0.3">
      <c r="A592" s="625">
        <v>7</v>
      </c>
      <c r="B592" s="626" t="s">
        <v>528</v>
      </c>
      <c r="C592" s="626">
        <v>89301072</v>
      </c>
      <c r="D592" s="689" t="s">
        <v>4145</v>
      </c>
      <c r="E592" s="690" t="s">
        <v>2806</v>
      </c>
      <c r="F592" s="626" t="s">
        <v>2775</v>
      </c>
      <c r="G592" s="626" t="s">
        <v>2972</v>
      </c>
      <c r="H592" s="626" t="s">
        <v>527</v>
      </c>
      <c r="I592" s="626" t="s">
        <v>2973</v>
      </c>
      <c r="J592" s="626" t="s">
        <v>2974</v>
      </c>
      <c r="K592" s="626" t="s">
        <v>2975</v>
      </c>
      <c r="L592" s="627">
        <v>53.67</v>
      </c>
      <c r="M592" s="627">
        <v>2093.13</v>
      </c>
      <c r="N592" s="626">
        <v>39</v>
      </c>
      <c r="O592" s="691">
        <v>9.5</v>
      </c>
      <c r="P592" s="627">
        <v>1073.4000000000001</v>
      </c>
      <c r="Q592" s="642">
        <v>0.51282051282051289</v>
      </c>
      <c r="R592" s="626">
        <v>20</v>
      </c>
      <c r="S592" s="642">
        <v>0.51282051282051277</v>
      </c>
      <c r="T592" s="691">
        <v>4.5</v>
      </c>
      <c r="U592" s="673">
        <v>0.47368421052631576</v>
      </c>
    </row>
    <row r="593" spans="1:21" ht="14.4" customHeight="1" x14ac:dyDescent="0.3">
      <c r="A593" s="625">
        <v>7</v>
      </c>
      <c r="B593" s="626" t="s">
        <v>528</v>
      </c>
      <c r="C593" s="626">
        <v>89301072</v>
      </c>
      <c r="D593" s="689" t="s">
        <v>4145</v>
      </c>
      <c r="E593" s="690" t="s">
        <v>2806</v>
      </c>
      <c r="F593" s="626" t="s">
        <v>2775</v>
      </c>
      <c r="G593" s="626" t="s">
        <v>2972</v>
      </c>
      <c r="H593" s="626" t="s">
        <v>527</v>
      </c>
      <c r="I593" s="626" t="s">
        <v>2976</v>
      </c>
      <c r="J593" s="626" t="s">
        <v>2977</v>
      </c>
      <c r="K593" s="626" t="s">
        <v>1943</v>
      </c>
      <c r="L593" s="627">
        <v>165.67</v>
      </c>
      <c r="M593" s="627">
        <v>1988.04</v>
      </c>
      <c r="N593" s="626">
        <v>12</v>
      </c>
      <c r="O593" s="691">
        <v>3.5</v>
      </c>
      <c r="P593" s="627">
        <v>497.01</v>
      </c>
      <c r="Q593" s="642">
        <v>0.25</v>
      </c>
      <c r="R593" s="626">
        <v>3</v>
      </c>
      <c r="S593" s="642">
        <v>0.25</v>
      </c>
      <c r="T593" s="691">
        <v>0.5</v>
      </c>
      <c r="U593" s="673">
        <v>0.14285714285714285</v>
      </c>
    </row>
    <row r="594" spans="1:21" ht="14.4" customHeight="1" x14ac:dyDescent="0.3">
      <c r="A594" s="625">
        <v>7</v>
      </c>
      <c r="B594" s="626" t="s">
        <v>528</v>
      </c>
      <c r="C594" s="626">
        <v>89301072</v>
      </c>
      <c r="D594" s="689" t="s">
        <v>4145</v>
      </c>
      <c r="E594" s="690" t="s">
        <v>2806</v>
      </c>
      <c r="F594" s="626" t="s">
        <v>2775</v>
      </c>
      <c r="G594" s="626" t="s">
        <v>3679</v>
      </c>
      <c r="H594" s="626" t="s">
        <v>527</v>
      </c>
      <c r="I594" s="626" t="s">
        <v>3680</v>
      </c>
      <c r="J594" s="626" t="s">
        <v>3681</v>
      </c>
      <c r="K594" s="626" t="s">
        <v>3682</v>
      </c>
      <c r="L594" s="627">
        <v>46.3</v>
      </c>
      <c r="M594" s="627">
        <v>92.6</v>
      </c>
      <c r="N594" s="626">
        <v>2</v>
      </c>
      <c r="O594" s="691">
        <v>1.5</v>
      </c>
      <c r="P594" s="627">
        <v>46.3</v>
      </c>
      <c r="Q594" s="642">
        <v>0.5</v>
      </c>
      <c r="R594" s="626">
        <v>1</v>
      </c>
      <c r="S594" s="642">
        <v>0.5</v>
      </c>
      <c r="T594" s="691">
        <v>0.5</v>
      </c>
      <c r="U594" s="673">
        <v>0.33333333333333331</v>
      </c>
    </row>
    <row r="595" spans="1:21" ht="14.4" customHeight="1" x14ac:dyDescent="0.3">
      <c r="A595" s="625">
        <v>7</v>
      </c>
      <c r="B595" s="626" t="s">
        <v>528</v>
      </c>
      <c r="C595" s="626">
        <v>89301072</v>
      </c>
      <c r="D595" s="689" t="s">
        <v>4145</v>
      </c>
      <c r="E595" s="690" t="s">
        <v>2806</v>
      </c>
      <c r="F595" s="626" t="s">
        <v>2775</v>
      </c>
      <c r="G595" s="626" t="s">
        <v>2982</v>
      </c>
      <c r="H595" s="626" t="s">
        <v>527</v>
      </c>
      <c r="I595" s="626" t="s">
        <v>2986</v>
      </c>
      <c r="J595" s="626" t="s">
        <v>2987</v>
      </c>
      <c r="K595" s="626" t="s">
        <v>2988</v>
      </c>
      <c r="L595" s="627">
        <v>0</v>
      </c>
      <c r="M595" s="627">
        <v>0</v>
      </c>
      <c r="N595" s="626">
        <v>9</v>
      </c>
      <c r="O595" s="691">
        <v>3</v>
      </c>
      <c r="P595" s="627"/>
      <c r="Q595" s="642"/>
      <c r="R595" s="626"/>
      <c r="S595" s="642">
        <v>0</v>
      </c>
      <c r="T595" s="691"/>
      <c r="U595" s="673">
        <v>0</v>
      </c>
    </row>
    <row r="596" spans="1:21" ht="14.4" customHeight="1" x14ac:dyDescent="0.3">
      <c r="A596" s="625">
        <v>7</v>
      </c>
      <c r="B596" s="626" t="s">
        <v>528</v>
      </c>
      <c r="C596" s="626">
        <v>89301072</v>
      </c>
      <c r="D596" s="689" t="s">
        <v>4145</v>
      </c>
      <c r="E596" s="690" t="s">
        <v>2806</v>
      </c>
      <c r="F596" s="626" t="s">
        <v>2775</v>
      </c>
      <c r="G596" s="626" t="s">
        <v>2982</v>
      </c>
      <c r="H596" s="626" t="s">
        <v>527</v>
      </c>
      <c r="I596" s="626" t="s">
        <v>2989</v>
      </c>
      <c r="J596" s="626" t="s">
        <v>2990</v>
      </c>
      <c r="K596" s="626" t="s">
        <v>2991</v>
      </c>
      <c r="L596" s="627">
        <v>0</v>
      </c>
      <c r="M596" s="627">
        <v>0</v>
      </c>
      <c r="N596" s="626">
        <v>4</v>
      </c>
      <c r="O596" s="691">
        <v>1</v>
      </c>
      <c r="P596" s="627"/>
      <c r="Q596" s="642"/>
      <c r="R596" s="626"/>
      <c r="S596" s="642">
        <v>0</v>
      </c>
      <c r="T596" s="691"/>
      <c r="U596" s="673">
        <v>0</v>
      </c>
    </row>
    <row r="597" spans="1:21" ht="14.4" customHeight="1" x14ac:dyDescent="0.3">
      <c r="A597" s="625">
        <v>7</v>
      </c>
      <c r="B597" s="626" t="s">
        <v>528</v>
      </c>
      <c r="C597" s="626">
        <v>89301072</v>
      </c>
      <c r="D597" s="689" t="s">
        <v>4145</v>
      </c>
      <c r="E597" s="690" t="s">
        <v>2806</v>
      </c>
      <c r="F597" s="626" t="s">
        <v>2775</v>
      </c>
      <c r="G597" s="626" t="s">
        <v>2982</v>
      </c>
      <c r="H597" s="626" t="s">
        <v>527</v>
      </c>
      <c r="I597" s="626" t="s">
        <v>2995</v>
      </c>
      <c r="J597" s="626" t="s">
        <v>2996</v>
      </c>
      <c r="K597" s="626" t="s">
        <v>2997</v>
      </c>
      <c r="L597" s="627">
        <v>0</v>
      </c>
      <c r="M597" s="627">
        <v>0</v>
      </c>
      <c r="N597" s="626">
        <v>6</v>
      </c>
      <c r="O597" s="691">
        <v>2</v>
      </c>
      <c r="P597" s="627">
        <v>0</v>
      </c>
      <c r="Q597" s="642"/>
      <c r="R597" s="626">
        <v>2</v>
      </c>
      <c r="S597" s="642">
        <v>0.33333333333333331</v>
      </c>
      <c r="T597" s="691">
        <v>1</v>
      </c>
      <c r="U597" s="673">
        <v>0.5</v>
      </c>
    </row>
    <row r="598" spans="1:21" ht="14.4" customHeight="1" x14ac:dyDescent="0.3">
      <c r="A598" s="625">
        <v>7</v>
      </c>
      <c r="B598" s="626" t="s">
        <v>528</v>
      </c>
      <c r="C598" s="626">
        <v>89301072</v>
      </c>
      <c r="D598" s="689" t="s">
        <v>4145</v>
      </c>
      <c r="E598" s="690" t="s">
        <v>2806</v>
      </c>
      <c r="F598" s="626" t="s">
        <v>2775</v>
      </c>
      <c r="G598" s="626" t="s">
        <v>2982</v>
      </c>
      <c r="H598" s="626" t="s">
        <v>527</v>
      </c>
      <c r="I598" s="626" t="s">
        <v>3007</v>
      </c>
      <c r="J598" s="626" t="s">
        <v>3683</v>
      </c>
      <c r="K598" s="626" t="s">
        <v>3009</v>
      </c>
      <c r="L598" s="627">
        <v>4358.63</v>
      </c>
      <c r="M598" s="627">
        <v>4358.63</v>
      </c>
      <c r="N598" s="626">
        <v>1</v>
      </c>
      <c r="O598" s="691">
        <v>1</v>
      </c>
      <c r="P598" s="627"/>
      <c r="Q598" s="642">
        <v>0</v>
      </c>
      <c r="R598" s="626"/>
      <c r="S598" s="642">
        <v>0</v>
      </c>
      <c r="T598" s="691"/>
      <c r="U598" s="673">
        <v>0</v>
      </c>
    </row>
    <row r="599" spans="1:21" ht="14.4" customHeight="1" x14ac:dyDescent="0.3">
      <c r="A599" s="625">
        <v>7</v>
      </c>
      <c r="B599" s="626" t="s">
        <v>528</v>
      </c>
      <c r="C599" s="626">
        <v>89301072</v>
      </c>
      <c r="D599" s="689" t="s">
        <v>4145</v>
      </c>
      <c r="E599" s="690" t="s">
        <v>2806</v>
      </c>
      <c r="F599" s="626" t="s">
        <v>2775</v>
      </c>
      <c r="G599" s="626" t="s">
        <v>2982</v>
      </c>
      <c r="H599" s="626" t="s">
        <v>527</v>
      </c>
      <c r="I599" s="626" t="s">
        <v>3007</v>
      </c>
      <c r="J599" s="626" t="s">
        <v>3008</v>
      </c>
      <c r="K599" s="626" t="s">
        <v>3009</v>
      </c>
      <c r="L599" s="627">
        <v>4358.63</v>
      </c>
      <c r="M599" s="627">
        <v>4358.63</v>
      </c>
      <c r="N599" s="626">
        <v>1</v>
      </c>
      <c r="O599" s="691">
        <v>1</v>
      </c>
      <c r="P599" s="627">
        <v>4358.63</v>
      </c>
      <c r="Q599" s="642">
        <v>1</v>
      </c>
      <c r="R599" s="626">
        <v>1</v>
      </c>
      <c r="S599" s="642">
        <v>1</v>
      </c>
      <c r="T599" s="691">
        <v>1</v>
      </c>
      <c r="U599" s="673">
        <v>1</v>
      </c>
    </row>
    <row r="600" spans="1:21" ht="14.4" customHeight="1" x14ac:dyDescent="0.3">
      <c r="A600" s="625">
        <v>7</v>
      </c>
      <c r="B600" s="626" t="s">
        <v>528</v>
      </c>
      <c r="C600" s="626">
        <v>89301072</v>
      </c>
      <c r="D600" s="689" t="s">
        <v>4145</v>
      </c>
      <c r="E600" s="690" t="s">
        <v>2806</v>
      </c>
      <c r="F600" s="626" t="s">
        <v>2775</v>
      </c>
      <c r="G600" s="626" t="s">
        <v>2982</v>
      </c>
      <c r="H600" s="626" t="s">
        <v>527</v>
      </c>
      <c r="I600" s="626" t="s">
        <v>3465</v>
      </c>
      <c r="J600" s="626" t="s">
        <v>3466</v>
      </c>
      <c r="K600" s="626" t="s">
        <v>3467</v>
      </c>
      <c r="L600" s="627">
        <v>1063.33</v>
      </c>
      <c r="M600" s="627">
        <v>2126.66</v>
      </c>
      <c r="N600" s="626">
        <v>2</v>
      </c>
      <c r="O600" s="691">
        <v>1</v>
      </c>
      <c r="P600" s="627">
        <v>2126.66</v>
      </c>
      <c r="Q600" s="642">
        <v>1</v>
      </c>
      <c r="R600" s="626">
        <v>2</v>
      </c>
      <c r="S600" s="642">
        <v>1</v>
      </c>
      <c r="T600" s="691">
        <v>1</v>
      </c>
      <c r="U600" s="673">
        <v>1</v>
      </c>
    </row>
    <row r="601" spans="1:21" ht="14.4" customHeight="1" x14ac:dyDescent="0.3">
      <c r="A601" s="625">
        <v>7</v>
      </c>
      <c r="B601" s="626" t="s">
        <v>528</v>
      </c>
      <c r="C601" s="626">
        <v>89301072</v>
      </c>
      <c r="D601" s="689" t="s">
        <v>4145</v>
      </c>
      <c r="E601" s="690" t="s">
        <v>2806</v>
      </c>
      <c r="F601" s="626" t="s">
        <v>2775</v>
      </c>
      <c r="G601" s="626" t="s">
        <v>2982</v>
      </c>
      <c r="H601" s="626" t="s">
        <v>527</v>
      </c>
      <c r="I601" s="626" t="s">
        <v>3013</v>
      </c>
      <c r="J601" s="626" t="s">
        <v>3014</v>
      </c>
      <c r="K601" s="626" t="s">
        <v>3015</v>
      </c>
      <c r="L601" s="627">
        <v>1629.03</v>
      </c>
      <c r="M601" s="627">
        <v>22806.42</v>
      </c>
      <c r="N601" s="626">
        <v>14</v>
      </c>
      <c r="O601" s="691">
        <v>3</v>
      </c>
      <c r="P601" s="627">
        <v>22806.42</v>
      </c>
      <c r="Q601" s="642">
        <v>1</v>
      </c>
      <c r="R601" s="626">
        <v>14</v>
      </c>
      <c r="S601" s="642">
        <v>1</v>
      </c>
      <c r="T601" s="691">
        <v>3</v>
      </c>
      <c r="U601" s="673">
        <v>1</v>
      </c>
    </row>
    <row r="602" spans="1:21" ht="14.4" customHeight="1" x14ac:dyDescent="0.3">
      <c r="A602" s="625">
        <v>7</v>
      </c>
      <c r="B602" s="626" t="s">
        <v>528</v>
      </c>
      <c r="C602" s="626">
        <v>89301072</v>
      </c>
      <c r="D602" s="689" t="s">
        <v>4145</v>
      </c>
      <c r="E602" s="690" t="s">
        <v>2806</v>
      </c>
      <c r="F602" s="626" t="s">
        <v>2775</v>
      </c>
      <c r="G602" s="626" t="s">
        <v>2982</v>
      </c>
      <c r="H602" s="626" t="s">
        <v>527</v>
      </c>
      <c r="I602" s="626" t="s">
        <v>3468</v>
      </c>
      <c r="J602" s="626" t="s">
        <v>3469</v>
      </c>
      <c r="K602" s="626" t="s">
        <v>3470</v>
      </c>
      <c r="L602" s="627">
        <v>2332.38</v>
      </c>
      <c r="M602" s="627">
        <v>55977.120000000003</v>
      </c>
      <c r="N602" s="626">
        <v>24</v>
      </c>
      <c r="O602" s="691">
        <v>4</v>
      </c>
      <c r="P602" s="627">
        <v>41982.840000000004</v>
      </c>
      <c r="Q602" s="642">
        <v>0.75</v>
      </c>
      <c r="R602" s="626">
        <v>18</v>
      </c>
      <c r="S602" s="642">
        <v>0.75</v>
      </c>
      <c r="T602" s="691">
        <v>3</v>
      </c>
      <c r="U602" s="673">
        <v>0.75</v>
      </c>
    </row>
    <row r="603" spans="1:21" ht="14.4" customHeight="1" x14ac:dyDescent="0.3">
      <c r="A603" s="625">
        <v>7</v>
      </c>
      <c r="B603" s="626" t="s">
        <v>528</v>
      </c>
      <c r="C603" s="626">
        <v>89301072</v>
      </c>
      <c r="D603" s="689" t="s">
        <v>4145</v>
      </c>
      <c r="E603" s="690" t="s">
        <v>2806</v>
      </c>
      <c r="F603" s="626" t="s">
        <v>2775</v>
      </c>
      <c r="G603" s="626" t="s">
        <v>2982</v>
      </c>
      <c r="H603" s="626" t="s">
        <v>527</v>
      </c>
      <c r="I603" s="626" t="s">
        <v>3016</v>
      </c>
      <c r="J603" s="626" t="s">
        <v>3017</v>
      </c>
      <c r="K603" s="626" t="s">
        <v>3018</v>
      </c>
      <c r="L603" s="627">
        <v>2787.72</v>
      </c>
      <c r="M603" s="627">
        <v>36240.36</v>
      </c>
      <c r="N603" s="626">
        <v>13</v>
      </c>
      <c r="O603" s="691">
        <v>9</v>
      </c>
      <c r="P603" s="627">
        <v>36240.36</v>
      </c>
      <c r="Q603" s="642">
        <v>1</v>
      </c>
      <c r="R603" s="626">
        <v>13</v>
      </c>
      <c r="S603" s="642">
        <v>1</v>
      </c>
      <c r="T603" s="691">
        <v>9</v>
      </c>
      <c r="U603" s="673">
        <v>1</v>
      </c>
    </row>
    <row r="604" spans="1:21" ht="14.4" customHeight="1" x14ac:dyDescent="0.3">
      <c r="A604" s="625">
        <v>7</v>
      </c>
      <c r="B604" s="626" t="s">
        <v>528</v>
      </c>
      <c r="C604" s="626">
        <v>89301072</v>
      </c>
      <c r="D604" s="689" t="s">
        <v>4145</v>
      </c>
      <c r="E604" s="690" t="s">
        <v>2806</v>
      </c>
      <c r="F604" s="626" t="s">
        <v>2775</v>
      </c>
      <c r="G604" s="626" t="s">
        <v>2982</v>
      </c>
      <c r="H604" s="626" t="s">
        <v>527</v>
      </c>
      <c r="I604" s="626" t="s">
        <v>3019</v>
      </c>
      <c r="J604" s="626" t="s">
        <v>3020</v>
      </c>
      <c r="K604" s="626" t="s">
        <v>3021</v>
      </c>
      <c r="L604" s="627">
        <v>2787.72</v>
      </c>
      <c r="M604" s="627">
        <v>47391.239999999991</v>
      </c>
      <c r="N604" s="626">
        <v>17</v>
      </c>
      <c r="O604" s="691">
        <v>4</v>
      </c>
      <c r="P604" s="627">
        <v>8363.16</v>
      </c>
      <c r="Q604" s="642">
        <v>0.17647058823529416</v>
      </c>
      <c r="R604" s="626">
        <v>3</v>
      </c>
      <c r="S604" s="642">
        <v>0.17647058823529413</v>
      </c>
      <c r="T604" s="691">
        <v>1</v>
      </c>
      <c r="U604" s="673">
        <v>0.25</v>
      </c>
    </row>
    <row r="605" spans="1:21" ht="14.4" customHeight="1" x14ac:dyDescent="0.3">
      <c r="A605" s="625">
        <v>7</v>
      </c>
      <c r="B605" s="626" t="s">
        <v>528</v>
      </c>
      <c r="C605" s="626">
        <v>89301072</v>
      </c>
      <c r="D605" s="689" t="s">
        <v>4145</v>
      </c>
      <c r="E605" s="690" t="s">
        <v>2806</v>
      </c>
      <c r="F605" s="626" t="s">
        <v>2775</v>
      </c>
      <c r="G605" s="626" t="s">
        <v>2982</v>
      </c>
      <c r="H605" s="626" t="s">
        <v>527</v>
      </c>
      <c r="I605" s="626" t="s">
        <v>3022</v>
      </c>
      <c r="J605" s="626" t="s">
        <v>3023</v>
      </c>
      <c r="K605" s="626" t="s">
        <v>3024</v>
      </c>
      <c r="L605" s="627">
        <v>2332.38</v>
      </c>
      <c r="M605" s="627">
        <v>25656.18</v>
      </c>
      <c r="N605" s="626">
        <v>11</v>
      </c>
      <c r="O605" s="691">
        <v>4</v>
      </c>
      <c r="P605" s="627">
        <v>6997.14</v>
      </c>
      <c r="Q605" s="642">
        <v>0.27272727272727276</v>
      </c>
      <c r="R605" s="626">
        <v>3</v>
      </c>
      <c r="S605" s="642">
        <v>0.27272727272727271</v>
      </c>
      <c r="T605" s="691">
        <v>1</v>
      </c>
      <c r="U605" s="673">
        <v>0.25</v>
      </c>
    </row>
    <row r="606" spans="1:21" ht="14.4" customHeight="1" x14ac:dyDescent="0.3">
      <c r="A606" s="625">
        <v>7</v>
      </c>
      <c r="B606" s="626" t="s">
        <v>528</v>
      </c>
      <c r="C606" s="626">
        <v>89301072</v>
      </c>
      <c r="D606" s="689" t="s">
        <v>4145</v>
      </c>
      <c r="E606" s="690" t="s">
        <v>2806</v>
      </c>
      <c r="F606" s="626" t="s">
        <v>2775</v>
      </c>
      <c r="G606" s="626" t="s">
        <v>2982</v>
      </c>
      <c r="H606" s="626" t="s">
        <v>527</v>
      </c>
      <c r="I606" s="626" t="s">
        <v>3025</v>
      </c>
      <c r="J606" s="626" t="s">
        <v>3026</v>
      </c>
      <c r="K606" s="626" t="s">
        <v>3027</v>
      </c>
      <c r="L606" s="627">
        <v>880.88</v>
      </c>
      <c r="M606" s="627">
        <v>29949.919999999995</v>
      </c>
      <c r="N606" s="626">
        <v>34</v>
      </c>
      <c r="O606" s="691">
        <v>11</v>
      </c>
      <c r="P606" s="627">
        <v>26426.399999999994</v>
      </c>
      <c r="Q606" s="642">
        <v>0.88235294117647056</v>
      </c>
      <c r="R606" s="626">
        <v>30</v>
      </c>
      <c r="S606" s="642">
        <v>0.88235294117647056</v>
      </c>
      <c r="T606" s="691">
        <v>10</v>
      </c>
      <c r="U606" s="673">
        <v>0.90909090909090906</v>
      </c>
    </row>
    <row r="607" spans="1:21" ht="14.4" customHeight="1" x14ac:dyDescent="0.3">
      <c r="A607" s="625">
        <v>7</v>
      </c>
      <c r="B607" s="626" t="s">
        <v>528</v>
      </c>
      <c r="C607" s="626">
        <v>89301072</v>
      </c>
      <c r="D607" s="689" t="s">
        <v>4145</v>
      </c>
      <c r="E607" s="690" t="s">
        <v>2806</v>
      </c>
      <c r="F607" s="626" t="s">
        <v>2775</v>
      </c>
      <c r="G607" s="626" t="s">
        <v>2982</v>
      </c>
      <c r="H607" s="626" t="s">
        <v>527</v>
      </c>
      <c r="I607" s="626" t="s">
        <v>3028</v>
      </c>
      <c r="J607" s="626" t="s">
        <v>3029</v>
      </c>
      <c r="K607" s="626" t="s">
        <v>3030</v>
      </c>
      <c r="L607" s="627">
        <v>1629.03</v>
      </c>
      <c r="M607" s="627">
        <v>27693.51</v>
      </c>
      <c r="N607" s="626">
        <v>17</v>
      </c>
      <c r="O607" s="691">
        <v>5</v>
      </c>
      <c r="P607" s="627">
        <v>21177.39</v>
      </c>
      <c r="Q607" s="642">
        <v>0.76470588235294124</v>
      </c>
      <c r="R607" s="626">
        <v>13</v>
      </c>
      <c r="S607" s="642">
        <v>0.76470588235294112</v>
      </c>
      <c r="T607" s="691">
        <v>4</v>
      </c>
      <c r="U607" s="673">
        <v>0.8</v>
      </c>
    </row>
    <row r="608" spans="1:21" ht="14.4" customHeight="1" x14ac:dyDescent="0.3">
      <c r="A608" s="625">
        <v>7</v>
      </c>
      <c r="B608" s="626" t="s">
        <v>528</v>
      </c>
      <c r="C608" s="626">
        <v>89301072</v>
      </c>
      <c r="D608" s="689" t="s">
        <v>4145</v>
      </c>
      <c r="E608" s="690" t="s">
        <v>2806</v>
      </c>
      <c r="F608" s="626" t="s">
        <v>2775</v>
      </c>
      <c r="G608" s="626" t="s">
        <v>3684</v>
      </c>
      <c r="H608" s="626" t="s">
        <v>527</v>
      </c>
      <c r="I608" s="626" t="s">
        <v>3685</v>
      </c>
      <c r="J608" s="626" t="s">
        <v>3686</v>
      </c>
      <c r="K608" s="626" t="s">
        <v>3687</v>
      </c>
      <c r="L608" s="627">
        <v>31.57</v>
      </c>
      <c r="M608" s="627">
        <v>63.14</v>
      </c>
      <c r="N608" s="626">
        <v>2</v>
      </c>
      <c r="O608" s="691">
        <v>1</v>
      </c>
      <c r="P608" s="627">
        <v>63.14</v>
      </c>
      <c r="Q608" s="642">
        <v>1</v>
      </c>
      <c r="R608" s="626">
        <v>2</v>
      </c>
      <c r="S608" s="642">
        <v>1</v>
      </c>
      <c r="T608" s="691">
        <v>1</v>
      </c>
      <c r="U608" s="673">
        <v>1</v>
      </c>
    </row>
    <row r="609" spans="1:21" ht="14.4" customHeight="1" x14ac:dyDescent="0.3">
      <c r="A609" s="625">
        <v>7</v>
      </c>
      <c r="B609" s="626" t="s">
        <v>528</v>
      </c>
      <c r="C609" s="626">
        <v>89301072</v>
      </c>
      <c r="D609" s="689" t="s">
        <v>4145</v>
      </c>
      <c r="E609" s="690" t="s">
        <v>2806</v>
      </c>
      <c r="F609" s="626" t="s">
        <v>2775</v>
      </c>
      <c r="G609" s="626" t="s">
        <v>3031</v>
      </c>
      <c r="H609" s="626" t="s">
        <v>645</v>
      </c>
      <c r="I609" s="626" t="s">
        <v>3471</v>
      </c>
      <c r="J609" s="626" t="s">
        <v>3033</v>
      </c>
      <c r="K609" s="626" t="s">
        <v>1908</v>
      </c>
      <c r="L609" s="627">
        <v>887.05</v>
      </c>
      <c r="M609" s="627">
        <v>5322.2999999999993</v>
      </c>
      <c r="N609" s="626">
        <v>6</v>
      </c>
      <c r="O609" s="691">
        <v>2</v>
      </c>
      <c r="P609" s="627"/>
      <c r="Q609" s="642">
        <v>0</v>
      </c>
      <c r="R609" s="626"/>
      <c r="S609" s="642">
        <v>0</v>
      </c>
      <c r="T609" s="691"/>
      <c r="U609" s="673">
        <v>0</v>
      </c>
    </row>
    <row r="610" spans="1:21" ht="14.4" customHeight="1" x14ac:dyDescent="0.3">
      <c r="A610" s="625">
        <v>7</v>
      </c>
      <c r="B610" s="626" t="s">
        <v>528</v>
      </c>
      <c r="C610" s="626">
        <v>89301072</v>
      </c>
      <c r="D610" s="689" t="s">
        <v>4145</v>
      </c>
      <c r="E610" s="690" t="s">
        <v>2806</v>
      </c>
      <c r="F610" s="626" t="s">
        <v>2775</v>
      </c>
      <c r="G610" s="626" t="s">
        <v>3031</v>
      </c>
      <c r="H610" s="626" t="s">
        <v>527</v>
      </c>
      <c r="I610" s="626" t="s">
        <v>3035</v>
      </c>
      <c r="J610" s="626" t="s">
        <v>3036</v>
      </c>
      <c r="K610" s="626" t="s">
        <v>3034</v>
      </c>
      <c r="L610" s="627">
        <v>443.52</v>
      </c>
      <c r="M610" s="627">
        <v>887.04</v>
      </c>
      <c r="N610" s="626">
        <v>2</v>
      </c>
      <c r="O610" s="691">
        <v>1</v>
      </c>
      <c r="P610" s="627"/>
      <c r="Q610" s="642">
        <v>0</v>
      </c>
      <c r="R610" s="626"/>
      <c r="S610" s="642">
        <v>0</v>
      </c>
      <c r="T610" s="691"/>
      <c r="U610" s="673">
        <v>0</v>
      </c>
    </row>
    <row r="611" spans="1:21" ht="14.4" customHeight="1" x14ac:dyDescent="0.3">
      <c r="A611" s="625">
        <v>7</v>
      </c>
      <c r="B611" s="626" t="s">
        <v>528</v>
      </c>
      <c r="C611" s="626">
        <v>89301072</v>
      </c>
      <c r="D611" s="689" t="s">
        <v>4145</v>
      </c>
      <c r="E611" s="690" t="s">
        <v>2806</v>
      </c>
      <c r="F611" s="626" t="s">
        <v>2775</v>
      </c>
      <c r="G611" s="626" t="s">
        <v>3031</v>
      </c>
      <c r="H611" s="626" t="s">
        <v>645</v>
      </c>
      <c r="I611" s="626" t="s">
        <v>3043</v>
      </c>
      <c r="J611" s="626" t="s">
        <v>1907</v>
      </c>
      <c r="K611" s="626" t="s">
        <v>3034</v>
      </c>
      <c r="L611" s="627">
        <v>443.52</v>
      </c>
      <c r="M611" s="627">
        <v>3991.68</v>
      </c>
      <c r="N611" s="626">
        <v>9</v>
      </c>
      <c r="O611" s="691">
        <v>4</v>
      </c>
      <c r="P611" s="627">
        <v>1330.56</v>
      </c>
      <c r="Q611" s="642">
        <v>0.33333333333333331</v>
      </c>
      <c r="R611" s="626">
        <v>3</v>
      </c>
      <c r="S611" s="642">
        <v>0.33333333333333331</v>
      </c>
      <c r="T611" s="691">
        <v>3</v>
      </c>
      <c r="U611" s="673">
        <v>0.75</v>
      </c>
    </row>
    <row r="612" spans="1:21" ht="14.4" customHeight="1" x14ac:dyDescent="0.3">
      <c r="A612" s="625">
        <v>7</v>
      </c>
      <c r="B612" s="626" t="s">
        <v>528</v>
      </c>
      <c r="C612" s="626">
        <v>89301072</v>
      </c>
      <c r="D612" s="689" t="s">
        <v>4145</v>
      </c>
      <c r="E612" s="690" t="s">
        <v>2806</v>
      </c>
      <c r="F612" s="626" t="s">
        <v>2775</v>
      </c>
      <c r="G612" s="626" t="s">
        <v>3031</v>
      </c>
      <c r="H612" s="626" t="s">
        <v>645</v>
      </c>
      <c r="I612" s="626" t="s">
        <v>1906</v>
      </c>
      <c r="J612" s="626" t="s">
        <v>1907</v>
      </c>
      <c r="K612" s="626" t="s">
        <v>1908</v>
      </c>
      <c r="L612" s="627">
        <v>887.05</v>
      </c>
      <c r="M612" s="627">
        <v>8870.5</v>
      </c>
      <c r="N612" s="626">
        <v>10</v>
      </c>
      <c r="O612" s="691">
        <v>4.5</v>
      </c>
      <c r="P612" s="627">
        <v>7096.4</v>
      </c>
      <c r="Q612" s="642">
        <v>0.79999999999999993</v>
      </c>
      <c r="R612" s="626">
        <v>8</v>
      </c>
      <c r="S612" s="642">
        <v>0.8</v>
      </c>
      <c r="T612" s="691">
        <v>3.5</v>
      </c>
      <c r="U612" s="673">
        <v>0.77777777777777779</v>
      </c>
    </row>
    <row r="613" spans="1:21" ht="14.4" customHeight="1" x14ac:dyDescent="0.3">
      <c r="A613" s="625">
        <v>7</v>
      </c>
      <c r="B613" s="626" t="s">
        <v>528</v>
      </c>
      <c r="C613" s="626">
        <v>89301072</v>
      </c>
      <c r="D613" s="689" t="s">
        <v>4145</v>
      </c>
      <c r="E613" s="690" t="s">
        <v>2806</v>
      </c>
      <c r="F613" s="626" t="s">
        <v>2775</v>
      </c>
      <c r="G613" s="626" t="s">
        <v>3216</v>
      </c>
      <c r="H613" s="626" t="s">
        <v>527</v>
      </c>
      <c r="I613" s="626" t="s">
        <v>3217</v>
      </c>
      <c r="J613" s="626" t="s">
        <v>3218</v>
      </c>
      <c r="K613" s="626" t="s">
        <v>887</v>
      </c>
      <c r="L613" s="627">
        <v>33.36</v>
      </c>
      <c r="M613" s="627">
        <v>66.72</v>
      </c>
      <c r="N613" s="626">
        <v>2</v>
      </c>
      <c r="O613" s="691">
        <v>1</v>
      </c>
      <c r="P613" s="627">
        <v>66.72</v>
      </c>
      <c r="Q613" s="642">
        <v>1</v>
      </c>
      <c r="R613" s="626">
        <v>2</v>
      </c>
      <c r="S613" s="642">
        <v>1</v>
      </c>
      <c r="T613" s="691">
        <v>1</v>
      </c>
      <c r="U613" s="673">
        <v>1</v>
      </c>
    </row>
    <row r="614" spans="1:21" ht="14.4" customHeight="1" x14ac:dyDescent="0.3">
      <c r="A614" s="625">
        <v>7</v>
      </c>
      <c r="B614" s="626" t="s">
        <v>528</v>
      </c>
      <c r="C614" s="626">
        <v>89301072</v>
      </c>
      <c r="D614" s="689" t="s">
        <v>4145</v>
      </c>
      <c r="E614" s="690" t="s">
        <v>2806</v>
      </c>
      <c r="F614" s="626" t="s">
        <v>2775</v>
      </c>
      <c r="G614" s="626" t="s">
        <v>3044</v>
      </c>
      <c r="H614" s="626" t="s">
        <v>527</v>
      </c>
      <c r="I614" s="626" t="s">
        <v>3045</v>
      </c>
      <c r="J614" s="626" t="s">
        <v>3046</v>
      </c>
      <c r="K614" s="626" t="s">
        <v>3047</v>
      </c>
      <c r="L614" s="627">
        <v>760.15</v>
      </c>
      <c r="M614" s="627">
        <v>3040.6</v>
      </c>
      <c r="N614" s="626">
        <v>4</v>
      </c>
      <c r="O614" s="691">
        <v>1</v>
      </c>
      <c r="P614" s="627"/>
      <c r="Q614" s="642">
        <v>0</v>
      </c>
      <c r="R614" s="626"/>
      <c r="S614" s="642">
        <v>0</v>
      </c>
      <c r="T614" s="691"/>
      <c r="U614" s="673">
        <v>0</v>
      </c>
    </row>
    <row r="615" spans="1:21" ht="14.4" customHeight="1" x14ac:dyDescent="0.3">
      <c r="A615" s="625">
        <v>7</v>
      </c>
      <c r="B615" s="626" t="s">
        <v>528</v>
      </c>
      <c r="C615" s="626">
        <v>89301072</v>
      </c>
      <c r="D615" s="689" t="s">
        <v>4145</v>
      </c>
      <c r="E615" s="690" t="s">
        <v>2806</v>
      </c>
      <c r="F615" s="626" t="s">
        <v>2775</v>
      </c>
      <c r="G615" s="626" t="s">
        <v>3044</v>
      </c>
      <c r="H615" s="626" t="s">
        <v>527</v>
      </c>
      <c r="I615" s="626" t="s">
        <v>3341</v>
      </c>
      <c r="J615" s="626" t="s">
        <v>3342</v>
      </c>
      <c r="K615" s="626" t="s">
        <v>3343</v>
      </c>
      <c r="L615" s="627">
        <v>1520.3</v>
      </c>
      <c r="M615" s="627">
        <v>31926.299999999996</v>
      </c>
      <c r="N615" s="626">
        <v>21</v>
      </c>
      <c r="O615" s="691">
        <v>5</v>
      </c>
      <c r="P615" s="627">
        <v>19763.899999999998</v>
      </c>
      <c r="Q615" s="642">
        <v>0.61904761904761907</v>
      </c>
      <c r="R615" s="626">
        <v>13</v>
      </c>
      <c r="S615" s="642">
        <v>0.61904761904761907</v>
      </c>
      <c r="T615" s="691">
        <v>3</v>
      </c>
      <c r="U615" s="673">
        <v>0.6</v>
      </c>
    </row>
    <row r="616" spans="1:21" ht="14.4" customHeight="1" x14ac:dyDescent="0.3">
      <c r="A616" s="625">
        <v>7</v>
      </c>
      <c r="B616" s="626" t="s">
        <v>528</v>
      </c>
      <c r="C616" s="626">
        <v>89301072</v>
      </c>
      <c r="D616" s="689" t="s">
        <v>4145</v>
      </c>
      <c r="E616" s="690" t="s">
        <v>2806</v>
      </c>
      <c r="F616" s="626" t="s">
        <v>2775</v>
      </c>
      <c r="G616" s="626" t="s">
        <v>3044</v>
      </c>
      <c r="H616" s="626" t="s">
        <v>527</v>
      </c>
      <c r="I616" s="626" t="s">
        <v>3048</v>
      </c>
      <c r="J616" s="626" t="s">
        <v>3049</v>
      </c>
      <c r="K616" s="626" t="s">
        <v>3050</v>
      </c>
      <c r="L616" s="627">
        <v>569.97</v>
      </c>
      <c r="M616" s="627">
        <v>8549.5499999999993</v>
      </c>
      <c r="N616" s="626">
        <v>15</v>
      </c>
      <c r="O616" s="691">
        <v>5</v>
      </c>
      <c r="P616" s="627">
        <v>3989.79</v>
      </c>
      <c r="Q616" s="642">
        <v>0.46666666666666673</v>
      </c>
      <c r="R616" s="626">
        <v>7</v>
      </c>
      <c r="S616" s="642">
        <v>0.46666666666666667</v>
      </c>
      <c r="T616" s="691">
        <v>2</v>
      </c>
      <c r="U616" s="673">
        <v>0.4</v>
      </c>
    </row>
    <row r="617" spans="1:21" ht="14.4" customHeight="1" x14ac:dyDescent="0.3">
      <c r="A617" s="625">
        <v>7</v>
      </c>
      <c r="B617" s="626" t="s">
        <v>528</v>
      </c>
      <c r="C617" s="626">
        <v>89301072</v>
      </c>
      <c r="D617" s="689" t="s">
        <v>4145</v>
      </c>
      <c r="E617" s="690" t="s">
        <v>2806</v>
      </c>
      <c r="F617" s="626" t="s">
        <v>2775</v>
      </c>
      <c r="G617" s="626" t="s">
        <v>3044</v>
      </c>
      <c r="H617" s="626" t="s">
        <v>527</v>
      </c>
      <c r="I617" s="626" t="s">
        <v>3688</v>
      </c>
      <c r="J617" s="626" t="s">
        <v>3689</v>
      </c>
      <c r="K617" s="626" t="s">
        <v>3690</v>
      </c>
      <c r="L617" s="627">
        <v>1063.94</v>
      </c>
      <c r="M617" s="627">
        <v>3191.82</v>
      </c>
      <c r="N617" s="626">
        <v>3</v>
      </c>
      <c r="O617" s="691">
        <v>1</v>
      </c>
      <c r="P617" s="627"/>
      <c r="Q617" s="642">
        <v>0</v>
      </c>
      <c r="R617" s="626"/>
      <c r="S617" s="642">
        <v>0</v>
      </c>
      <c r="T617" s="691"/>
      <c r="U617" s="673">
        <v>0</v>
      </c>
    </row>
    <row r="618" spans="1:21" ht="14.4" customHeight="1" x14ac:dyDescent="0.3">
      <c r="A618" s="625">
        <v>7</v>
      </c>
      <c r="B618" s="626" t="s">
        <v>528</v>
      </c>
      <c r="C618" s="626">
        <v>89301072</v>
      </c>
      <c r="D618" s="689" t="s">
        <v>4145</v>
      </c>
      <c r="E618" s="690" t="s">
        <v>2806</v>
      </c>
      <c r="F618" s="626" t="s">
        <v>2775</v>
      </c>
      <c r="G618" s="626" t="s">
        <v>3044</v>
      </c>
      <c r="H618" s="626" t="s">
        <v>527</v>
      </c>
      <c r="I618" s="626" t="s">
        <v>3691</v>
      </c>
      <c r="J618" s="626" t="s">
        <v>3692</v>
      </c>
      <c r="K618" s="626" t="s">
        <v>3693</v>
      </c>
      <c r="L618" s="627">
        <v>2837.89</v>
      </c>
      <c r="M618" s="627">
        <v>8513.67</v>
      </c>
      <c r="N618" s="626">
        <v>3</v>
      </c>
      <c r="O618" s="691">
        <v>1</v>
      </c>
      <c r="P618" s="627"/>
      <c r="Q618" s="642">
        <v>0</v>
      </c>
      <c r="R618" s="626"/>
      <c r="S618" s="642">
        <v>0</v>
      </c>
      <c r="T618" s="691"/>
      <c r="U618" s="673">
        <v>0</v>
      </c>
    </row>
    <row r="619" spans="1:21" ht="14.4" customHeight="1" x14ac:dyDescent="0.3">
      <c r="A619" s="625">
        <v>7</v>
      </c>
      <c r="B619" s="626" t="s">
        <v>528</v>
      </c>
      <c r="C619" s="626">
        <v>89301072</v>
      </c>
      <c r="D619" s="689" t="s">
        <v>4145</v>
      </c>
      <c r="E619" s="690" t="s">
        <v>2806</v>
      </c>
      <c r="F619" s="626" t="s">
        <v>2775</v>
      </c>
      <c r="G619" s="626" t="s">
        <v>3694</v>
      </c>
      <c r="H619" s="626" t="s">
        <v>527</v>
      </c>
      <c r="I619" s="626" t="s">
        <v>3695</v>
      </c>
      <c r="J619" s="626" t="s">
        <v>2797</v>
      </c>
      <c r="K619" s="626"/>
      <c r="L619" s="627">
        <v>0</v>
      </c>
      <c r="M619" s="627">
        <v>0</v>
      </c>
      <c r="N619" s="626">
        <v>1</v>
      </c>
      <c r="O619" s="691">
        <v>1</v>
      </c>
      <c r="P619" s="627"/>
      <c r="Q619" s="642"/>
      <c r="R619" s="626"/>
      <c r="S619" s="642">
        <v>0</v>
      </c>
      <c r="T619" s="691"/>
      <c r="U619" s="673">
        <v>0</v>
      </c>
    </row>
    <row r="620" spans="1:21" ht="14.4" customHeight="1" x14ac:dyDescent="0.3">
      <c r="A620" s="625">
        <v>7</v>
      </c>
      <c r="B620" s="626" t="s">
        <v>528</v>
      </c>
      <c r="C620" s="626">
        <v>89301072</v>
      </c>
      <c r="D620" s="689" t="s">
        <v>4145</v>
      </c>
      <c r="E620" s="690" t="s">
        <v>2806</v>
      </c>
      <c r="F620" s="626" t="s">
        <v>2775</v>
      </c>
      <c r="G620" s="626" t="s">
        <v>2831</v>
      </c>
      <c r="H620" s="626" t="s">
        <v>527</v>
      </c>
      <c r="I620" s="626" t="s">
        <v>2174</v>
      </c>
      <c r="J620" s="626" t="s">
        <v>2175</v>
      </c>
      <c r="K620" s="626" t="s">
        <v>3184</v>
      </c>
      <c r="L620" s="627">
        <v>31.64</v>
      </c>
      <c r="M620" s="627">
        <v>31.64</v>
      </c>
      <c r="N620" s="626">
        <v>1</v>
      </c>
      <c r="O620" s="691">
        <v>1</v>
      </c>
      <c r="P620" s="627">
        <v>31.64</v>
      </c>
      <c r="Q620" s="642">
        <v>1</v>
      </c>
      <c r="R620" s="626">
        <v>1</v>
      </c>
      <c r="S620" s="642">
        <v>1</v>
      </c>
      <c r="T620" s="691">
        <v>1</v>
      </c>
      <c r="U620" s="673">
        <v>1</v>
      </c>
    </row>
    <row r="621" spans="1:21" ht="14.4" customHeight="1" x14ac:dyDescent="0.3">
      <c r="A621" s="625">
        <v>7</v>
      </c>
      <c r="B621" s="626" t="s">
        <v>528</v>
      </c>
      <c r="C621" s="626">
        <v>89301072</v>
      </c>
      <c r="D621" s="689" t="s">
        <v>4145</v>
      </c>
      <c r="E621" s="690" t="s">
        <v>2806</v>
      </c>
      <c r="F621" s="626" t="s">
        <v>2775</v>
      </c>
      <c r="G621" s="626" t="s">
        <v>3696</v>
      </c>
      <c r="H621" s="626" t="s">
        <v>527</v>
      </c>
      <c r="I621" s="626" t="s">
        <v>3697</v>
      </c>
      <c r="J621" s="626" t="s">
        <v>3698</v>
      </c>
      <c r="K621" s="626" t="s">
        <v>3699</v>
      </c>
      <c r="L621" s="627">
        <v>0</v>
      </c>
      <c r="M621" s="627">
        <v>0</v>
      </c>
      <c r="N621" s="626">
        <v>1</v>
      </c>
      <c r="O621" s="691">
        <v>1</v>
      </c>
      <c r="P621" s="627">
        <v>0</v>
      </c>
      <c r="Q621" s="642"/>
      <c r="R621" s="626">
        <v>1</v>
      </c>
      <c r="S621" s="642">
        <v>1</v>
      </c>
      <c r="T621" s="691">
        <v>1</v>
      </c>
      <c r="U621" s="673">
        <v>1</v>
      </c>
    </row>
    <row r="622" spans="1:21" ht="14.4" customHeight="1" x14ac:dyDescent="0.3">
      <c r="A622" s="625">
        <v>7</v>
      </c>
      <c r="B622" s="626" t="s">
        <v>528</v>
      </c>
      <c r="C622" s="626">
        <v>89301072</v>
      </c>
      <c r="D622" s="689" t="s">
        <v>4145</v>
      </c>
      <c r="E622" s="690" t="s">
        <v>2806</v>
      </c>
      <c r="F622" s="626" t="s">
        <v>2775</v>
      </c>
      <c r="G622" s="626" t="s">
        <v>3700</v>
      </c>
      <c r="H622" s="626" t="s">
        <v>527</v>
      </c>
      <c r="I622" s="626" t="s">
        <v>3701</v>
      </c>
      <c r="J622" s="626" t="s">
        <v>3702</v>
      </c>
      <c r="K622" s="626" t="s">
        <v>3703</v>
      </c>
      <c r="L622" s="627">
        <v>7182.17</v>
      </c>
      <c r="M622" s="627">
        <v>14364.34</v>
      </c>
      <c r="N622" s="626">
        <v>2</v>
      </c>
      <c r="O622" s="691">
        <v>2</v>
      </c>
      <c r="P622" s="627">
        <v>14364.34</v>
      </c>
      <c r="Q622" s="642">
        <v>1</v>
      </c>
      <c r="R622" s="626">
        <v>2</v>
      </c>
      <c r="S622" s="642">
        <v>1</v>
      </c>
      <c r="T622" s="691">
        <v>2</v>
      </c>
      <c r="U622" s="673">
        <v>1</v>
      </c>
    </row>
    <row r="623" spans="1:21" ht="14.4" customHeight="1" x14ac:dyDescent="0.3">
      <c r="A623" s="625">
        <v>7</v>
      </c>
      <c r="B623" s="626" t="s">
        <v>528</v>
      </c>
      <c r="C623" s="626">
        <v>89301072</v>
      </c>
      <c r="D623" s="689" t="s">
        <v>4145</v>
      </c>
      <c r="E623" s="690" t="s">
        <v>2806</v>
      </c>
      <c r="F623" s="626" t="s">
        <v>2775</v>
      </c>
      <c r="G623" s="626" t="s">
        <v>3051</v>
      </c>
      <c r="H623" s="626" t="s">
        <v>527</v>
      </c>
      <c r="I623" s="626" t="s">
        <v>3052</v>
      </c>
      <c r="J623" s="626" t="s">
        <v>3053</v>
      </c>
      <c r="K623" s="626" t="s">
        <v>3054</v>
      </c>
      <c r="L623" s="627">
        <v>144.01</v>
      </c>
      <c r="M623" s="627">
        <v>576.04</v>
      </c>
      <c r="N623" s="626">
        <v>4</v>
      </c>
      <c r="O623" s="691">
        <v>2</v>
      </c>
      <c r="P623" s="627">
        <v>288.02</v>
      </c>
      <c r="Q623" s="642">
        <v>0.5</v>
      </c>
      <c r="R623" s="626">
        <v>2</v>
      </c>
      <c r="S623" s="642">
        <v>0.5</v>
      </c>
      <c r="T623" s="691">
        <v>0.5</v>
      </c>
      <c r="U623" s="673">
        <v>0.25</v>
      </c>
    </row>
    <row r="624" spans="1:21" ht="14.4" customHeight="1" x14ac:dyDescent="0.3">
      <c r="A624" s="625">
        <v>7</v>
      </c>
      <c r="B624" s="626" t="s">
        <v>528</v>
      </c>
      <c r="C624" s="626">
        <v>89301072</v>
      </c>
      <c r="D624" s="689" t="s">
        <v>4145</v>
      </c>
      <c r="E624" s="690" t="s">
        <v>2806</v>
      </c>
      <c r="F624" s="626" t="s">
        <v>2775</v>
      </c>
      <c r="G624" s="626" t="s">
        <v>3051</v>
      </c>
      <c r="H624" s="626" t="s">
        <v>527</v>
      </c>
      <c r="I624" s="626" t="s">
        <v>3055</v>
      </c>
      <c r="J624" s="626" t="s">
        <v>3053</v>
      </c>
      <c r="K624" s="626" t="s">
        <v>3054</v>
      </c>
      <c r="L624" s="627">
        <v>144.01</v>
      </c>
      <c r="M624" s="627">
        <v>2448.17</v>
      </c>
      <c r="N624" s="626">
        <v>17</v>
      </c>
      <c r="O624" s="691">
        <v>5</v>
      </c>
      <c r="P624" s="627"/>
      <c r="Q624" s="642">
        <v>0</v>
      </c>
      <c r="R624" s="626"/>
      <c r="S624" s="642">
        <v>0</v>
      </c>
      <c r="T624" s="691"/>
      <c r="U624" s="673">
        <v>0</v>
      </c>
    </row>
    <row r="625" spans="1:21" ht="14.4" customHeight="1" x14ac:dyDescent="0.3">
      <c r="A625" s="625">
        <v>7</v>
      </c>
      <c r="B625" s="626" t="s">
        <v>528</v>
      </c>
      <c r="C625" s="626">
        <v>89301072</v>
      </c>
      <c r="D625" s="689" t="s">
        <v>4145</v>
      </c>
      <c r="E625" s="690" t="s">
        <v>2806</v>
      </c>
      <c r="F625" s="626" t="s">
        <v>2775</v>
      </c>
      <c r="G625" s="626" t="s">
        <v>3056</v>
      </c>
      <c r="H625" s="626" t="s">
        <v>527</v>
      </c>
      <c r="I625" s="626" t="s">
        <v>845</v>
      </c>
      <c r="J625" s="626" t="s">
        <v>3057</v>
      </c>
      <c r="K625" s="626" t="s">
        <v>3058</v>
      </c>
      <c r="L625" s="627">
        <v>55.71</v>
      </c>
      <c r="M625" s="627">
        <v>222.84</v>
      </c>
      <c r="N625" s="626">
        <v>4</v>
      </c>
      <c r="O625" s="691">
        <v>0.5</v>
      </c>
      <c r="P625" s="627">
        <v>55.71</v>
      </c>
      <c r="Q625" s="642">
        <v>0.25</v>
      </c>
      <c r="R625" s="626">
        <v>1</v>
      </c>
      <c r="S625" s="642">
        <v>0.25</v>
      </c>
      <c r="T625" s="691">
        <v>0.5</v>
      </c>
      <c r="U625" s="673">
        <v>1</v>
      </c>
    </row>
    <row r="626" spans="1:21" ht="14.4" customHeight="1" x14ac:dyDescent="0.3">
      <c r="A626" s="625">
        <v>7</v>
      </c>
      <c r="B626" s="626" t="s">
        <v>528</v>
      </c>
      <c r="C626" s="626">
        <v>89301072</v>
      </c>
      <c r="D626" s="689" t="s">
        <v>4145</v>
      </c>
      <c r="E626" s="690" t="s">
        <v>2806</v>
      </c>
      <c r="F626" s="626" t="s">
        <v>2775</v>
      </c>
      <c r="G626" s="626" t="s">
        <v>3056</v>
      </c>
      <c r="H626" s="626" t="s">
        <v>527</v>
      </c>
      <c r="I626" s="626" t="s">
        <v>3059</v>
      </c>
      <c r="J626" s="626" t="s">
        <v>3060</v>
      </c>
      <c r="K626" s="626" t="s">
        <v>3061</v>
      </c>
      <c r="L626" s="627">
        <v>59.43</v>
      </c>
      <c r="M626" s="627">
        <v>59.43</v>
      </c>
      <c r="N626" s="626">
        <v>1</v>
      </c>
      <c r="O626" s="691">
        <v>1</v>
      </c>
      <c r="P626" s="627"/>
      <c r="Q626" s="642">
        <v>0</v>
      </c>
      <c r="R626" s="626"/>
      <c r="S626" s="642">
        <v>0</v>
      </c>
      <c r="T626" s="691"/>
      <c r="U626" s="673">
        <v>0</v>
      </c>
    </row>
    <row r="627" spans="1:21" ht="14.4" customHeight="1" x14ac:dyDescent="0.3">
      <c r="A627" s="625">
        <v>7</v>
      </c>
      <c r="B627" s="626" t="s">
        <v>528</v>
      </c>
      <c r="C627" s="626">
        <v>89301072</v>
      </c>
      <c r="D627" s="689" t="s">
        <v>4145</v>
      </c>
      <c r="E627" s="690" t="s">
        <v>2806</v>
      </c>
      <c r="F627" s="626" t="s">
        <v>2775</v>
      </c>
      <c r="G627" s="626" t="s">
        <v>3354</v>
      </c>
      <c r="H627" s="626" t="s">
        <v>527</v>
      </c>
      <c r="I627" s="626" t="s">
        <v>3546</v>
      </c>
      <c r="J627" s="626" t="s">
        <v>3356</v>
      </c>
      <c r="K627" s="626" t="s">
        <v>3547</v>
      </c>
      <c r="L627" s="627">
        <v>0</v>
      </c>
      <c r="M627" s="627">
        <v>0</v>
      </c>
      <c r="N627" s="626">
        <v>1</v>
      </c>
      <c r="O627" s="691">
        <v>0.5</v>
      </c>
      <c r="P627" s="627">
        <v>0</v>
      </c>
      <c r="Q627" s="642"/>
      <c r="R627" s="626">
        <v>1</v>
      </c>
      <c r="S627" s="642">
        <v>1</v>
      </c>
      <c r="T627" s="691">
        <v>0.5</v>
      </c>
      <c r="U627" s="673">
        <v>1</v>
      </c>
    </row>
    <row r="628" spans="1:21" ht="14.4" customHeight="1" x14ac:dyDescent="0.3">
      <c r="A628" s="625">
        <v>7</v>
      </c>
      <c r="B628" s="626" t="s">
        <v>528</v>
      </c>
      <c r="C628" s="626">
        <v>89301072</v>
      </c>
      <c r="D628" s="689" t="s">
        <v>4145</v>
      </c>
      <c r="E628" s="690" t="s">
        <v>2806</v>
      </c>
      <c r="F628" s="626" t="s">
        <v>2775</v>
      </c>
      <c r="G628" s="626" t="s">
        <v>3354</v>
      </c>
      <c r="H628" s="626" t="s">
        <v>527</v>
      </c>
      <c r="I628" s="626" t="s">
        <v>3355</v>
      </c>
      <c r="J628" s="626" t="s">
        <v>3356</v>
      </c>
      <c r="K628" s="626" t="s">
        <v>1928</v>
      </c>
      <c r="L628" s="627">
        <v>0</v>
      </c>
      <c r="M628" s="627">
        <v>0</v>
      </c>
      <c r="N628" s="626">
        <v>1</v>
      </c>
      <c r="O628" s="691">
        <v>1</v>
      </c>
      <c r="P628" s="627">
        <v>0</v>
      </c>
      <c r="Q628" s="642"/>
      <c r="R628" s="626">
        <v>1</v>
      </c>
      <c r="S628" s="642">
        <v>1</v>
      </c>
      <c r="T628" s="691">
        <v>1</v>
      </c>
      <c r="U628" s="673">
        <v>1</v>
      </c>
    </row>
    <row r="629" spans="1:21" ht="14.4" customHeight="1" x14ac:dyDescent="0.3">
      <c r="A629" s="625">
        <v>7</v>
      </c>
      <c r="B629" s="626" t="s">
        <v>528</v>
      </c>
      <c r="C629" s="626">
        <v>89301072</v>
      </c>
      <c r="D629" s="689" t="s">
        <v>4145</v>
      </c>
      <c r="E629" s="690" t="s">
        <v>2806</v>
      </c>
      <c r="F629" s="626" t="s">
        <v>2775</v>
      </c>
      <c r="G629" s="626" t="s">
        <v>3704</v>
      </c>
      <c r="H629" s="626" t="s">
        <v>527</v>
      </c>
      <c r="I629" s="626" t="s">
        <v>3705</v>
      </c>
      <c r="J629" s="626" t="s">
        <v>3706</v>
      </c>
      <c r="K629" s="626" t="s">
        <v>3707</v>
      </c>
      <c r="L629" s="627">
        <v>0</v>
      </c>
      <c r="M629" s="627">
        <v>0</v>
      </c>
      <c r="N629" s="626">
        <v>2</v>
      </c>
      <c r="O629" s="691">
        <v>1</v>
      </c>
      <c r="P629" s="627"/>
      <c r="Q629" s="642"/>
      <c r="R629" s="626"/>
      <c r="S629" s="642">
        <v>0</v>
      </c>
      <c r="T629" s="691"/>
      <c r="U629" s="673">
        <v>0</v>
      </c>
    </row>
    <row r="630" spans="1:21" ht="14.4" customHeight="1" x14ac:dyDescent="0.3">
      <c r="A630" s="625">
        <v>7</v>
      </c>
      <c r="B630" s="626" t="s">
        <v>528</v>
      </c>
      <c r="C630" s="626">
        <v>89301072</v>
      </c>
      <c r="D630" s="689" t="s">
        <v>4145</v>
      </c>
      <c r="E630" s="690" t="s">
        <v>2806</v>
      </c>
      <c r="F630" s="626" t="s">
        <v>2775</v>
      </c>
      <c r="G630" s="626" t="s">
        <v>3065</v>
      </c>
      <c r="H630" s="626" t="s">
        <v>527</v>
      </c>
      <c r="I630" s="626" t="s">
        <v>3708</v>
      </c>
      <c r="J630" s="626" t="s">
        <v>3709</v>
      </c>
      <c r="K630" s="626" t="s">
        <v>3068</v>
      </c>
      <c r="L630" s="627">
        <v>1638.59</v>
      </c>
      <c r="M630" s="627">
        <v>1638.59</v>
      </c>
      <c r="N630" s="626">
        <v>1</v>
      </c>
      <c r="O630" s="691">
        <v>1</v>
      </c>
      <c r="P630" s="627">
        <v>1638.59</v>
      </c>
      <c r="Q630" s="642">
        <v>1</v>
      </c>
      <c r="R630" s="626">
        <v>1</v>
      </c>
      <c r="S630" s="642">
        <v>1</v>
      </c>
      <c r="T630" s="691">
        <v>1</v>
      </c>
      <c r="U630" s="673">
        <v>1</v>
      </c>
    </row>
    <row r="631" spans="1:21" ht="14.4" customHeight="1" x14ac:dyDescent="0.3">
      <c r="A631" s="625">
        <v>7</v>
      </c>
      <c r="B631" s="626" t="s">
        <v>528</v>
      </c>
      <c r="C631" s="626">
        <v>89301072</v>
      </c>
      <c r="D631" s="689" t="s">
        <v>4145</v>
      </c>
      <c r="E631" s="690" t="s">
        <v>2806</v>
      </c>
      <c r="F631" s="626" t="s">
        <v>2775</v>
      </c>
      <c r="G631" s="626" t="s">
        <v>3065</v>
      </c>
      <c r="H631" s="626" t="s">
        <v>527</v>
      </c>
      <c r="I631" s="626" t="s">
        <v>3708</v>
      </c>
      <c r="J631" s="626" t="s">
        <v>3067</v>
      </c>
      <c r="K631" s="626" t="s">
        <v>3068</v>
      </c>
      <c r="L631" s="627">
        <v>1638.59</v>
      </c>
      <c r="M631" s="627">
        <v>4915.7699999999995</v>
      </c>
      <c r="N631" s="626">
        <v>3</v>
      </c>
      <c r="O631" s="691">
        <v>3</v>
      </c>
      <c r="P631" s="627">
        <v>1638.59</v>
      </c>
      <c r="Q631" s="642">
        <v>0.33333333333333337</v>
      </c>
      <c r="R631" s="626">
        <v>1</v>
      </c>
      <c r="S631" s="642">
        <v>0.33333333333333331</v>
      </c>
      <c r="T631" s="691">
        <v>1</v>
      </c>
      <c r="U631" s="673">
        <v>0.33333333333333331</v>
      </c>
    </row>
    <row r="632" spans="1:21" ht="14.4" customHeight="1" x14ac:dyDescent="0.3">
      <c r="A632" s="625">
        <v>7</v>
      </c>
      <c r="B632" s="626" t="s">
        <v>528</v>
      </c>
      <c r="C632" s="626">
        <v>89301072</v>
      </c>
      <c r="D632" s="689" t="s">
        <v>4145</v>
      </c>
      <c r="E632" s="690" t="s">
        <v>2806</v>
      </c>
      <c r="F632" s="626" t="s">
        <v>2775</v>
      </c>
      <c r="G632" s="626" t="s">
        <v>3065</v>
      </c>
      <c r="H632" s="626" t="s">
        <v>527</v>
      </c>
      <c r="I632" s="626" t="s">
        <v>3066</v>
      </c>
      <c r="J632" s="626" t="s">
        <v>3067</v>
      </c>
      <c r="K632" s="626" t="s">
        <v>3068</v>
      </c>
      <c r="L632" s="627">
        <v>1638.59</v>
      </c>
      <c r="M632" s="627">
        <v>6554.36</v>
      </c>
      <c r="N632" s="626">
        <v>4</v>
      </c>
      <c r="O632" s="691">
        <v>3</v>
      </c>
      <c r="P632" s="627">
        <v>1638.59</v>
      </c>
      <c r="Q632" s="642">
        <v>0.25</v>
      </c>
      <c r="R632" s="626">
        <v>1</v>
      </c>
      <c r="S632" s="642">
        <v>0.25</v>
      </c>
      <c r="T632" s="691">
        <v>1</v>
      </c>
      <c r="U632" s="673">
        <v>0.33333333333333331</v>
      </c>
    </row>
    <row r="633" spans="1:21" ht="14.4" customHeight="1" x14ac:dyDescent="0.3">
      <c r="A633" s="625">
        <v>7</v>
      </c>
      <c r="B633" s="626" t="s">
        <v>528</v>
      </c>
      <c r="C633" s="626">
        <v>89301072</v>
      </c>
      <c r="D633" s="689" t="s">
        <v>4145</v>
      </c>
      <c r="E633" s="690" t="s">
        <v>2806</v>
      </c>
      <c r="F633" s="626" t="s">
        <v>2775</v>
      </c>
      <c r="G633" s="626" t="s">
        <v>3225</v>
      </c>
      <c r="H633" s="626" t="s">
        <v>527</v>
      </c>
      <c r="I633" s="626" t="s">
        <v>3483</v>
      </c>
      <c r="J633" s="626" t="s">
        <v>3227</v>
      </c>
      <c r="K633" s="626" t="s">
        <v>3484</v>
      </c>
      <c r="L633" s="627">
        <v>0</v>
      </c>
      <c r="M633" s="627">
        <v>0</v>
      </c>
      <c r="N633" s="626">
        <v>1</v>
      </c>
      <c r="O633" s="691">
        <v>0.5</v>
      </c>
      <c r="P633" s="627"/>
      <c r="Q633" s="642"/>
      <c r="R633" s="626"/>
      <c r="S633" s="642">
        <v>0</v>
      </c>
      <c r="T633" s="691"/>
      <c r="U633" s="673">
        <v>0</v>
      </c>
    </row>
    <row r="634" spans="1:21" ht="14.4" customHeight="1" x14ac:dyDescent="0.3">
      <c r="A634" s="625">
        <v>7</v>
      </c>
      <c r="B634" s="626" t="s">
        <v>528</v>
      </c>
      <c r="C634" s="626">
        <v>89301072</v>
      </c>
      <c r="D634" s="689" t="s">
        <v>4145</v>
      </c>
      <c r="E634" s="690" t="s">
        <v>2806</v>
      </c>
      <c r="F634" s="626" t="s">
        <v>2775</v>
      </c>
      <c r="G634" s="626" t="s">
        <v>3225</v>
      </c>
      <c r="H634" s="626" t="s">
        <v>527</v>
      </c>
      <c r="I634" s="626" t="s">
        <v>3226</v>
      </c>
      <c r="J634" s="626" t="s">
        <v>3227</v>
      </c>
      <c r="K634" s="626" t="s">
        <v>3228</v>
      </c>
      <c r="L634" s="627">
        <v>0</v>
      </c>
      <c r="M634" s="627">
        <v>0</v>
      </c>
      <c r="N634" s="626">
        <v>5</v>
      </c>
      <c r="O634" s="691">
        <v>3.5</v>
      </c>
      <c r="P634" s="627">
        <v>0</v>
      </c>
      <c r="Q634" s="642"/>
      <c r="R634" s="626">
        <v>2</v>
      </c>
      <c r="S634" s="642">
        <v>0.4</v>
      </c>
      <c r="T634" s="691">
        <v>2</v>
      </c>
      <c r="U634" s="673">
        <v>0.5714285714285714</v>
      </c>
    </row>
    <row r="635" spans="1:21" ht="14.4" customHeight="1" x14ac:dyDescent="0.3">
      <c r="A635" s="625">
        <v>7</v>
      </c>
      <c r="B635" s="626" t="s">
        <v>528</v>
      </c>
      <c r="C635" s="626">
        <v>89301072</v>
      </c>
      <c r="D635" s="689" t="s">
        <v>4145</v>
      </c>
      <c r="E635" s="690" t="s">
        <v>2806</v>
      </c>
      <c r="F635" s="626" t="s">
        <v>2775</v>
      </c>
      <c r="G635" s="626" t="s">
        <v>3582</v>
      </c>
      <c r="H635" s="626" t="s">
        <v>527</v>
      </c>
      <c r="I635" s="626" t="s">
        <v>3710</v>
      </c>
      <c r="J635" s="626" t="s">
        <v>3711</v>
      </c>
      <c r="K635" s="626" t="s">
        <v>3712</v>
      </c>
      <c r="L635" s="627">
        <v>49.92</v>
      </c>
      <c r="M635" s="627">
        <v>99.84</v>
      </c>
      <c r="N635" s="626">
        <v>2</v>
      </c>
      <c r="O635" s="691">
        <v>2</v>
      </c>
      <c r="P635" s="627"/>
      <c r="Q635" s="642">
        <v>0</v>
      </c>
      <c r="R635" s="626"/>
      <c r="S635" s="642">
        <v>0</v>
      </c>
      <c r="T635" s="691"/>
      <c r="U635" s="673">
        <v>0</v>
      </c>
    </row>
    <row r="636" spans="1:21" ht="14.4" customHeight="1" x14ac:dyDescent="0.3">
      <c r="A636" s="625">
        <v>7</v>
      </c>
      <c r="B636" s="626" t="s">
        <v>528</v>
      </c>
      <c r="C636" s="626">
        <v>89301072</v>
      </c>
      <c r="D636" s="689" t="s">
        <v>4145</v>
      </c>
      <c r="E636" s="690" t="s">
        <v>2806</v>
      </c>
      <c r="F636" s="626" t="s">
        <v>2775</v>
      </c>
      <c r="G636" s="626" t="s">
        <v>3713</v>
      </c>
      <c r="H636" s="626" t="s">
        <v>645</v>
      </c>
      <c r="I636" s="626" t="s">
        <v>3714</v>
      </c>
      <c r="J636" s="626" t="s">
        <v>3715</v>
      </c>
      <c r="K636" s="626" t="s">
        <v>3716</v>
      </c>
      <c r="L636" s="627">
        <v>0</v>
      </c>
      <c r="M636" s="627">
        <v>0</v>
      </c>
      <c r="N636" s="626">
        <v>2</v>
      </c>
      <c r="O636" s="691">
        <v>2</v>
      </c>
      <c r="P636" s="627"/>
      <c r="Q636" s="642"/>
      <c r="R636" s="626"/>
      <c r="S636" s="642">
        <v>0</v>
      </c>
      <c r="T636" s="691"/>
      <c r="U636" s="673">
        <v>0</v>
      </c>
    </row>
    <row r="637" spans="1:21" ht="14.4" customHeight="1" x14ac:dyDescent="0.3">
      <c r="A637" s="625">
        <v>7</v>
      </c>
      <c r="B637" s="626" t="s">
        <v>528</v>
      </c>
      <c r="C637" s="626">
        <v>89301072</v>
      </c>
      <c r="D637" s="689" t="s">
        <v>4145</v>
      </c>
      <c r="E637" s="690" t="s">
        <v>2806</v>
      </c>
      <c r="F637" s="626" t="s">
        <v>2775</v>
      </c>
      <c r="G637" s="626" t="s">
        <v>3072</v>
      </c>
      <c r="H637" s="626" t="s">
        <v>527</v>
      </c>
      <c r="I637" s="626" t="s">
        <v>3073</v>
      </c>
      <c r="J637" s="626" t="s">
        <v>3074</v>
      </c>
      <c r="K637" s="626" t="s">
        <v>3075</v>
      </c>
      <c r="L637" s="627">
        <v>238.97</v>
      </c>
      <c r="M637" s="627">
        <v>2628.67</v>
      </c>
      <c r="N637" s="626">
        <v>11</v>
      </c>
      <c r="O637" s="691">
        <v>2</v>
      </c>
      <c r="P637" s="627"/>
      <c r="Q637" s="642">
        <v>0</v>
      </c>
      <c r="R637" s="626"/>
      <c r="S637" s="642">
        <v>0</v>
      </c>
      <c r="T637" s="691"/>
      <c r="U637" s="673">
        <v>0</v>
      </c>
    </row>
    <row r="638" spans="1:21" ht="14.4" customHeight="1" x14ac:dyDescent="0.3">
      <c r="A638" s="625">
        <v>7</v>
      </c>
      <c r="B638" s="626" t="s">
        <v>528</v>
      </c>
      <c r="C638" s="626">
        <v>89301072</v>
      </c>
      <c r="D638" s="689" t="s">
        <v>4145</v>
      </c>
      <c r="E638" s="690" t="s">
        <v>2806</v>
      </c>
      <c r="F638" s="626" t="s">
        <v>2775</v>
      </c>
      <c r="G638" s="626" t="s">
        <v>3072</v>
      </c>
      <c r="H638" s="626" t="s">
        <v>527</v>
      </c>
      <c r="I638" s="626" t="s">
        <v>3076</v>
      </c>
      <c r="J638" s="626" t="s">
        <v>3077</v>
      </c>
      <c r="K638" s="626" t="s">
        <v>3078</v>
      </c>
      <c r="L638" s="627">
        <v>503.26</v>
      </c>
      <c r="M638" s="627">
        <v>5032.6000000000004</v>
      </c>
      <c r="N638" s="626">
        <v>10</v>
      </c>
      <c r="O638" s="691">
        <v>2</v>
      </c>
      <c r="P638" s="627">
        <v>2013.04</v>
      </c>
      <c r="Q638" s="642">
        <v>0.39999999999999997</v>
      </c>
      <c r="R638" s="626">
        <v>4</v>
      </c>
      <c r="S638" s="642">
        <v>0.4</v>
      </c>
      <c r="T638" s="691">
        <v>1</v>
      </c>
      <c r="U638" s="673">
        <v>0.5</v>
      </c>
    </row>
    <row r="639" spans="1:21" ht="14.4" customHeight="1" x14ac:dyDescent="0.3">
      <c r="A639" s="625">
        <v>7</v>
      </c>
      <c r="B639" s="626" t="s">
        <v>528</v>
      </c>
      <c r="C639" s="626">
        <v>89301072</v>
      </c>
      <c r="D639" s="689" t="s">
        <v>4145</v>
      </c>
      <c r="E639" s="690" t="s">
        <v>2806</v>
      </c>
      <c r="F639" s="626" t="s">
        <v>2775</v>
      </c>
      <c r="G639" s="626" t="s">
        <v>3072</v>
      </c>
      <c r="H639" s="626" t="s">
        <v>527</v>
      </c>
      <c r="I639" s="626" t="s">
        <v>3241</v>
      </c>
      <c r="J639" s="626" t="s">
        <v>3089</v>
      </c>
      <c r="K639" s="626" t="s">
        <v>918</v>
      </c>
      <c r="L639" s="627">
        <v>707.38</v>
      </c>
      <c r="M639" s="627">
        <v>23343.539999999997</v>
      </c>
      <c r="N639" s="626">
        <v>33</v>
      </c>
      <c r="O639" s="691">
        <v>7</v>
      </c>
      <c r="P639" s="627">
        <v>21221.399999999998</v>
      </c>
      <c r="Q639" s="642">
        <v>0.90909090909090906</v>
      </c>
      <c r="R639" s="626">
        <v>30</v>
      </c>
      <c r="S639" s="642">
        <v>0.90909090909090906</v>
      </c>
      <c r="T639" s="691">
        <v>6</v>
      </c>
      <c r="U639" s="673">
        <v>0.8571428571428571</v>
      </c>
    </row>
    <row r="640" spans="1:21" ht="14.4" customHeight="1" x14ac:dyDescent="0.3">
      <c r="A640" s="625">
        <v>7</v>
      </c>
      <c r="B640" s="626" t="s">
        <v>528</v>
      </c>
      <c r="C640" s="626">
        <v>89301072</v>
      </c>
      <c r="D640" s="689" t="s">
        <v>4145</v>
      </c>
      <c r="E640" s="690" t="s">
        <v>2806</v>
      </c>
      <c r="F640" s="626" t="s">
        <v>2775</v>
      </c>
      <c r="G640" s="626" t="s">
        <v>3072</v>
      </c>
      <c r="H640" s="626" t="s">
        <v>527</v>
      </c>
      <c r="I640" s="626" t="s">
        <v>3079</v>
      </c>
      <c r="J640" s="626" t="s">
        <v>3080</v>
      </c>
      <c r="K640" s="626" t="s">
        <v>1969</v>
      </c>
      <c r="L640" s="627">
        <v>52.93</v>
      </c>
      <c r="M640" s="627">
        <v>52.93</v>
      </c>
      <c r="N640" s="626">
        <v>1</v>
      </c>
      <c r="O640" s="691">
        <v>1</v>
      </c>
      <c r="P640" s="627"/>
      <c r="Q640" s="642">
        <v>0</v>
      </c>
      <c r="R640" s="626"/>
      <c r="S640" s="642">
        <v>0</v>
      </c>
      <c r="T640" s="691"/>
      <c r="U640" s="673">
        <v>0</v>
      </c>
    </row>
    <row r="641" spans="1:21" ht="14.4" customHeight="1" x14ac:dyDescent="0.3">
      <c r="A641" s="625">
        <v>7</v>
      </c>
      <c r="B641" s="626" t="s">
        <v>528</v>
      </c>
      <c r="C641" s="626">
        <v>89301072</v>
      </c>
      <c r="D641" s="689" t="s">
        <v>4145</v>
      </c>
      <c r="E641" s="690" t="s">
        <v>2806</v>
      </c>
      <c r="F641" s="626" t="s">
        <v>2775</v>
      </c>
      <c r="G641" s="626" t="s">
        <v>3072</v>
      </c>
      <c r="H641" s="626" t="s">
        <v>527</v>
      </c>
      <c r="I641" s="626" t="s">
        <v>3079</v>
      </c>
      <c r="J641" s="626" t="s">
        <v>3080</v>
      </c>
      <c r="K641" s="626" t="s">
        <v>1969</v>
      </c>
      <c r="L641" s="627">
        <v>57.48</v>
      </c>
      <c r="M641" s="627">
        <v>57.48</v>
      </c>
      <c r="N641" s="626">
        <v>1</v>
      </c>
      <c r="O641" s="691">
        <v>1</v>
      </c>
      <c r="P641" s="627"/>
      <c r="Q641" s="642">
        <v>0</v>
      </c>
      <c r="R641" s="626"/>
      <c r="S641" s="642">
        <v>0</v>
      </c>
      <c r="T641" s="691"/>
      <c r="U641" s="673">
        <v>0</v>
      </c>
    </row>
    <row r="642" spans="1:21" ht="14.4" customHeight="1" x14ac:dyDescent="0.3">
      <c r="A642" s="625">
        <v>7</v>
      </c>
      <c r="B642" s="626" t="s">
        <v>528</v>
      </c>
      <c r="C642" s="626">
        <v>89301072</v>
      </c>
      <c r="D642" s="689" t="s">
        <v>4145</v>
      </c>
      <c r="E642" s="690" t="s">
        <v>2806</v>
      </c>
      <c r="F642" s="626" t="s">
        <v>2775</v>
      </c>
      <c r="G642" s="626" t="s">
        <v>3072</v>
      </c>
      <c r="H642" s="626" t="s">
        <v>527</v>
      </c>
      <c r="I642" s="626" t="s">
        <v>3081</v>
      </c>
      <c r="J642" s="626" t="s">
        <v>3082</v>
      </c>
      <c r="K642" s="626" t="s">
        <v>1051</v>
      </c>
      <c r="L642" s="627">
        <v>105.85</v>
      </c>
      <c r="M642" s="627">
        <v>105.85</v>
      </c>
      <c r="N642" s="626">
        <v>1</v>
      </c>
      <c r="O642" s="691">
        <v>1</v>
      </c>
      <c r="P642" s="627">
        <v>105.85</v>
      </c>
      <c r="Q642" s="642">
        <v>1</v>
      </c>
      <c r="R642" s="626">
        <v>1</v>
      </c>
      <c r="S642" s="642">
        <v>1</v>
      </c>
      <c r="T642" s="691">
        <v>1</v>
      </c>
      <c r="U642" s="673">
        <v>1</v>
      </c>
    </row>
    <row r="643" spans="1:21" ht="14.4" customHeight="1" x14ac:dyDescent="0.3">
      <c r="A643" s="625">
        <v>7</v>
      </c>
      <c r="B643" s="626" t="s">
        <v>528</v>
      </c>
      <c r="C643" s="626">
        <v>89301072</v>
      </c>
      <c r="D643" s="689" t="s">
        <v>4145</v>
      </c>
      <c r="E643" s="690" t="s">
        <v>2806</v>
      </c>
      <c r="F643" s="626" t="s">
        <v>2775</v>
      </c>
      <c r="G643" s="626" t="s">
        <v>3072</v>
      </c>
      <c r="H643" s="626" t="s">
        <v>527</v>
      </c>
      <c r="I643" s="626" t="s">
        <v>3083</v>
      </c>
      <c r="J643" s="626" t="s">
        <v>3084</v>
      </c>
      <c r="K643" s="626" t="s">
        <v>3085</v>
      </c>
      <c r="L643" s="627">
        <v>237.72</v>
      </c>
      <c r="M643" s="627">
        <v>475.44</v>
      </c>
      <c r="N643" s="626">
        <v>2</v>
      </c>
      <c r="O643" s="691">
        <v>1</v>
      </c>
      <c r="P643" s="627"/>
      <c r="Q643" s="642">
        <v>0</v>
      </c>
      <c r="R643" s="626"/>
      <c r="S643" s="642">
        <v>0</v>
      </c>
      <c r="T643" s="691"/>
      <c r="U643" s="673">
        <v>0</v>
      </c>
    </row>
    <row r="644" spans="1:21" ht="14.4" customHeight="1" x14ac:dyDescent="0.3">
      <c r="A644" s="625">
        <v>7</v>
      </c>
      <c r="B644" s="626" t="s">
        <v>528</v>
      </c>
      <c r="C644" s="626">
        <v>89301072</v>
      </c>
      <c r="D644" s="689" t="s">
        <v>4145</v>
      </c>
      <c r="E644" s="690" t="s">
        <v>2806</v>
      </c>
      <c r="F644" s="626" t="s">
        <v>2775</v>
      </c>
      <c r="G644" s="626" t="s">
        <v>3072</v>
      </c>
      <c r="H644" s="626" t="s">
        <v>527</v>
      </c>
      <c r="I644" s="626" t="s">
        <v>3086</v>
      </c>
      <c r="J644" s="626" t="s">
        <v>3074</v>
      </c>
      <c r="K644" s="626" t="s">
        <v>3075</v>
      </c>
      <c r="L644" s="627">
        <v>238.97</v>
      </c>
      <c r="M644" s="627">
        <v>3106.61</v>
      </c>
      <c r="N644" s="626">
        <v>13</v>
      </c>
      <c r="O644" s="691">
        <v>6</v>
      </c>
      <c r="P644" s="627">
        <v>2150.73</v>
      </c>
      <c r="Q644" s="642">
        <v>0.69230769230769229</v>
      </c>
      <c r="R644" s="626">
        <v>9</v>
      </c>
      <c r="S644" s="642">
        <v>0.69230769230769229</v>
      </c>
      <c r="T644" s="691">
        <v>3</v>
      </c>
      <c r="U644" s="673">
        <v>0.5</v>
      </c>
    </row>
    <row r="645" spans="1:21" ht="14.4" customHeight="1" x14ac:dyDescent="0.3">
      <c r="A645" s="625">
        <v>7</v>
      </c>
      <c r="B645" s="626" t="s">
        <v>528</v>
      </c>
      <c r="C645" s="626">
        <v>89301072</v>
      </c>
      <c r="D645" s="689" t="s">
        <v>4145</v>
      </c>
      <c r="E645" s="690" t="s">
        <v>2806</v>
      </c>
      <c r="F645" s="626" t="s">
        <v>2775</v>
      </c>
      <c r="G645" s="626" t="s">
        <v>3072</v>
      </c>
      <c r="H645" s="626" t="s">
        <v>527</v>
      </c>
      <c r="I645" s="626" t="s">
        <v>3087</v>
      </c>
      <c r="J645" s="626" t="s">
        <v>3077</v>
      </c>
      <c r="K645" s="626" t="s">
        <v>3078</v>
      </c>
      <c r="L645" s="627">
        <v>503.26</v>
      </c>
      <c r="M645" s="627">
        <v>11071.72</v>
      </c>
      <c r="N645" s="626">
        <v>22</v>
      </c>
      <c r="O645" s="691">
        <v>4</v>
      </c>
      <c r="P645" s="627">
        <v>6542.3799999999992</v>
      </c>
      <c r="Q645" s="642">
        <v>0.59090909090909083</v>
      </c>
      <c r="R645" s="626">
        <v>13</v>
      </c>
      <c r="S645" s="642">
        <v>0.59090909090909094</v>
      </c>
      <c r="T645" s="691">
        <v>3</v>
      </c>
      <c r="U645" s="673">
        <v>0.75</v>
      </c>
    </row>
    <row r="646" spans="1:21" ht="14.4" customHeight="1" x14ac:dyDescent="0.3">
      <c r="A646" s="625">
        <v>7</v>
      </c>
      <c r="B646" s="626" t="s">
        <v>528</v>
      </c>
      <c r="C646" s="626">
        <v>89301072</v>
      </c>
      <c r="D646" s="689" t="s">
        <v>4145</v>
      </c>
      <c r="E646" s="690" t="s">
        <v>2806</v>
      </c>
      <c r="F646" s="626" t="s">
        <v>2775</v>
      </c>
      <c r="G646" s="626" t="s">
        <v>2926</v>
      </c>
      <c r="H646" s="626" t="s">
        <v>645</v>
      </c>
      <c r="I646" s="626" t="s">
        <v>2927</v>
      </c>
      <c r="J646" s="626" t="s">
        <v>1837</v>
      </c>
      <c r="K646" s="626" t="s">
        <v>2928</v>
      </c>
      <c r="L646" s="627">
        <v>96.63</v>
      </c>
      <c r="M646" s="627">
        <v>193.26</v>
      </c>
      <c r="N646" s="626">
        <v>2</v>
      </c>
      <c r="O646" s="691">
        <v>1.5</v>
      </c>
      <c r="P646" s="627">
        <v>96.63</v>
      </c>
      <c r="Q646" s="642">
        <v>0.5</v>
      </c>
      <c r="R646" s="626">
        <v>1</v>
      </c>
      <c r="S646" s="642">
        <v>0.5</v>
      </c>
      <c r="T646" s="691">
        <v>1</v>
      </c>
      <c r="U646" s="673">
        <v>0.66666666666666663</v>
      </c>
    </row>
    <row r="647" spans="1:21" ht="14.4" customHeight="1" x14ac:dyDescent="0.3">
      <c r="A647" s="625">
        <v>7</v>
      </c>
      <c r="B647" s="626" t="s">
        <v>528</v>
      </c>
      <c r="C647" s="626">
        <v>89301072</v>
      </c>
      <c r="D647" s="689" t="s">
        <v>4145</v>
      </c>
      <c r="E647" s="690" t="s">
        <v>2806</v>
      </c>
      <c r="F647" s="626" t="s">
        <v>2775</v>
      </c>
      <c r="G647" s="626" t="s">
        <v>2926</v>
      </c>
      <c r="H647" s="626" t="s">
        <v>527</v>
      </c>
      <c r="I647" s="626" t="s">
        <v>1836</v>
      </c>
      <c r="J647" s="626" t="s">
        <v>1837</v>
      </c>
      <c r="K647" s="626" t="s">
        <v>3657</v>
      </c>
      <c r="L647" s="627">
        <v>96.63</v>
      </c>
      <c r="M647" s="627">
        <v>386.52</v>
      </c>
      <c r="N647" s="626">
        <v>4</v>
      </c>
      <c r="O647" s="691">
        <v>3</v>
      </c>
      <c r="P647" s="627">
        <v>289.89</v>
      </c>
      <c r="Q647" s="642">
        <v>0.75</v>
      </c>
      <c r="R647" s="626">
        <v>3</v>
      </c>
      <c r="S647" s="642">
        <v>0.75</v>
      </c>
      <c r="T647" s="691">
        <v>2</v>
      </c>
      <c r="U647" s="673">
        <v>0.66666666666666663</v>
      </c>
    </row>
    <row r="648" spans="1:21" ht="14.4" customHeight="1" x14ac:dyDescent="0.3">
      <c r="A648" s="625">
        <v>7</v>
      </c>
      <c r="B648" s="626" t="s">
        <v>528</v>
      </c>
      <c r="C648" s="626">
        <v>89301072</v>
      </c>
      <c r="D648" s="689" t="s">
        <v>4145</v>
      </c>
      <c r="E648" s="690" t="s">
        <v>2806</v>
      </c>
      <c r="F648" s="626" t="s">
        <v>2775</v>
      </c>
      <c r="G648" s="626" t="s">
        <v>2926</v>
      </c>
      <c r="H648" s="626" t="s">
        <v>527</v>
      </c>
      <c r="I648" s="626" t="s">
        <v>667</v>
      </c>
      <c r="J648" s="626" t="s">
        <v>668</v>
      </c>
      <c r="K648" s="626" t="s">
        <v>2736</v>
      </c>
      <c r="L648" s="627">
        <v>96.63</v>
      </c>
      <c r="M648" s="627">
        <v>193.26</v>
      </c>
      <c r="N648" s="626">
        <v>2</v>
      </c>
      <c r="O648" s="691">
        <v>2</v>
      </c>
      <c r="P648" s="627">
        <v>96.63</v>
      </c>
      <c r="Q648" s="642">
        <v>0.5</v>
      </c>
      <c r="R648" s="626">
        <v>1</v>
      </c>
      <c r="S648" s="642">
        <v>0.5</v>
      </c>
      <c r="T648" s="691">
        <v>1</v>
      </c>
      <c r="U648" s="673">
        <v>0.5</v>
      </c>
    </row>
    <row r="649" spans="1:21" ht="14.4" customHeight="1" x14ac:dyDescent="0.3">
      <c r="A649" s="625">
        <v>7</v>
      </c>
      <c r="B649" s="626" t="s">
        <v>528</v>
      </c>
      <c r="C649" s="626">
        <v>89301072</v>
      </c>
      <c r="D649" s="689" t="s">
        <v>4145</v>
      </c>
      <c r="E649" s="690" t="s">
        <v>2806</v>
      </c>
      <c r="F649" s="626" t="s">
        <v>2775</v>
      </c>
      <c r="G649" s="626" t="s">
        <v>3094</v>
      </c>
      <c r="H649" s="626" t="s">
        <v>527</v>
      </c>
      <c r="I649" s="626" t="s">
        <v>3095</v>
      </c>
      <c r="J649" s="626" t="s">
        <v>3096</v>
      </c>
      <c r="K649" s="626" t="s">
        <v>3097</v>
      </c>
      <c r="L649" s="627">
        <v>1520.3</v>
      </c>
      <c r="M649" s="627">
        <v>10642.099999999999</v>
      </c>
      <c r="N649" s="626">
        <v>7</v>
      </c>
      <c r="O649" s="691">
        <v>3</v>
      </c>
      <c r="P649" s="627">
        <v>10642.099999999999</v>
      </c>
      <c r="Q649" s="642">
        <v>1</v>
      </c>
      <c r="R649" s="626">
        <v>7</v>
      </c>
      <c r="S649" s="642">
        <v>1</v>
      </c>
      <c r="T649" s="691">
        <v>3</v>
      </c>
      <c r="U649" s="673">
        <v>1</v>
      </c>
    </row>
    <row r="650" spans="1:21" ht="14.4" customHeight="1" x14ac:dyDescent="0.3">
      <c r="A650" s="625">
        <v>7</v>
      </c>
      <c r="B650" s="626" t="s">
        <v>528</v>
      </c>
      <c r="C650" s="626">
        <v>89301072</v>
      </c>
      <c r="D650" s="689" t="s">
        <v>4145</v>
      </c>
      <c r="E650" s="690" t="s">
        <v>2806</v>
      </c>
      <c r="F650" s="626" t="s">
        <v>2775</v>
      </c>
      <c r="G650" s="626" t="s">
        <v>3094</v>
      </c>
      <c r="H650" s="626" t="s">
        <v>527</v>
      </c>
      <c r="I650" s="626" t="s">
        <v>3098</v>
      </c>
      <c r="J650" s="626" t="s">
        <v>3096</v>
      </c>
      <c r="K650" s="626" t="s">
        <v>3099</v>
      </c>
      <c r="L650" s="627">
        <v>3040.6</v>
      </c>
      <c r="M650" s="627">
        <v>60812</v>
      </c>
      <c r="N650" s="626">
        <v>20</v>
      </c>
      <c r="O650" s="691">
        <v>8</v>
      </c>
      <c r="P650" s="627">
        <v>60812</v>
      </c>
      <c r="Q650" s="642">
        <v>1</v>
      </c>
      <c r="R650" s="626">
        <v>20</v>
      </c>
      <c r="S650" s="642">
        <v>1</v>
      </c>
      <c r="T650" s="691">
        <v>8</v>
      </c>
      <c r="U650" s="673">
        <v>1</v>
      </c>
    </row>
    <row r="651" spans="1:21" ht="14.4" customHeight="1" x14ac:dyDescent="0.3">
      <c r="A651" s="625">
        <v>7</v>
      </c>
      <c r="B651" s="626" t="s">
        <v>528</v>
      </c>
      <c r="C651" s="626">
        <v>89301072</v>
      </c>
      <c r="D651" s="689" t="s">
        <v>4145</v>
      </c>
      <c r="E651" s="690" t="s">
        <v>2806</v>
      </c>
      <c r="F651" s="626" t="s">
        <v>2775</v>
      </c>
      <c r="G651" s="626" t="s">
        <v>3094</v>
      </c>
      <c r="H651" s="626" t="s">
        <v>527</v>
      </c>
      <c r="I651" s="626" t="s">
        <v>3100</v>
      </c>
      <c r="J651" s="626" t="s">
        <v>3101</v>
      </c>
      <c r="K651" s="626" t="s">
        <v>3102</v>
      </c>
      <c r="L651" s="627">
        <v>569.97</v>
      </c>
      <c r="M651" s="627">
        <v>8549.5499999999993</v>
      </c>
      <c r="N651" s="626">
        <v>15</v>
      </c>
      <c r="O651" s="691">
        <v>6</v>
      </c>
      <c r="P651" s="627">
        <v>8549.5499999999993</v>
      </c>
      <c r="Q651" s="642">
        <v>1</v>
      </c>
      <c r="R651" s="626">
        <v>15</v>
      </c>
      <c r="S651" s="642">
        <v>1</v>
      </c>
      <c r="T651" s="691">
        <v>6</v>
      </c>
      <c r="U651" s="673">
        <v>1</v>
      </c>
    </row>
    <row r="652" spans="1:21" ht="14.4" customHeight="1" x14ac:dyDescent="0.3">
      <c r="A652" s="625">
        <v>7</v>
      </c>
      <c r="B652" s="626" t="s">
        <v>528</v>
      </c>
      <c r="C652" s="626">
        <v>89301072</v>
      </c>
      <c r="D652" s="689" t="s">
        <v>4145</v>
      </c>
      <c r="E652" s="690" t="s">
        <v>2806</v>
      </c>
      <c r="F652" s="626" t="s">
        <v>2775</v>
      </c>
      <c r="G652" s="626" t="s">
        <v>3094</v>
      </c>
      <c r="H652" s="626" t="s">
        <v>527</v>
      </c>
      <c r="I652" s="626" t="s">
        <v>3245</v>
      </c>
      <c r="J652" s="626" t="s">
        <v>3101</v>
      </c>
      <c r="K652" s="626" t="s">
        <v>3246</v>
      </c>
      <c r="L652" s="627">
        <v>1139.93</v>
      </c>
      <c r="M652" s="627">
        <v>26218.39</v>
      </c>
      <c r="N652" s="626">
        <v>23</v>
      </c>
      <c r="O652" s="691">
        <v>8</v>
      </c>
      <c r="P652" s="627">
        <v>19378.810000000001</v>
      </c>
      <c r="Q652" s="642">
        <v>0.73913043478260876</v>
      </c>
      <c r="R652" s="626">
        <v>17</v>
      </c>
      <c r="S652" s="642">
        <v>0.73913043478260865</v>
      </c>
      <c r="T652" s="691">
        <v>6</v>
      </c>
      <c r="U652" s="673">
        <v>0.75</v>
      </c>
    </row>
    <row r="653" spans="1:21" ht="14.4" customHeight="1" x14ac:dyDescent="0.3">
      <c r="A653" s="625">
        <v>7</v>
      </c>
      <c r="B653" s="626" t="s">
        <v>528</v>
      </c>
      <c r="C653" s="626">
        <v>89301072</v>
      </c>
      <c r="D653" s="689" t="s">
        <v>4145</v>
      </c>
      <c r="E653" s="690" t="s">
        <v>2806</v>
      </c>
      <c r="F653" s="626" t="s">
        <v>2775</v>
      </c>
      <c r="G653" s="626" t="s">
        <v>3094</v>
      </c>
      <c r="H653" s="626" t="s">
        <v>527</v>
      </c>
      <c r="I653" s="626" t="s">
        <v>3558</v>
      </c>
      <c r="J653" s="626" t="s">
        <v>3376</v>
      </c>
      <c r="K653" s="626" t="s">
        <v>3559</v>
      </c>
      <c r="L653" s="627">
        <v>855.56</v>
      </c>
      <c r="M653" s="627">
        <v>2566.6799999999998</v>
      </c>
      <c r="N653" s="626">
        <v>3</v>
      </c>
      <c r="O653" s="691">
        <v>1</v>
      </c>
      <c r="P653" s="627">
        <v>2566.6799999999998</v>
      </c>
      <c r="Q653" s="642">
        <v>1</v>
      </c>
      <c r="R653" s="626">
        <v>3</v>
      </c>
      <c r="S653" s="642">
        <v>1</v>
      </c>
      <c r="T653" s="691">
        <v>1</v>
      </c>
      <c r="U653" s="673">
        <v>1</v>
      </c>
    </row>
    <row r="654" spans="1:21" ht="14.4" customHeight="1" x14ac:dyDescent="0.3">
      <c r="A654" s="625">
        <v>7</v>
      </c>
      <c r="B654" s="626" t="s">
        <v>528</v>
      </c>
      <c r="C654" s="626">
        <v>89301072</v>
      </c>
      <c r="D654" s="689" t="s">
        <v>4145</v>
      </c>
      <c r="E654" s="690" t="s">
        <v>2806</v>
      </c>
      <c r="F654" s="626" t="s">
        <v>2775</v>
      </c>
      <c r="G654" s="626" t="s">
        <v>3094</v>
      </c>
      <c r="H654" s="626" t="s">
        <v>527</v>
      </c>
      <c r="I654" s="626" t="s">
        <v>3103</v>
      </c>
      <c r="J654" s="626" t="s">
        <v>3104</v>
      </c>
      <c r="K654" s="626" t="s">
        <v>3105</v>
      </c>
      <c r="L654" s="627">
        <v>760.15</v>
      </c>
      <c r="M654" s="627">
        <v>10642.099999999999</v>
      </c>
      <c r="N654" s="626">
        <v>14</v>
      </c>
      <c r="O654" s="691">
        <v>5</v>
      </c>
      <c r="P654" s="627">
        <v>8361.65</v>
      </c>
      <c r="Q654" s="642">
        <v>0.78571428571428581</v>
      </c>
      <c r="R654" s="626">
        <v>11</v>
      </c>
      <c r="S654" s="642">
        <v>0.7857142857142857</v>
      </c>
      <c r="T654" s="691">
        <v>3</v>
      </c>
      <c r="U654" s="673">
        <v>0.6</v>
      </c>
    </row>
    <row r="655" spans="1:21" ht="14.4" customHeight="1" x14ac:dyDescent="0.3">
      <c r="A655" s="625">
        <v>7</v>
      </c>
      <c r="B655" s="626" t="s">
        <v>528</v>
      </c>
      <c r="C655" s="626">
        <v>89301072</v>
      </c>
      <c r="D655" s="689" t="s">
        <v>4145</v>
      </c>
      <c r="E655" s="690" t="s">
        <v>2806</v>
      </c>
      <c r="F655" s="626" t="s">
        <v>2775</v>
      </c>
      <c r="G655" s="626" t="s">
        <v>3094</v>
      </c>
      <c r="H655" s="626" t="s">
        <v>527</v>
      </c>
      <c r="I655" s="626" t="s">
        <v>3247</v>
      </c>
      <c r="J655" s="626" t="s">
        <v>3104</v>
      </c>
      <c r="K655" s="626" t="s">
        <v>3108</v>
      </c>
      <c r="L655" s="627">
        <v>1520.3</v>
      </c>
      <c r="M655" s="627">
        <v>62332.3</v>
      </c>
      <c r="N655" s="626">
        <v>41</v>
      </c>
      <c r="O655" s="691">
        <v>13</v>
      </c>
      <c r="P655" s="627">
        <v>47129.3</v>
      </c>
      <c r="Q655" s="642">
        <v>0.75609756097560976</v>
      </c>
      <c r="R655" s="626">
        <v>31</v>
      </c>
      <c r="S655" s="642">
        <v>0.75609756097560976</v>
      </c>
      <c r="T655" s="691">
        <v>10</v>
      </c>
      <c r="U655" s="673">
        <v>0.76923076923076927</v>
      </c>
    </row>
    <row r="656" spans="1:21" ht="14.4" customHeight="1" x14ac:dyDescent="0.3">
      <c r="A656" s="625">
        <v>7</v>
      </c>
      <c r="B656" s="626" t="s">
        <v>528</v>
      </c>
      <c r="C656" s="626">
        <v>89301072</v>
      </c>
      <c r="D656" s="689" t="s">
        <v>4145</v>
      </c>
      <c r="E656" s="690" t="s">
        <v>2806</v>
      </c>
      <c r="F656" s="626" t="s">
        <v>2775</v>
      </c>
      <c r="G656" s="626" t="s">
        <v>3094</v>
      </c>
      <c r="H656" s="626" t="s">
        <v>527</v>
      </c>
      <c r="I656" s="626" t="s">
        <v>3494</v>
      </c>
      <c r="J656" s="626" t="s">
        <v>3112</v>
      </c>
      <c r="K656" s="626" t="s">
        <v>3113</v>
      </c>
      <c r="L656" s="627">
        <v>427.79</v>
      </c>
      <c r="M656" s="627">
        <v>1711.16</v>
      </c>
      <c r="N656" s="626">
        <v>4</v>
      </c>
      <c r="O656" s="691">
        <v>1</v>
      </c>
      <c r="P656" s="627">
        <v>1711.16</v>
      </c>
      <c r="Q656" s="642">
        <v>1</v>
      </c>
      <c r="R656" s="626">
        <v>4</v>
      </c>
      <c r="S656" s="642">
        <v>1</v>
      </c>
      <c r="T656" s="691">
        <v>1</v>
      </c>
      <c r="U656" s="673">
        <v>1</v>
      </c>
    </row>
    <row r="657" spans="1:21" ht="14.4" customHeight="1" x14ac:dyDescent="0.3">
      <c r="A657" s="625">
        <v>7</v>
      </c>
      <c r="B657" s="626" t="s">
        <v>528</v>
      </c>
      <c r="C657" s="626">
        <v>89301072</v>
      </c>
      <c r="D657" s="689" t="s">
        <v>4145</v>
      </c>
      <c r="E657" s="690" t="s">
        <v>2806</v>
      </c>
      <c r="F657" s="626" t="s">
        <v>2775</v>
      </c>
      <c r="G657" s="626" t="s">
        <v>3094</v>
      </c>
      <c r="H657" s="626" t="s">
        <v>527</v>
      </c>
      <c r="I657" s="626" t="s">
        <v>3114</v>
      </c>
      <c r="J657" s="626" t="s">
        <v>3115</v>
      </c>
      <c r="K657" s="626" t="s">
        <v>3102</v>
      </c>
      <c r="L657" s="627">
        <v>569.97</v>
      </c>
      <c r="M657" s="627">
        <v>5699.7000000000007</v>
      </c>
      <c r="N657" s="626">
        <v>10</v>
      </c>
      <c r="O657" s="691">
        <v>5</v>
      </c>
      <c r="P657" s="627">
        <v>5699.7000000000007</v>
      </c>
      <c r="Q657" s="642">
        <v>1</v>
      </c>
      <c r="R657" s="626">
        <v>10</v>
      </c>
      <c r="S657" s="642">
        <v>1</v>
      </c>
      <c r="T657" s="691">
        <v>5</v>
      </c>
      <c r="U657" s="673">
        <v>1</v>
      </c>
    </row>
    <row r="658" spans="1:21" ht="14.4" customHeight="1" x14ac:dyDescent="0.3">
      <c r="A658" s="625">
        <v>7</v>
      </c>
      <c r="B658" s="626" t="s">
        <v>528</v>
      </c>
      <c r="C658" s="626">
        <v>89301072</v>
      </c>
      <c r="D658" s="689" t="s">
        <v>4145</v>
      </c>
      <c r="E658" s="690" t="s">
        <v>2806</v>
      </c>
      <c r="F658" s="626" t="s">
        <v>2775</v>
      </c>
      <c r="G658" s="626" t="s">
        <v>3094</v>
      </c>
      <c r="H658" s="626" t="s">
        <v>527</v>
      </c>
      <c r="I658" s="626" t="s">
        <v>3495</v>
      </c>
      <c r="J658" s="626" t="s">
        <v>3115</v>
      </c>
      <c r="K658" s="626" t="s">
        <v>3246</v>
      </c>
      <c r="L658" s="627">
        <v>1139.93</v>
      </c>
      <c r="M658" s="627">
        <v>6839.58</v>
      </c>
      <c r="N658" s="626">
        <v>6</v>
      </c>
      <c r="O658" s="691">
        <v>2</v>
      </c>
      <c r="P658" s="627">
        <v>6839.58</v>
      </c>
      <c r="Q658" s="642">
        <v>1</v>
      </c>
      <c r="R658" s="626">
        <v>6</v>
      </c>
      <c r="S658" s="642">
        <v>1</v>
      </c>
      <c r="T658" s="691">
        <v>2</v>
      </c>
      <c r="U658" s="673">
        <v>1</v>
      </c>
    </row>
    <row r="659" spans="1:21" ht="14.4" customHeight="1" x14ac:dyDescent="0.3">
      <c r="A659" s="625">
        <v>7</v>
      </c>
      <c r="B659" s="626" t="s">
        <v>528</v>
      </c>
      <c r="C659" s="626">
        <v>89301072</v>
      </c>
      <c r="D659" s="689" t="s">
        <v>4145</v>
      </c>
      <c r="E659" s="690" t="s">
        <v>2806</v>
      </c>
      <c r="F659" s="626" t="s">
        <v>2775</v>
      </c>
      <c r="G659" s="626" t="s">
        <v>3094</v>
      </c>
      <c r="H659" s="626" t="s">
        <v>527</v>
      </c>
      <c r="I659" s="626" t="s">
        <v>3496</v>
      </c>
      <c r="J659" s="626" t="s">
        <v>3115</v>
      </c>
      <c r="K659" s="626" t="s">
        <v>3246</v>
      </c>
      <c r="L659" s="627">
        <v>1139.93</v>
      </c>
      <c r="M659" s="627">
        <v>2279.86</v>
      </c>
      <c r="N659" s="626">
        <v>2</v>
      </c>
      <c r="O659" s="691">
        <v>1</v>
      </c>
      <c r="P659" s="627">
        <v>2279.86</v>
      </c>
      <c r="Q659" s="642">
        <v>1</v>
      </c>
      <c r="R659" s="626">
        <v>2</v>
      </c>
      <c r="S659" s="642">
        <v>1</v>
      </c>
      <c r="T659" s="691">
        <v>1</v>
      </c>
      <c r="U659" s="673">
        <v>1</v>
      </c>
    </row>
    <row r="660" spans="1:21" ht="14.4" customHeight="1" x14ac:dyDescent="0.3">
      <c r="A660" s="625">
        <v>7</v>
      </c>
      <c r="B660" s="626" t="s">
        <v>528</v>
      </c>
      <c r="C660" s="626">
        <v>89301072</v>
      </c>
      <c r="D660" s="689" t="s">
        <v>4145</v>
      </c>
      <c r="E660" s="690" t="s">
        <v>2806</v>
      </c>
      <c r="F660" s="626" t="s">
        <v>2775</v>
      </c>
      <c r="G660" s="626" t="s">
        <v>3094</v>
      </c>
      <c r="H660" s="626" t="s">
        <v>527</v>
      </c>
      <c r="I660" s="626" t="s">
        <v>3116</v>
      </c>
      <c r="J660" s="626" t="s">
        <v>3117</v>
      </c>
      <c r="K660" s="626" t="s">
        <v>3105</v>
      </c>
      <c r="L660" s="627">
        <v>760.15</v>
      </c>
      <c r="M660" s="627">
        <v>3040.6</v>
      </c>
      <c r="N660" s="626">
        <v>4</v>
      </c>
      <c r="O660" s="691">
        <v>1</v>
      </c>
      <c r="P660" s="627">
        <v>3040.6</v>
      </c>
      <c r="Q660" s="642">
        <v>1</v>
      </c>
      <c r="R660" s="626">
        <v>4</v>
      </c>
      <c r="S660" s="642">
        <v>1</v>
      </c>
      <c r="T660" s="691">
        <v>1</v>
      </c>
      <c r="U660" s="673">
        <v>1</v>
      </c>
    </row>
    <row r="661" spans="1:21" ht="14.4" customHeight="1" x14ac:dyDescent="0.3">
      <c r="A661" s="625">
        <v>7</v>
      </c>
      <c r="B661" s="626" t="s">
        <v>528</v>
      </c>
      <c r="C661" s="626">
        <v>89301072</v>
      </c>
      <c r="D661" s="689" t="s">
        <v>4145</v>
      </c>
      <c r="E661" s="690" t="s">
        <v>2806</v>
      </c>
      <c r="F661" s="626" t="s">
        <v>2775</v>
      </c>
      <c r="G661" s="626" t="s">
        <v>3094</v>
      </c>
      <c r="H661" s="626" t="s">
        <v>527</v>
      </c>
      <c r="I661" s="626" t="s">
        <v>3497</v>
      </c>
      <c r="J661" s="626" t="s">
        <v>3117</v>
      </c>
      <c r="K661" s="626" t="s">
        <v>3108</v>
      </c>
      <c r="L661" s="627">
        <v>1520.3</v>
      </c>
      <c r="M661" s="627">
        <v>9121.7999999999993</v>
      </c>
      <c r="N661" s="626">
        <v>6</v>
      </c>
      <c r="O661" s="691">
        <v>3</v>
      </c>
      <c r="P661" s="627"/>
      <c r="Q661" s="642">
        <v>0</v>
      </c>
      <c r="R661" s="626"/>
      <c r="S661" s="642">
        <v>0</v>
      </c>
      <c r="T661" s="691"/>
      <c r="U661" s="673">
        <v>0</v>
      </c>
    </row>
    <row r="662" spans="1:21" ht="14.4" customHeight="1" x14ac:dyDescent="0.3">
      <c r="A662" s="625">
        <v>7</v>
      </c>
      <c r="B662" s="626" t="s">
        <v>528</v>
      </c>
      <c r="C662" s="626">
        <v>89301072</v>
      </c>
      <c r="D662" s="689" t="s">
        <v>4145</v>
      </c>
      <c r="E662" s="690" t="s">
        <v>2806</v>
      </c>
      <c r="F662" s="626" t="s">
        <v>2775</v>
      </c>
      <c r="G662" s="626" t="s">
        <v>3122</v>
      </c>
      <c r="H662" s="626" t="s">
        <v>527</v>
      </c>
      <c r="I662" s="626" t="s">
        <v>3717</v>
      </c>
      <c r="J662" s="626" t="s">
        <v>3718</v>
      </c>
      <c r="K662" s="626" t="s">
        <v>3719</v>
      </c>
      <c r="L662" s="627">
        <v>0</v>
      </c>
      <c r="M662" s="627">
        <v>0</v>
      </c>
      <c r="N662" s="626">
        <v>2</v>
      </c>
      <c r="O662" s="691">
        <v>0.5</v>
      </c>
      <c r="P662" s="627">
        <v>0</v>
      </c>
      <c r="Q662" s="642"/>
      <c r="R662" s="626">
        <v>2</v>
      </c>
      <c r="S662" s="642">
        <v>1</v>
      </c>
      <c r="T662" s="691">
        <v>0.5</v>
      </c>
      <c r="U662" s="673">
        <v>1</v>
      </c>
    </row>
    <row r="663" spans="1:21" ht="14.4" customHeight="1" x14ac:dyDescent="0.3">
      <c r="A663" s="625">
        <v>7</v>
      </c>
      <c r="B663" s="626" t="s">
        <v>528</v>
      </c>
      <c r="C663" s="626">
        <v>89301072</v>
      </c>
      <c r="D663" s="689" t="s">
        <v>4145</v>
      </c>
      <c r="E663" s="690" t="s">
        <v>2806</v>
      </c>
      <c r="F663" s="626" t="s">
        <v>2775</v>
      </c>
      <c r="G663" s="626" t="s">
        <v>2932</v>
      </c>
      <c r="H663" s="626" t="s">
        <v>527</v>
      </c>
      <c r="I663" s="626" t="s">
        <v>3720</v>
      </c>
      <c r="J663" s="626" t="s">
        <v>886</v>
      </c>
      <c r="K663" s="626" t="s">
        <v>3064</v>
      </c>
      <c r="L663" s="627">
        <v>22.68</v>
      </c>
      <c r="M663" s="627">
        <v>68.039999999999992</v>
      </c>
      <c r="N663" s="626">
        <v>3</v>
      </c>
      <c r="O663" s="691">
        <v>0.5</v>
      </c>
      <c r="P663" s="627"/>
      <c r="Q663" s="642">
        <v>0</v>
      </c>
      <c r="R663" s="626"/>
      <c r="S663" s="642">
        <v>0</v>
      </c>
      <c r="T663" s="691"/>
      <c r="U663" s="673">
        <v>0</v>
      </c>
    </row>
    <row r="664" spans="1:21" ht="14.4" customHeight="1" x14ac:dyDescent="0.3">
      <c r="A664" s="625">
        <v>7</v>
      </c>
      <c r="B664" s="626" t="s">
        <v>528</v>
      </c>
      <c r="C664" s="626">
        <v>89301072</v>
      </c>
      <c r="D664" s="689" t="s">
        <v>4145</v>
      </c>
      <c r="E664" s="690" t="s">
        <v>2806</v>
      </c>
      <c r="F664" s="626" t="s">
        <v>2775</v>
      </c>
      <c r="G664" s="626" t="s">
        <v>3126</v>
      </c>
      <c r="H664" s="626" t="s">
        <v>527</v>
      </c>
      <c r="I664" s="626" t="s">
        <v>3257</v>
      </c>
      <c r="J664" s="626" t="s">
        <v>3258</v>
      </c>
      <c r="K664" s="626" t="s">
        <v>3259</v>
      </c>
      <c r="L664" s="627">
        <v>101.69</v>
      </c>
      <c r="M664" s="627">
        <v>203.38</v>
      </c>
      <c r="N664" s="626">
        <v>2</v>
      </c>
      <c r="O664" s="691">
        <v>2</v>
      </c>
      <c r="P664" s="627">
        <v>101.69</v>
      </c>
      <c r="Q664" s="642">
        <v>0.5</v>
      </c>
      <c r="R664" s="626">
        <v>1</v>
      </c>
      <c r="S664" s="642">
        <v>0.5</v>
      </c>
      <c r="T664" s="691">
        <v>1</v>
      </c>
      <c r="U664" s="673">
        <v>0.5</v>
      </c>
    </row>
    <row r="665" spans="1:21" ht="14.4" customHeight="1" x14ac:dyDescent="0.3">
      <c r="A665" s="625">
        <v>7</v>
      </c>
      <c r="B665" s="626" t="s">
        <v>528</v>
      </c>
      <c r="C665" s="626">
        <v>89301072</v>
      </c>
      <c r="D665" s="689" t="s">
        <v>4145</v>
      </c>
      <c r="E665" s="690" t="s">
        <v>2806</v>
      </c>
      <c r="F665" s="626" t="s">
        <v>2775</v>
      </c>
      <c r="G665" s="626" t="s">
        <v>2860</v>
      </c>
      <c r="H665" s="626" t="s">
        <v>645</v>
      </c>
      <c r="I665" s="626" t="s">
        <v>2861</v>
      </c>
      <c r="J665" s="626" t="s">
        <v>2862</v>
      </c>
      <c r="K665" s="626" t="s">
        <v>2863</v>
      </c>
      <c r="L665" s="627">
        <v>1344.66</v>
      </c>
      <c r="M665" s="627">
        <v>18825.240000000002</v>
      </c>
      <c r="N665" s="626">
        <v>14</v>
      </c>
      <c r="O665" s="691">
        <v>8.5</v>
      </c>
      <c r="P665" s="627">
        <v>13446.6</v>
      </c>
      <c r="Q665" s="642">
        <v>0.71428571428571419</v>
      </c>
      <c r="R665" s="626">
        <v>10</v>
      </c>
      <c r="S665" s="642">
        <v>0.7142857142857143</v>
      </c>
      <c r="T665" s="691">
        <v>6</v>
      </c>
      <c r="U665" s="673">
        <v>0.70588235294117652</v>
      </c>
    </row>
    <row r="666" spans="1:21" ht="14.4" customHeight="1" x14ac:dyDescent="0.3">
      <c r="A666" s="625">
        <v>7</v>
      </c>
      <c r="B666" s="626" t="s">
        <v>528</v>
      </c>
      <c r="C666" s="626">
        <v>89301072</v>
      </c>
      <c r="D666" s="689" t="s">
        <v>4145</v>
      </c>
      <c r="E666" s="690" t="s">
        <v>2806</v>
      </c>
      <c r="F666" s="626" t="s">
        <v>2775</v>
      </c>
      <c r="G666" s="626" t="s">
        <v>2860</v>
      </c>
      <c r="H666" s="626" t="s">
        <v>645</v>
      </c>
      <c r="I666" s="626" t="s">
        <v>3130</v>
      </c>
      <c r="J666" s="626" t="s">
        <v>3131</v>
      </c>
      <c r="K666" s="626" t="s">
        <v>3132</v>
      </c>
      <c r="L666" s="627">
        <v>1793.46</v>
      </c>
      <c r="M666" s="627">
        <v>84292.62</v>
      </c>
      <c r="N666" s="626">
        <v>47</v>
      </c>
      <c r="O666" s="691">
        <v>15.5</v>
      </c>
      <c r="P666" s="627">
        <v>43043.039999999994</v>
      </c>
      <c r="Q666" s="642">
        <v>0.51063829787234039</v>
      </c>
      <c r="R666" s="626">
        <v>24</v>
      </c>
      <c r="S666" s="642">
        <v>0.51063829787234039</v>
      </c>
      <c r="T666" s="691">
        <v>9</v>
      </c>
      <c r="U666" s="673">
        <v>0.58064516129032262</v>
      </c>
    </row>
    <row r="667" spans="1:21" ht="14.4" customHeight="1" x14ac:dyDescent="0.3">
      <c r="A667" s="625">
        <v>7</v>
      </c>
      <c r="B667" s="626" t="s">
        <v>528</v>
      </c>
      <c r="C667" s="626">
        <v>89301072</v>
      </c>
      <c r="D667" s="689" t="s">
        <v>4145</v>
      </c>
      <c r="E667" s="690" t="s">
        <v>2806</v>
      </c>
      <c r="F667" s="626" t="s">
        <v>2775</v>
      </c>
      <c r="G667" s="626" t="s">
        <v>3721</v>
      </c>
      <c r="H667" s="626" t="s">
        <v>527</v>
      </c>
      <c r="I667" s="626" t="s">
        <v>1006</v>
      </c>
      <c r="J667" s="626" t="s">
        <v>1007</v>
      </c>
      <c r="K667" s="626" t="s">
        <v>3722</v>
      </c>
      <c r="L667" s="627">
        <v>112.13</v>
      </c>
      <c r="M667" s="627">
        <v>112.13</v>
      </c>
      <c r="N667" s="626">
        <v>1</v>
      </c>
      <c r="O667" s="691">
        <v>1</v>
      </c>
      <c r="P667" s="627">
        <v>112.13</v>
      </c>
      <c r="Q667" s="642">
        <v>1</v>
      </c>
      <c r="R667" s="626">
        <v>1</v>
      </c>
      <c r="S667" s="642">
        <v>1</v>
      </c>
      <c r="T667" s="691">
        <v>1</v>
      </c>
      <c r="U667" s="673">
        <v>1</v>
      </c>
    </row>
    <row r="668" spans="1:21" ht="14.4" customHeight="1" x14ac:dyDescent="0.3">
      <c r="A668" s="625">
        <v>7</v>
      </c>
      <c r="B668" s="626" t="s">
        <v>528</v>
      </c>
      <c r="C668" s="626">
        <v>89301072</v>
      </c>
      <c r="D668" s="689" t="s">
        <v>4145</v>
      </c>
      <c r="E668" s="690" t="s">
        <v>2806</v>
      </c>
      <c r="F668" s="626" t="s">
        <v>2775</v>
      </c>
      <c r="G668" s="626" t="s">
        <v>3723</v>
      </c>
      <c r="H668" s="626" t="s">
        <v>527</v>
      </c>
      <c r="I668" s="626" t="s">
        <v>829</v>
      </c>
      <c r="J668" s="626" t="s">
        <v>830</v>
      </c>
      <c r="K668" s="626" t="s">
        <v>3724</v>
      </c>
      <c r="L668" s="627">
        <v>127.5</v>
      </c>
      <c r="M668" s="627">
        <v>127.5</v>
      </c>
      <c r="N668" s="626">
        <v>1</v>
      </c>
      <c r="O668" s="691">
        <v>1</v>
      </c>
      <c r="P668" s="627">
        <v>127.5</v>
      </c>
      <c r="Q668" s="642">
        <v>1</v>
      </c>
      <c r="R668" s="626">
        <v>1</v>
      </c>
      <c r="S668" s="642">
        <v>1</v>
      </c>
      <c r="T668" s="691">
        <v>1</v>
      </c>
      <c r="U668" s="673">
        <v>1</v>
      </c>
    </row>
    <row r="669" spans="1:21" ht="14.4" customHeight="1" x14ac:dyDescent="0.3">
      <c r="A669" s="625">
        <v>7</v>
      </c>
      <c r="B669" s="626" t="s">
        <v>528</v>
      </c>
      <c r="C669" s="626">
        <v>89301072</v>
      </c>
      <c r="D669" s="689" t="s">
        <v>4145</v>
      </c>
      <c r="E669" s="690" t="s">
        <v>2806</v>
      </c>
      <c r="F669" s="626" t="s">
        <v>2775</v>
      </c>
      <c r="G669" s="626" t="s">
        <v>3137</v>
      </c>
      <c r="H669" s="626" t="s">
        <v>527</v>
      </c>
      <c r="I669" s="626" t="s">
        <v>893</v>
      </c>
      <c r="J669" s="626" t="s">
        <v>3138</v>
      </c>
      <c r="K669" s="626" t="s">
        <v>3139</v>
      </c>
      <c r="L669" s="627">
        <v>0</v>
      </c>
      <c r="M669" s="627">
        <v>0</v>
      </c>
      <c r="N669" s="626">
        <v>2</v>
      </c>
      <c r="O669" s="691">
        <v>1</v>
      </c>
      <c r="P669" s="627"/>
      <c r="Q669" s="642"/>
      <c r="R669" s="626"/>
      <c r="S669" s="642">
        <v>0</v>
      </c>
      <c r="T669" s="691"/>
      <c r="U669" s="673">
        <v>0</v>
      </c>
    </row>
    <row r="670" spans="1:21" ht="14.4" customHeight="1" x14ac:dyDescent="0.3">
      <c r="A670" s="625">
        <v>7</v>
      </c>
      <c r="B670" s="626" t="s">
        <v>528</v>
      </c>
      <c r="C670" s="626">
        <v>89301072</v>
      </c>
      <c r="D670" s="689" t="s">
        <v>4145</v>
      </c>
      <c r="E670" s="690" t="s">
        <v>2806</v>
      </c>
      <c r="F670" s="626" t="s">
        <v>2775</v>
      </c>
      <c r="G670" s="626" t="s">
        <v>2835</v>
      </c>
      <c r="H670" s="626" t="s">
        <v>527</v>
      </c>
      <c r="I670" s="626" t="s">
        <v>3725</v>
      </c>
      <c r="J670" s="626" t="s">
        <v>3726</v>
      </c>
      <c r="K670" s="626" t="s">
        <v>3727</v>
      </c>
      <c r="L670" s="627">
        <v>126.26</v>
      </c>
      <c r="M670" s="627">
        <v>1388.8600000000001</v>
      </c>
      <c r="N670" s="626">
        <v>11</v>
      </c>
      <c r="O670" s="691">
        <v>4</v>
      </c>
      <c r="P670" s="627"/>
      <c r="Q670" s="642">
        <v>0</v>
      </c>
      <c r="R670" s="626"/>
      <c r="S670" s="642">
        <v>0</v>
      </c>
      <c r="T670" s="691"/>
      <c r="U670" s="673">
        <v>0</v>
      </c>
    </row>
    <row r="671" spans="1:21" ht="14.4" customHeight="1" x14ac:dyDescent="0.3">
      <c r="A671" s="625">
        <v>7</v>
      </c>
      <c r="B671" s="626" t="s">
        <v>528</v>
      </c>
      <c r="C671" s="626">
        <v>89301072</v>
      </c>
      <c r="D671" s="689" t="s">
        <v>4145</v>
      </c>
      <c r="E671" s="690" t="s">
        <v>2806</v>
      </c>
      <c r="F671" s="626" t="s">
        <v>2775</v>
      </c>
      <c r="G671" s="626" t="s">
        <v>2835</v>
      </c>
      <c r="H671" s="626" t="s">
        <v>527</v>
      </c>
      <c r="I671" s="626" t="s">
        <v>3502</v>
      </c>
      <c r="J671" s="626" t="s">
        <v>3402</v>
      </c>
      <c r="K671" s="626" t="s">
        <v>3403</v>
      </c>
      <c r="L671" s="627">
        <v>94.72</v>
      </c>
      <c r="M671" s="627">
        <v>284.15999999999997</v>
      </c>
      <c r="N671" s="626">
        <v>3</v>
      </c>
      <c r="O671" s="691"/>
      <c r="P671" s="627"/>
      <c r="Q671" s="642">
        <v>0</v>
      </c>
      <c r="R671" s="626"/>
      <c r="S671" s="642">
        <v>0</v>
      </c>
      <c r="T671" s="691"/>
      <c r="U671" s="673"/>
    </row>
    <row r="672" spans="1:21" ht="14.4" customHeight="1" x14ac:dyDescent="0.3">
      <c r="A672" s="625">
        <v>7</v>
      </c>
      <c r="B672" s="626" t="s">
        <v>528</v>
      </c>
      <c r="C672" s="626">
        <v>89301072</v>
      </c>
      <c r="D672" s="689" t="s">
        <v>4145</v>
      </c>
      <c r="E672" s="690" t="s">
        <v>2806</v>
      </c>
      <c r="F672" s="626" t="s">
        <v>2775</v>
      </c>
      <c r="G672" s="626" t="s">
        <v>3140</v>
      </c>
      <c r="H672" s="626" t="s">
        <v>527</v>
      </c>
      <c r="I672" s="626" t="s">
        <v>3728</v>
      </c>
      <c r="J672" s="626" t="s">
        <v>3149</v>
      </c>
      <c r="K672" s="626" t="s">
        <v>3729</v>
      </c>
      <c r="L672" s="627">
        <v>0</v>
      </c>
      <c r="M672" s="627">
        <v>0</v>
      </c>
      <c r="N672" s="626">
        <v>9</v>
      </c>
      <c r="O672" s="691">
        <v>3</v>
      </c>
      <c r="P672" s="627">
        <v>0</v>
      </c>
      <c r="Q672" s="642"/>
      <c r="R672" s="626">
        <v>9</v>
      </c>
      <c r="S672" s="642">
        <v>1</v>
      </c>
      <c r="T672" s="691">
        <v>3</v>
      </c>
      <c r="U672" s="673">
        <v>1</v>
      </c>
    </row>
    <row r="673" spans="1:21" ht="14.4" customHeight="1" x14ac:dyDescent="0.3">
      <c r="A673" s="625">
        <v>7</v>
      </c>
      <c r="B673" s="626" t="s">
        <v>528</v>
      </c>
      <c r="C673" s="626">
        <v>89301072</v>
      </c>
      <c r="D673" s="689" t="s">
        <v>4145</v>
      </c>
      <c r="E673" s="690" t="s">
        <v>2806</v>
      </c>
      <c r="F673" s="626" t="s">
        <v>2775</v>
      </c>
      <c r="G673" s="626" t="s">
        <v>3140</v>
      </c>
      <c r="H673" s="626" t="s">
        <v>527</v>
      </c>
      <c r="I673" s="626" t="s">
        <v>3141</v>
      </c>
      <c r="J673" s="626" t="s">
        <v>3142</v>
      </c>
      <c r="K673" s="626" t="s">
        <v>3143</v>
      </c>
      <c r="L673" s="627">
        <v>975.16</v>
      </c>
      <c r="M673" s="627">
        <v>2925.48</v>
      </c>
      <c r="N673" s="626">
        <v>3</v>
      </c>
      <c r="O673" s="691">
        <v>3</v>
      </c>
      <c r="P673" s="627">
        <v>1950.32</v>
      </c>
      <c r="Q673" s="642">
        <v>0.66666666666666663</v>
      </c>
      <c r="R673" s="626">
        <v>2</v>
      </c>
      <c r="S673" s="642">
        <v>0.66666666666666663</v>
      </c>
      <c r="T673" s="691">
        <v>2</v>
      </c>
      <c r="U673" s="673">
        <v>0.66666666666666663</v>
      </c>
    </row>
    <row r="674" spans="1:21" ht="14.4" customHeight="1" x14ac:dyDescent="0.3">
      <c r="A674" s="625">
        <v>7</v>
      </c>
      <c r="B674" s="626" t="s">
        <v>528</v>
      </c>
      <c r="C674" s="626">
        <v>89301072</v>
      </c>
      <c r="D674" s="689" t="s">
        <v>4145</v>
      </c>
      <c r="E674" s="690" t="s">
        <v>2806</v>
      </c>
      <c r="F674" s="626" t="s">
        <v>2775</v>
      </c>
      <c r="G674" s="626" t="s">
        <v>3140</v>
      </c>
      <c r="H674" s="626" t="s">
        <v>527</v>
      </c>
      <c r="I674" s="626" t="s">
        <v>3507</v>
      </c>
      <c r="J674" s="626" t="s">
        <v>3730</v>
      </c>
      <c r="K674" s="626" t="s">
        <v>3270</v>
      </c>
      <c r="L674" s="627">
        <v>1540.49</v>
      </c>
      <c r="M674" s="627">
        <v>3080.98</v>
      </c>
      <c r="N674" s="626">
        <v>2</v>
      </c>
      <c r="O674" s="691">
        <v>1</v>
      </c>
      <c r="P674" s="627"/>
      <c r="Q674" s="642">
        <v>0</v>
      </c>
      <c r="R674" s="626"/>
      <c r="S674" s="642">
        <v>0</v>
      </c>
      <c r="T674" s="691"/>
      <c r="U674" s="673">
        <v>0</v>
      </c>
    </row>
    <row r="675" spans="1:21" ht="14.4" customHeight="1" x14ac:dyDescent="0.3">
      <c r="A675" s="625">
        <v>7</v>
      </c>
      <c r="B675" s="626" t="s">
        <v>528</v>
      </c>
      <c r="C675" s="626">
        <v>89301072</v>
      </c>
      <c r="D675" s="689" t="s">
        <v>4145</v>
      </c>
      <c r="E675" s="690" t="s">
        <v>2806</v>
      </c>
      <c r="F675" s="626" t="s">
        <v>2775</v>
      </c>
      <c r="G675" s="626" t="s">
        <v>3140</v>
      </c>
      <c r="H675" s="626" t="s">
        <v>527</v>
      </c>
      <c r="I675" s="626" t="s">
        <v>3507</v>
      </c>
      <c r="J675" s="626" t="s">
        <v>3508</v>
      </c>
      <c r="K675" s="626" t="s">
        <v>3270</v>
      </c>
      <c r="L675" s="627">
        <v>1540.49</v>
      </c>
      <c r="M675" s="627">
        <v>10783.43</v>
      </c>
      <c r="N675" s="626">
        <v>7</v>
      </c>
      <c r="O675" s="691">
        <v>4</v>
      </c>
      <c r="P675" s="627">
        <v>7702.45</v>
      </c>
      <c r="Q675" s="642">
        <v>0.7142857142857143</v>
      </c>
      <c r="R675" s="626">
        <v>5</v>
      </c>
      <c r="S675" s="642">
        <v>0.7142857142857143</v>
      </c>
      <c r="T675" s="691">
        <v>3</v>
      </c>
      <c r="U675" s="673">
        <v>0.75</v>
      </c>
    </row>
    <row r="676" spans="1:21" ht="14.4" customHeight="1" x14ac:dyDescent="0.3">
      <c r="A676" s="625">
        <v>7</v>
      </c>
      <c r="B676" s="626" t="s">
        <v>528</v>
      </c>
      <c r="C676" s="626">
        <v>89301072</v>
      </c>
      <c r="D676" s="689" t="s">
        <v>4145</v>
      </c>
      <c r="E676" s="690" t="s">
        <v>2806</v>
      </c>
      <c r="F676" s="626" t="s">
        <v>2775</v>
      </c>
      <c r="G676" s="626" t="s">
        <v>3140</v>
      </c>
      <c r="H676" s="626" t="s">
        <v>527</v>
      </c>
      <c r="I676" s="626" t="s">
        <v>3731</v>
      </c>
      <c r="J676" s="626" t="s">
        <v>3510</v>
      </c>
      <c r="K676" s="626" t="s">
        <v>3511</v>
      </c>
      <c r="L676" s="627">
        <v>1736.73</v>
      </c>
      <c r="M676" s="627">
        <v>22577.490000000005</v>
      </c>
      <c r="N676" s="626">
        <v>13</v>
      </c>
      <c r="O676" s="691">
        <v>5</v>
      </c>
      <c r="P676" s="627">
        <v>17367.300000000003</v>
      </c>
      <c r="Q676" s="642">
        <v>0.76923076923076916</v>
      </c>
      <c r="R676" s="626">
        <v>10</v>
      </c>
      <c r="S676" s="642">
        <v>0.76923076923076927</v>
      </c>
      <c r="T676" s="691">
        <v>4</v>
      </c>
      <c r="U676" s="673">
        <v>0.8</v>
      </c>
    </row>
    <row r="677" spans="1:21" ht="14.4" customHeight="1" x14ac:dyDescent="0.3">
      <c r="A677" s="625">
        <v>7</v>
      </c>
      <c r="B677" s="626" t="s">
        <v>528</v>
      </c>
      <c r="C677" s="626">
        <v>89301072</v>
      </c>
      <c r="D677" s="689" t="s">
        <v>4145</v>
      </c>
      <c r="E677" s="690" t="s">
        <v>2806</v>
      </c>
      <c r="F677" s="626" t="s">
        <v>2775</v>
      </c>
      <c r="G677" s="626" t="s">
        <v>3140</v>
      </c>
      <c r="H677" s="626" t="s">
        <v>527</v>
      </c>
      <c r="I677" s="626" t="s">
        <v>3263</v>
      </c>
      <c r="J677" s="626" t="s">
        <v>3145</v>
      </c>
      <c r="K677" s="626" t="s">
        <v>3147</v>
      </c>
      <c r="L677" s="627">
        <v>1301.1500000000001</v>
      </c>
      <c r="M677" s="627">
        <v>5204.6000000000004</v>
      </c>
      <c r="N677" s="626">
        <v>4</v>
      </c>
      <c r="O677" s="691">
        <v>2</v>
      </c>
      <c r="P677" s="627">
        <v>5204.6000000000004</v>
      </c>
      <c r="Q677" s="642">
        <v>1</v>
      </c>
      <c r="R677" s="626">
        <v>4</v>
      </c>
      <c r="S677" s="642">
        <v>1</v>
      </c>
      <c r="T677" s="691">
        <v>2</v>
      </c>
      <c r="U677" s="673">
        <v>1</v>
      </c>
    </row>
    <row r="678" spans="1:21" ht="14.4" customHeight="1" x14ac:dyDescent="0.3">
      <c r="A678" s="625">
        <v>7</v>
      </c>
      <c r="B678" s="626" t="s">
        <v>528</v>
      </c>
      <c r="C678" s="626">
        <v>89301072</v>
      </c>
      <c r="D678" s="689" t="s">
        <v>4145</v>
      </c>
      <c r="E678" s="690" t="s">
        <v>2806</v>
      </c>
      <c r="F678" s="626" t="s">
        <v>2775</v>
      </c>
      <c r="G678" s="626" t="s">
        <v>3140</v>
      </c>
      <c r="H678" s="626" t="s">
        <v>527</v>
      </c>
      <c r="I678" s="626" t="s">
        <v>3732</v>
      </c>
      <c r="J678" s="626" t="s">
        <v>3730</v>
      </c>
      <c r="K678" s="626" t="s">
        <v>3270</v>
      </c>
      <c r="L678" s="627">
        <v>1540.49</v>
      </c>
      <c r="M678" s="627">
        <v>3080.98</v>
      </c>
      <c r="N678" s="626">
        <v>2</v>
      </c>
      <c r="O678" s="691">
        <v>1</v>
      </c>
      <c r="P678" s="627">
        <v>3080.98</v>
      </c>
      <c r="Q678" s="642">
        <v>1</v>
      </c>
      <c r="R678" s="626">
        <v>2</v>
      </c>
      <c r="S678" s="642">
        <v>1</v>
      </c>
      <c r="T678" s="691">
        <v>1</v>
      </c>
      <c r="U678" s="673">
        <v>1</v>
      </c>
    </row>
    <row r="679" spans="1:21" ht="14.4" customHeight="1" x14ac:dyDescent="0.3">
      <c r="A679" s="625">
        <v>7</v>
      </c>
      <c r="B679" s="626" t="s">
        <v>528</v>
      </c>
      <c r="C679" s="626">
        <v>89301072</v>
      </c>
      <c r="D679" s="689" t="s">
        <v>4145</v>
      </c>
      <c r="E679" s="690" t="s">
        <v>2806</v>
      </c>
      <c r="F679" s="626" t="s">
        <v>2775</v>
      </c>
      <c r="G679" s="626" t="s">
        <v>3140</v>
      </c>
      <c r="H679" s="626" t="s">
        <v>527</v>
      </c>
      <c r="I679" s="626" t="s">
        <v>3732</v>
      </c>
      <c r="J679" s="626" t="s">
        <v>3508</v>
      </c>
      <c r="K679" s="626" t="s">
        <v>3270</v>
      </c>
      <c r="L679" s="627">
        <v>1540.49</v>
      </c>
      <c r="M679" s="627">
        <v>1540.49</v>
      </c>
      <c r="N679" s="626">
        <v>1</v>
      </c>
      <c r="O679" s="691">
        <v>1</v>
      </c>
      <c r="P679" s="627">
        <v>1540.49</v>
      </c>
      <c r="Q679" s="642">
        <v>1</v>
      </c>
      <c r="R679" s="626">
        <v>1</v>
      </c>
      <c r="S679" s="642">
        <v>1</v>
      </c>
      <c r="T679" s="691">
        <v>1</v>
      </c>
      <c r="U679" s="673">
        <v>1</v>
      </c>
    </row>
    <row r="680" spans="1:21" ht="14.4" customHeight="1" x14ac:dyDescent="0.3">
      <c r="A680" s="625">
        <v>7</v>
      </c>
      <c r="B680" s="626" t="s">
        <v>528</v>
      </c>
      <c r="C680" s="626">
        <v>89301072</v>
      </c>
      <c r="D680" s="689" t="s">
        <v>4145</v>
      </c>
      <c r="E680" s="690" t="s">
        <v>2806</v>
      </c>
      <c r="F680" s="626" t="s">
        <v>2775</v>
      </c>
      <c r="G680" s="626" t="s">
        <v>3140</v>
      </c>
      <c r="H680" s="626" t="s">
        <v>527</v>
      </c>
      <c r="I680" s="626" t="s">
        <v>3509</v>
      </c>
      <c r="J680" s="626" t="s">
        <v>3510</v>
      </c>
      <c r="K680" s="626" t="s">
        <v>3511</v>
      </c>
      <c r="L680" s="627">
        <v>1736.73</v>
      </c>
      <c r="M680" s="627">
        <v>20840.759999999998</v>
      </c>
      <c r="N680" s="626">
        <v>12</v>
      </c>
      <c r="O680" s="691">
        <v>8</v>
      </c>
      <c r="P680" s="627">
        <v>19104.03</v>
      </c>
      <c r="Q680" s="642">
        <v>0.91666666666666663</v>
      </c>
      <c r="R680" s="626">
        <v>11</v>
      </c>
      <c r="S680" s="642">
        <v>0.91666666666666663</v>
      </c>
      <c r="T680" s="691">
        <v>7</v>
      </c>
      <c r="U680" s="673">
        <v>0.875</v>
      </c>
    </row>
    <row r="681" spans="1:21" ht="14.4" customHeight="1" x14ac:dyDescent="0.3">
      <c r="A681" s="625">
        <v>7</v>
      </c>
      <c r="B681" s="626" t="s">
        <v>528</v>
      </c>
      <c r="C681" s="626">
        <v>89301072</v>
      </c>
      <c r="D681" s="689" t="s">
        <v>4145</v>
      </c>
      <c r="E681" s="690" t="s">
        <v>2806</v>
      </c>
      <c r="F681" s="626" t="s">
        <v>2775</v>
      </c>
      <c r="G681" s="626" t="s">
        <v>3512</v>
      </c>
      <c r="H681" s="626" t="s">
        <v>527</v>
      </c>
      <c r="I681" s="626" t="s">
        <v>3733</v>
      </c>
      <c r="J681" s="626" t="s">
        <v>3734</v>
      </c>
      <c r="K681" s="626" t="s">
        <v>684</v>
      </c>
      <c r="L681" s="627">
        <v>85.49</v>
      </c>
      <c r="M681" s="627">
        <v>341.96</v>
      </c>
      <c r="N681" s="626">
        <v>4</v>
      </c>
      <c r="O681" s="691">
        <v>0.5</v>
      </c>
      <c r="P681" s="627">
        <v>341.96</v>
      </c>
      <c r="Q681" s="642">
        <v>1</v>
      </c>
      <c r="R681" s="626">
        <v>4</v>
      </c>
      <c r="S681" s="642">
        <v>1</v>
      </c>
      <c r="T681" s="691">
        <v>0.5</v>
      </c>
      <c r="U681" s="673">
        <v>1</v>
      </c>
    </row>
    <row r="682" spans="1:21" ht="14.4" customHeight="1" x14ac:dyDescent="0.3">
      <c r="A682" s="625">
        <v>7</v>
      </c>
      <c r="B682" s="626" t="s">
        <v>528</v>
      </c>
      <c r="C682" s="626">
        <v>89301072</v>
      </c>
      <c r="D682" s="689" t="s">
        <v>4145</v>
      </c>
      <c r="E682" s="690" t="s">
        <v>2806</v>
      </c>
      <c r="F682" s="626" t="s">
        <v>2775</v>
      </c>
      <c r="G682" s="626" t="s">
        <v>3155</v>
      </c>
      <c r="H682" s="626" t="s">
        <v>527</v>
      </c>
      <c r="I682" s="626" t="s">
        <v>3156</v>
      </c>
      <c r="J682" s="626" t="s">
        <v>3157</v>
      </c>
      <c r="K682" s="626" t="s">
        <v>3078</v>
      </c>
      <c r="L682" s="627">
        <v>186.85</v>
      </c>
      <c r="M682" s="627">
        <v>747.4</v>
      </c>
      <c r="N682" s="626">
        <v>4</v>
      </c>
      <c r="O682" s="691">
        <v>1.5</v>
      </c>
      <c r="P682" s="627"/>
      <c r="Q682" s="642">
        <v>0</v>
      </c>
      <c r="R682" s="626"/>
      <c r="S682" s="642">
        <v>0</v>
      </c>
      <c r="T682" s="691"/>
      <c r="U682" s="673">
        <v>0</v>
      </c>
    </row>
    <row r="683" spans="1:21" ht="14.4" customHeight="1" x14ac:dyDescent="0.3">
      <c r="A683" s="625">
        <v>7</v>
      </c>
      <c r="B683" s="626" t="s">
        <v>528</v>
      </c>
      <c r="C683" s="626">
        <v>89301072</v>
      </c>
      <c r="D683" s="689" t="s">
        <v>4145</v>
      </c>
      <c r="E683" s="690" t="s">
        <v>2806</v>
      </c>
      <c r="F683" s="626" t="s">
        <v>2775</v>
      </c>
      <c r="G683" s="626" t="s">
        <v>3155</v>
      </c>
      <c r="H683" s="626" t="s">
        <v>527</v>
      </c>
      <c r="I683" s="626" t="s">
        <v>3735</v>
      </c>
      <c r="J683" s="626" t="s">
        <v>3162</v>
      </c>
      <c r="K683" s="626" t="s">
        <v>3736</v>
      </c>
      <c r="L683" s="627">
        <v>24.56</v>
      </c>
      <c r="M683" s="627">
        <v>24.56</v>
      </c>
      <c r="N683" s="626">
        <v>1</v>
      </c>
      <c r="O683" s="691">
        <v>0.5</v>
      </c>
      <c r="P683" s="627">
        <v>24.56</v>
      </c>
      <c r="Q683" s="642">
        <v>1</v>
      </c>
      <c r="R683" s="626">
        <v>1</v>
      </c>
      <c r="S683" s="642">
        <v>1</v>
      </c>
      <c r="T683" s="691">
        <v>0.5</v>
      </c>
      <c r="U683" s="673">
        <v>1</v>
      </c>
    </row>
    <row r="684" spans="1:21" ht="14.4" customHeight="1" x14ac:dyDescent="0.3">
      <c r="A684" s="625">
        <v>7</v>
      </c>
      <c r="B684" s="626" t="s">
        <v>528</v>
      </c>
      <c r="C684" s="626">
        <v>89301072</v>
      </c>
      <c r="D684" s="689" t="s">
        <v>4145</v>
      </c>
      <c r="E684" s="690" t="s">
        <v>2806</v>
      </c>
      <c r="F684" s="626" t="s">
        <v>2775</v>
      </c>
      <c r="G684" s="626" t="s">
        <v>3155</v>
      </c>
      <c r="H684" s="626" t="s">
        <v>527</v>
      </c>
      <c r="I684" s="626" t="s">
        <v>3161</v>
      </c>
      <c r="J684" s="626" t="s">
        <v>3162</v>
      </c>
      <c r="K684" s="626" t="s">
        <v>3163</v>
      </c>
      <c r="L684" s="627">
        <v>73.67</v>
      </c>
      <c r="M684" s="627">
        <v>221.01</v>
      </c>
      <c r="N684" s="626">
        <v>3</v>
      </c>
      <c r="O684" s="691">
        <v>1</v>
      </c>
      <c r="P684" s="627">
        <v>221.01</v>
      </c>
      <c r="Q684" s="642">
        <v>1</v>
      </c>
      <c r="R684" s="626">
        <v>3</v>
      </c>
      <c r="S684" s="642">
        <v>1</v>
      </c>
      <c r="T684" s="691">
        <v>1</v>
      </c>
      <c r="U684" s="673">
        <v>1</v>
      </c>
    </row>
    <row r="685" spans="1:21" ht="14.4" customHeight="1" x14ac:dyDescent="0.3">
      <c r="A685" s="625">
        <v>7</v>
      </c>
      <c r="B685" s="626" t="s">
        <v>528</v>
      </c>
      <c r="C685" s="626">
        <v>89301072</v>
      </c>
      <c r="D685" s="689" t="s">
        <v>4145</v>
      </c>
      <c r="E685" s="690" t="s">
        <v>2806</v>
      </c>
      <c r="F685" s="626" t="s">
        <v>2775</v>
      </c>
      <c r="G685" s="626" t="s">
        <v>3155</v>
      </c>
      <c r="H685" s="626" t="s">
        <v>527</v>
      </c>
      <c r="I685" s="626" t="s">
        <v>3515</v>
      </c>
      <c r="J685" s="626" t="s">
        <v>3516</v>
      </c>
      <c r="K685" s="626" t="s">
        <v>918</v>
      </c>
      <c r="L685" s="627">
        <v>166.07</v>
      </c>
      <c r="M685" s="627">
        <v>498.21</v>
      </c>
      <c r="N685" s="626">
        <v>3</v>
      </c>
      <c r="O685" s="691">
        <v>1</v>
      </c>
      <c r="P685" s="627"/>
      <c r="Q685" s="642">
        <v>0</v>
      </c>
      <c r="R685" s="626"/>
      <c r="S685" s="642">
        <v>0</v>
      </c>
      <c r="T685" s="691"/>
      <c r="U685" s="673">
        <v>0</v>
      </c>
    </row>
    <row r="686" spans="1:21" ht="14.4" customHeight="1" x14ac:dyDescent="0.3">
      <c r="A686" s="625">
        <v>7</v>
      </c>
      <c r="B686" s="626" t="s">
        <v>528</v>
      </c>
      <c r="C686" s="626">
        <v>89301072</v>
      </c>
      <c r="D686" s="689" t="s">
        <v>4145</v>
      </c>
      <c r="E686" s="690" t="s">
        <v>2806</v>
      </c>
      <c r="F686" s="626" t="s">
        <v>2775</v>
      </c>
      <c r="G686" s="626" t="s">
        <v>3155</v>
      </c>
      <c r="H686" s="626" t="s">
        <v>527</v>
      </c>
      <c r="I686" s="626" t="s">
        <v>3515</v>
      </c>
      <c r="J686" s="626" t="s">
        <v>3516</v>
      </c>
      <c r="K686" s="626" t="s">
        <v>918</v>
      </c>
      <c r="L686" s="627">
        <v>196.46</v>
      </c>
      <c r="M686" s="627">
        <v>392.92</v>
      </c>
      <c r="N686" s="626">
        <v>2</v>
      </c>
      <c r="O686" s="691">
        <v>1</v>
      </c>
      <c r="P686" s="627"/>
      <c r="Q686" s="642">
        <v>0</v>
      </c>
      <c r="R686" s="626"/>
      <c r="S686" s="642">
        <v>0</v>
      </c>
      <c r="T686" s="691"/>
      <c r="U686" s="673">
        <v>0</v>
      </c>
    </row>
    <row r="687" spans="1:21" ht="14.4" customHeight="1" x14ac:dyDescent="0.3">
      <c r="A687" s="625">
        <v>7</v>
      </c>
      <c r="B687" s="626" t="s">
        <v>528</v>
      </c>
      <c r="C687" s="626">
        <v>89301072</v>
      </c>
      <c r="D687" s="689" t="s">
        <v>4145</v>
      </c>
      <c r="E687" s="690" t="s">
        <v>2806</v>
      </c>
      <c r="F687" s="626" t="s">
        <v>2775</v>
      </c>
      <c r="G687" s="626" t="s">
        <v>3155</v>
      </c>
      <c r="H687" s="626" t="s">
        <v>645</v>
      </c>
      <c r="I687" s="626" t="s">
        <v>3164</v>
      </c>
      <c r="J687" s="626" t="s">
        <v>3165</v>
      </c>
      <c r="K687" s="626" t="s">
        <v>3166</v>
      </c>
      <c r="L687" s="627">
        <v>147.36000000000001</v>
      </c>
      <c r="M687" s="627">
        <v>4420.8</v>
      </c>
      <c r="N687" s="626">
        <v>30</v>
      </c>
      <c r="O687" s="691">
        <v>8</v>
      </c>
      <c r="P687" s="627">
        <v>3536.6400000000003</v>
      </c>
      <c r="Q687" s="642">
        <v>0.8</v>
      </c>
      <c r="R687" s="626">
        <v>24</v>
      </c>
      <c r="S687" s="642">
        <v>0.8</v>
      </c>
      <c r="T687" s="691">
        <v>6</v>
      </c>
      <c r="U687" s="673">
        <v>0.75</v>
      </c>
    </row>
    <row r="688" spans="1:21" ht="14.4" customHeight="1" x14ac:dyDescent="0.3">
      <c r="A688" s="625">
        <v>7</v>
      </c>
      <c r="B688" s="626" t="s">
        <v>528</v>
      </c>
      <c r="C688" s="626">
        <v>89301072</v>
      </c>
      <c r="D688" s="689" t="s">
        <v>4145</v>
      </c>
      <c r="E688" s="690" t="s">
        <v>2806</v>
      </c>
      <c r="F688" s="626" t="s">
        <v>2775</v>
      </c>
      <c r="G688" s="626" t="s">
        <v>3155</v>
      </c>
      <c r="H688" s="626" t="s">
        <v>645</v>
      </c>
      <c r="I688" s="626" t="s">
        <v>3167</v>
      </c>
      <c r="J688" s="626" t="s">
        <v>3168</v>
      </c>
      <c r="K688" s="626" t="s">
        <v>918</v>
      </c>
      <c r="L688" s="627">
        <v>166.07</v>
      </c>
      <c r="M688" s="627">
        <v>2657.12</v>
      </c>
      <c r="N688" s="626">
        <v>16</v>
      </c>
      <c r="O688" s="691">
        <v>2.5</v>
      </c>
      <c r="P688" s="627">
        <v>2324.98</v>
      </c>
      <c r="Q688" s="642">
        <v>0.875</v>
      </c>
      <c r="R688" s="626">
        <v>14</v>
      </c>
      <c r="S688" s="642">
        <v>0.875</v>
      </c>
      <c r="T688" s="691">
        <v>2</v>
      </c>
      <c r="U688" s="673">
        <v>0.8</v>
      </c>
    </row>
    <row r="689" spans="1:21" ht="14.4" customHeight="1" x14ac:dyDescent="0.3">
      <c r="A689" s="625">
        <v>7</v>
      </c>
      <c r="B689" s="626" t="s">
        <v>528</v>
      </c>
      <c r="C689" s="626">
        <v>89301072</v>
      </c>
      <c r="D689" s="689" t="s">
        <v>4145</v>
      </c>
      <c r="E689" s="690" t="s">
        <v>2806</v>
      </c>
      <c r="F689" s="626" t="s">
        <v>2775</v>
      </c>
      <c r="G689" s="626" t="s">
        <v>3155</v>
      </c>
      <c r="H689" s="626" t="s">
        <v>645</v>
      </c>
      <c r="I689" s="626" t="s">
        <v>3167</v>
      </c>
      <c r="J689" s="626" t="s">
        <v>3168</v>
      </c>
      <c r="K689" s="626" t="s">
        <v>918</v>
      </c>
      <c r="L689" s="627">
        <v>196.46</v>
      </c>
      <c r="M689" s="627">
        <v>1178.76</v>
      </c>
      <c r="N689" s="626">
        <v>6</v>
      </c>
      <c r="O689" s="691">
        <v>2</v>
      </c>
      <c r="P689" s="627">
        <v>785.84</v>
      </c>
      <c r="Q689" s="642">
        <v>0.66666666666666674</v>
      </c>
      <c r="R689" s="626">
        <v>4</v>
      </c>
      <c r="S689" s="642">
        <v>0.66666666666666663</v>
      </c>
      <c r="T689" s="691">
        <v>1</v>
      </c>
      <c r="U689" s="673">
        <v>0.5</v>
      </c>
    </row>
    <row r="690" spans="1:21" ht="14.4" customHeight="1" x14ac:dyDescent="0.3">
      <c r="A690" s="625">
        <v>7</v>
      </c>
      <c r="B690" s="626" t="s">
        <v>528</v>
      </c>
      <c r="C690" s="626">
        <v>89301072</v>
      </c>
      <c r="D690" s="689" t="s">
        <v>4145</v>
      </c>
      <c r="E690" s="690" t="s">
        <v>2806</v>
      </c>
      <c r="F690" s="626" t="s">
        <v>2775</v>
      </c>
      <c r="G690" s="626" t="s">
        <v>3155</v>
      </c>
      <c r="H690" s="626" t="s">
        <v>527</v>
      </c>
      <c r="I690" s="626" t="s">
        <v>3169</v>
      </c>
      <c r="J690" s="626" t="s">
        <v>3170</v>
      </c>
      <c r="K690" s="626" t="s">
        <v>3171</v>
      </c>
      <c r="L690" s="627">
        <v>207.53</v>
      </c>
      <c r="M690" s="627">
        <v>1245.18</v>
      </c>
      <c r="N690" s="626">
        <v>6</v>
      </c>
      <c r="O690" s="691">
        <v>1.5</v>
      </c>
      <c r="P690" s="627">
        <v>415.06</v>
      </c>
      <c r="Q690" s="642">
        <v>0.33333333333333331</v>
      </c>
      <c r="R690" s="626">
        <v>2</v>
      </c>
      <c r="S690" s="642">
        <v>0.33333333333333331</v>
      </c>
      <c r="T690" s="691">
        <v>0.5</v>
      </c>
      <c r="U690" s="673">
        <v>0.33333333333333331</v>
      </c>
    </row>
    <row r="691" spans="1:21" ht="14.4" customHeight="1" x14ac:dyDescent="0.3">
      <c r="A691" s="625">
        <v>7</v>
      </c>
      <c r="B691" s="626" t="s">
        <v>528</v>
      </c>
      <c r="C691" s="626">
        <v>89301072</v>
      </c>
      <c r="D691" s="689" t="s">
        <v>4145</v>
      </c>
      <c r="E691" s="690" t="s">
        <v>2806</v>
      </c>
      <c r="F691" s="626" t="s">
        <v>2775</v>
      </c>
      <c r="G691" s="626" t="s">
        <v>3155</v>
      </c>
      <c r="H691" s="626" t="s">
        <v>645</v>
      </c>
      <c r="I691" s="626" t="s">
        <v>3172</v>
      </c>
      <c r="J691" s="626" t="s">
        <v>3173</v>
      </c>
      <c r="K691" s="626" t="s">
        <v>3078</v>
      </c>
      <c r="L691" s="627">
        <v>124.51</v>
      </c>
      <c r="M691" s="627">
        <v>2490.2000000000003</v>
      </c>
      <c r="N691" s="626">
        <v>20</v>
      </c>
      <c r="O691" s="691">
        <v>4.5</v>
      </c>
      <c r="P691" s="627">
        <v>1867.65</v>
      </c>
      <c r="Q691" s="642">
        <v>0.75</v>
      </c>
      <c r="R691" s="626">
        <v>15</v>
      </c>
      <c r="S691" s="642">
        <v>0.75</v>
      </c>
      <c r="T691" s="691">
        <v>3</v>
      </c>
      <c r="U691" s="673">
        <v>0.66666666666666663</v>
      </c>
    </row>
    <row r="692" spans="1:21" ht="14.4" customHeight="1" x14ac:dyDescent="0.3">
      <c r="A692" s="625">
        <v>7</v>
      </c>
      <c r="B692" s="626" t="s">
        <v>528</v>
      </c>
      <c r="C692" s="626">
        <v>89301072</v>
      </c>
      <c r="D692" s="689" t="s">
        <v>4145</v>
      </c>
      <c r="E692" s="690" t="s">
        <v>2806</v>
      </c>
      <c r="F692" s="626" t="s">
        <v>2775</v>
      </c>
      <c r="G692" s="626" t="s">
        <v>3155</v>
      </c>
      <c r="H692" s="626" t="s">
        <v>645</v>
      </c>
      <c r="I692" s="626" t="s">
        <v>3280</v>
      </c>
      <c r="J692" s="626" t="s">
        <v>3173</v>
      </c>
      <c r="K692" s="626" t="s">
        <v>3171</v>
      </c>
      <c r="L692" s="627">
        <v>207.53</v>
      </c>
      <c r="M692" s="627">
        <v>622.59</v>
      </c>
      <c r="N692" s="626">
        <v>3</v>
      </c>
      <c r="O692" s="691">
        <v>0.5</v>
      </c>
      <c r="P692" s="627">
        <v>622.59</v>
      </c>
      <c r="Q692" s="642">
        <v>1</v>
      </c>
      <c r="R692" s="626">
        <v>3</v>
      </c>
      <c r="S692" s="642">
        <v>1</v>
      </c>
      <c r="T692" s="691">
        <v>0.5</v>
      </c>
      <c r="U692" s="673">
        <v>1</v>
      </c>
    </row>
    <row r="693" spans="1:21" ht="14.4" customHeight="1" x14ac:dyDescent="0.3">
      <c r="A693" s="625">
        <v>7</v>
      </c>
      <c r="B693" s="626" t="s">
        <v>528</v>
      </c>
      <c r="C693" s="626">
        <v>89301072</v>
      </c>
      <c r="D693" s="689" t="s">
        <v>4145</v>
      </c>
      <c r="E693" s="690" t="s">
        <v>2806</v>
      </c>
      <c r="F693" s="626" t="s">
        <v>2775</v>
      </c>
      <c r="G693" s="626" t="s">
        <v>3155</v>
      </c>
      <c r="H693" s="626" t="s">
        <v>645</v>
      </c>
      <c r="I693" s="626" t="s">
        <v>3281</v>
      </c>
      <c r="J693" s="626" t="s">
        <v>3272</v>
      </c>
      <c r="K693" s="626" t="s">
        <v>3277</v>
      </c>
      <c r="L693" s="627">
        <v>314.35000000000002</v>
      </c>
      <c r="M693" s="627">
        <v>2829.15</v>
      </c>
      <c r="N693" s="626">
        <v>9</v>
      </c>
      <c r="O693" s="691">
        <v>4.5</v>
      </c>
      <c r="P693" s="627">
        <v>1257.4000000000001</v>
      </c>
      <c r="Q693" s="642">
        <v>0.44444444444444448</v>
      </c>
      <c r="R693" s="626">
        <v>4</v>
      </c>
      <c r="S693" s="642">
        <v>0.44444444444444442</v>
      </c>
      <c r="T693" s="691">
        <v>2.5</v>
      </c>
      <c r="U693" s="673">
        <v>0.55555555555555558</v>
      </c>
    </row>
    <row r="694" spans="1:21" ht="14.4" customHeight="1" x14ac:dyDescent="0.3">
      <c r="A694" s="625">
        <v>7</v>
      </c>
      <c r="B694" s="626" t="s">
        <v>528</v>
      </c>
      <c r="C694" s="626">
        <v>89301072</v>
      </c>
      <c r="D694" s="689" t="s">
        <v>4145</v>
      </c>
      <c r="E694" s="690" t="s">
        <v>2806</v>
      </c>
      <c r="F694" s="626" t="s">
        <v>2775</v>
      </c>
      <c r="G694" s="626" t="s">
        <v>2937</v>
      </c>
      <c r="H694" s="626" t="s">
        <v>527</v>
      </c>
      <c r="I694" s="626" t="s">
        <v>3517</v>
      </c>
      <c r="J694" s="626" t="s">
        <v>3518</v>
      </c>
      <c r="K694" s="626" t="s">
        <v>3519</v>
      </c>
      <c r="L694" s="627">
        <v>0</v>
      </c>
      <c r="M694" s="627">
        <v>0</v>
      </c>
      <c r="N694" s="626">
        <v>1</v>
      </c>
      <c r="O694" s="691">
        <v>0.5</v>
      </c>
      <c r="P694" s="627">
        <v>0</v>
      </c>
      <c r="Q694" s="642"/>
      <c r="R694" s="626">
        <v>1</v>
      </c>
      <c r="S694" s="642">
        <v>1</v>
      </c>
      <c r="T694" s="691">
        <v>0.5</v>
      </c>
      <c r="U694" s="673">
        <v>1</v>
      </c>
    </row>
    <row r="695" spans="1:21" ht="14.4" customHeight="1" x14ac:dyDescent="0.3">
      <c r="A695" s="625">
        <v>7</v>
      </c>
      <c r="B695" s="626" t="s">
        <v>528</v>
      </c>
      <c r="C695" s="626">
        <v>89301072</v>
      </c>
      <c r="D695" s="689" t="s">
        <v>4145</v>
      </c>
      <c r="E695" s="690" t="s">
        <v>2806</v>
      </c>
      <c r="F695" s="626" t="s">
        <v>2775</v>
      </c>
      <c r="G695" s="626" t="s">
        <v>2937</v>
      </c>
      <c r="H695" s="626" t="s">
        <v>527</v>
      </c>
      <c r="I695" s="626" t="s">
        <v>3737</v>
      </c>
      <c r="J695" s="626" t="s">
        <v>3518</v>
      </c>
      <c r="K695" s="626" t="s">
        <v>1371</v>
      </c>
      <c r="L695" s="627">
        <v>0</v>
      </c>
      <c r="M695" s="627">
        <v>0</v>
      </c>
      <c r="N695" s="626">
        <v>2</v>
      </c>
      <c r="O695" s="691">
        <v>0.5</v>
      </c>
      <c r="P695" s="627"/>
      <c r="Q695" s="642"/>
      <c r="R695" s="626"/>
      <c r="S695" s="642">
        <v>0</v>
      </c>
      <c r="T695" s="691"/>
      <c r="U695" s="673">
        <v>0</v>
      </c>
    </row>
    <row r="696" spans="1:21" ht="14.4" customHeight="1" x14ac:dyDescent="0.3">
      <c r="A696" s="625">
        <v>7</v>
      </c>
      <c r="B696" s="626" t="s">
        <v>528</v>
      </c>
      <c r="C696" s="626">
        <v>89301072</v>
      </c>
      <c r="D696" s="689" t="s">
        <v>4145</v>
      </c>
      <c r="E696" s="690" t="s">
        <v>2806</v>
      </c>
      <c r="F696" s="626" t="s">
        <v>2775</v>
      </c>
      <c r="G696" s="626" t="s">
        <v>2937</v>
      </c>
      <c r="H696" s="626" t="s">
        <v>527</v>
      </c>
      <c r="I696" s="626" t="s">
        <v>3738</v>
      </c>
      <c r="J696" s="626" t="s">
        <v>3175</v>
      </c>
      <c r="K696" s="626" t="s">
        <v>3283</v>
      </c>
      <c r="L696" s="627">
        <v>102.89</v>
      </c>
      <c r="M696" s="627">
        <v>1749.13</v>
      </c>
      <c r="N696" s="626">
        <v>17</v>
      </c>
      <c r="O696" s="691">
        <v>5.5</v>
      </c>
      <c r="P696" s="627">
        <v>1234.68</v>
      </c>
      <c r="Q696" s="642">
        <v>0.70588235294117652</v>
      </c>
      <c r="R696" s="626">
        <v>12</v>
      </c>
      <c r="S696" s="642">
        <v>0.70588235294117652</v>
      </c>
      <c r="T696" s="691">
        <v>3</v>
      </c>
      <c r="U696" s="673">
        <v>0.54545454545454541</v>
      </c>
    </row>
    <row r="697" spans="1:21" ht="14.4" customHeight="1" x14ac:dyDescent="0.3">
      <c r="A697" s="625">
        <v>7</v>
      </c>
      <c r="B697" s="626" t="s">
        <v>528</v>
      </c>
      <c r="C697" s="626">
        <v>89301072</v>
      </c>
      <c r="D697" s="689" t="s">
        <v>4145</v>
      </c>
      <c r="E697" s="690" t="s">
        <v>2806</v>
      </c>
      <c r="F697" s="626" t="s">
        <v>2775</v>
      </c>
      <c r="G697" s="626" t="s">
        <v>2937</v>
      </c>
      <c r="H697" s="626" t="s">
        <v>527</v>
      </c>
      <c r="I697" s="626" t="s">
        <v>3174</v>
      </c>
      <c r="J697" s="626" t="s">
        <v>3175</v>
      </c>
      <c r="K697" s="626" t="s">
        <v>2905</v>
      </c>
      <c r="L697" s="627">
        <v>154.33000000000001</v>
      </c>
      <c r="M697" s="627">
        <v>2623.61</v>
      </c>
      <c r="N697" s="626">
        <v>17</v>
      </c>
      <c r="O697" s="691">
        <v>5</v>
      </c>
      <c r="P697" s="627">
        <v>1234.6400000000001</v>
      </c>
      <c r="Q697" s="642">
        <v>0.47058823529411764</v>
      </c>
      <c r="R697" s="626">
        <v>8</v>
      </c>
      <c r="S697" s="642">
        <v>0.47058823529411764</v>
      </c>
      <c r="T697" s="691">
        <v>1.5</v>
      </c>
      <c r="U697" s="673">
        <v>0.3</v>
      </c>
    </row>
    <row r="698" spans="1:21" ht="14.4" customHeight="1" x14ac:dyDescent="0.3">
      <c r="A698" s="625">
        <v>7</v>
      </c>
      <c r="B698" s="626" t="s">
        <v>528</v>
      </c>
      <c r="C698" s="626">
        <v>89301072</v>
      </c>
      <c r="D698" s="689" t="s">
        <v>4145</v>
      </c>
      <c r="E698" s="690" t="s">
        <v>2806</v>
      </c>
      <c r="F698" s="626" t="s">
        <v>2775</v>
      </c>
      <c r="G698" s="626" t="s">
        <v>2937</v>
      </c>
      <c r="H698" s="626" t="s">
        <v>527</v>
      </c>
      <c r="I698" s="626" t="s">
        <v>2938</v>
      </c>
      <c r="J698" s="626" t="s">
        <v>2939</v>
      </c>
      <c r="K698" s="626" t="s">
        <v>2905</v>
      </c>
      <c r="L698" s="627">
        <v>60.97</v>
      </c>
      <c r="M698" s="627">
        <v>304.85000000000002</v>
      </c>
      <c r="N698" s="626">
        <v>5</v>
      </c>
      <c r="O698" s="691">
        <v>1.5</v>
      </c>
      <c r="P698" s="627">
        <v>182.91</v>
      </c>
      <c r="Q698" s="642">
        <v>0.6</v>
      </c>
      <c r="R698" s="626">
        <v>3</v>
      </c>
      <c r="S698" s="642">
        <v>0.6</v>
      </c>
      <c r="T698" s="691">
        <v>1</v>
      </c>
      <c r="U698" s="673">
        <v>0.66666666666666663</v>
      </c>
    </row>
    <row r="699" spans="1:21" ht="14.4" customHeight="1" x14ac:dyDescent="0.3">
      <c r="A699" s="625">
        <v>7</v>
      </c>
      <c r="B699" s="626" t="s">
        <v>528</v>
      </c>
      <c r="C699" s="626">
        <v>89301072</v>
      </c>
      <c r="D699" s="689" t="s">
        <v>4145</v>
      </c>
      <c r="E699" s="690" t="s">
        <v>2806</v>
      </c>
      <c r="F699" s="626" t="s">
        <v>2775</v>
      </c>
      <c r="G699" s="626" t="s">
        <v>3180</v>
      </c>
      <c r="H699" s="626" t="s">
        <v>645</v>
      </c>
      <c r="I699" s="626" t="s">
        <v>2006</v>
      </c>
      <c r="J699" s="626" t="s">
        <v>2007</v>
      </c>
      <c r="K699" s="626" t="s">
        <v>2008</v>
      </c>
      <c r="L699" s="627">
        <v>139.46</v>
      </c>
      <c r="M699" s="627">
        <v>418.38</v>
      </c>
      <c r="N699" s="626">
        <v>3</v>
      </c>
      <c r="O699" s="691">
        <v>1.5</v>
      </c>
      <c r="P699" s="627">
        <v>139.46</v>
      </c>
      <c r="Q699" s="642">
        <v>0.33333333333333337</v>
      </c>
      <c r="R699" s="626">
        <v>1</v>
      </c>
      <c r="S699" s="642">
        <v>0.33333333333333331</v>
      </c>
      <c r="T699" s="691">
        <v>0.5</v>
      </c>
      <c r="U699" s="673">
        <v>0.33333333333333331</v>
      </c>
    </row>
    <row r="700" spans="1:21" ht="14.4" customHeight="1" x14ac:dyDescent="0.3">
      <c r="A700" s="625">
        <v>7</v>
      </c>
      <c r="B700" s="626" t="s">
        <v>528</v>
      </c>
      <c r="C700" s="626">
        <v>89301072</v>
      </c>
      <c r="D700" s="689" t="s">
        <v>4145</v>
      </c>
      <c r="E700" s="690" t="s">
        <v>2806</v>
      </c>
      <c r="F700" s="626" t="s">
        <v>2775</v>
      </c>
      <c r="G700" s="626" t="s">
        <v>2940</v>
      </c>
      <c r="H700" s="626" t="s">
        <v>527</v>
      </c>
      <c r="I700" s="626" t="s">
        <v>3739</v>
      </c>
      <c r="J700" s="626" t="s">
        <v>3427</v>
      </c>
      <c r="K700" s="626" t="s">
        <v>3740</v>
      </c>
      <c r="L700" s="627">
        <v>0</v>
      </c>
      <c r="M700" s="627">
        <v>0</v>
      </c>
      <c r="N700" s="626">
        <v>6</v>
      </c>
      <c r="O700" s="691">
        <v>1.5</v>
      </c>
      <c r="P700" s="627">
        <v>0</v>
      </c>
      <c r="Q700" s="642"/>
      <c r="R700" s="626">
        <v>6</v>
      </c>
      <c r="S700" s="642">
        <v>1</v>
      </c>
      <c r="T700" s="691">
        <v>1.5</v>
      </c>
      <c r="U700" s="673">
        <v>1</v>
      </c>
    </row>
    <row r="701" spans="1:21" ht="14.4" customHeight="1" x14ac:dyDescent="0.3">
      <c r="A701" s="625">
        <v>7</v>
      </c>
      <c r="B701" s="626" t="s">
        <v>528</v>
      </c>
      <c r="C701" s="626">
        <v>89301072</v>
      </c>
      <c r="D701" s="689" t="s">
        <v>4145</v>
      </c>
      <c r="E701" s="690" t="s">
        <v>2806</v>
      </c>
      <c r="F701" s="626" t="s">
        <v>2775</v>
      </c>
      <c r="G701" s="626" t="s">
        <v>2940</v>
      </c>
      <c r="H701" s="626" t="s">
        <v>527</v>
      </c>
      <c r="I701" s="626" t="s">
        <v>2947</v>
      </c>
      <c r="J701" s="626" t="s">
        <v>992</v>
      </c>
      <c r="K701" s="626" t="s">
        <v>2948</v>
      </c>
      <c r="L701" s="627">
        <v>0</v>
      </c>
      <c r="M701" s="627">
        <v>0</v>
      </c>
      <c r="N701" s="626">
        <v>1</v>
      </c>
      <c r="O701" s="691">
        <v>0.5</v>
      </c>
      <c r="P701" s="627">
        <v>0</v>
      </c>
      <c r="Q701" s="642"/>
      <c r="R701" s="626">
        <v>1</v>
      </c>
      <c r="S701" s="642">
        <v>1</v>
      </c>
      <c r="T701" s="691">
        <v>0.5</v>
      </c>
      <c r="U701" s="673">
        <v>1</v>
      </c>
    </row>
    <row r="702" spans="1:21" ht="14.4" customHeight="1" x14ac:dyDescent="0.3">
      <c r="A702" s="625">
        <v>7</v>
      </c>
      <c r="B702" s="626" t="s">
        <v>528</v>
      </c>
      <c r="C702" s="626">
        <v>89301072</v>
      </c>
      <c r="D702" s="689" t="s">
        <v>4145</v>
      </c>
      <c r="E702" s="690" t="s">
        <v>2807</v>
      </c>
      <c r="F702" s="626" t="s">
        <v>2775</v>
      </c>
      <c r="G702" s="626" t="s">
        <v>2884</v>
      </c>
      <c r="H702" s="626" t="s">
        <v>527</v>
      </c>
      <c r="I702" s="626" t="s">
        <v>3741</v>
      </c>
      <c r="J702" s="626" t="s">
        <v>3742</v>
      </c>
      <c r="K702" s="626" t="s">
        <v>2887</v>
      </c>
      <c r="L702" s="627">
        <v>125.13</v>
      </c>
      <c r="M702" s="627">
        <v>375.39</v>
      </c>
      <c r="N702" s="626">
        <v>3</v>
      </c>
      <c r="O702" s="691">
        <v>1</v>
      </c>
      <c r="P702" s="627">
        <v>375.39</v>
      </c>
      <c r="Q702" s="642">
        <v>1</v>
      </c>
      <c r="R702" s="626">
        <v>3</v>
      </c>
      <c r="S702" s="642">
        <v>1</v>
      </c>
      <c r="T702" s="691">
        <v>1</v>
      </c>
      <c r="U702" s="673">
        <v>1</v>
      </c>
    </row>
    <row r="703" spans="1:21" ht="14.4" customHeight="1" x14ac:dyDescent="0.3">
      <c r="A703" s="625">
        <v>7</v>
      </c>
      <c r="B703" s="626" t="s">
        <v>528</v>
      </c>
      <c r="C703" s="626">
        <v>89301072</v>
      </c>
      <c r="D703" s="689" t="s">
        <v>4145</v>
      </c>
      <c r="E703" s="690" t="s">
        <v>2808</v>
      </c>
      <c r="F703" s="626" t="s">
        <v>2775</v>
      </c>
      <c r="G703" s="626" t="s">
        <v>3592</v>
      </c>
      <c r="H703" s="626" t="s">
        <v>527</v>
      </c>
      <c r="I703" s="626" t="s">
        <v>3593</v>
      </c>
      <c r="J703" s="626" t="s">
        <v>3594</v>
      </c>
      <c r="K703" s="626" t="s">
        <v>3595</v>
      </c>
      <c r="L703" s="627">
        <v>64.23</v>
      </c>
      <c r="M703" s="627">
        <v>64.23</v>
      </c>
      <c r="N703" s="626">
        <v>1</v>
      </c>
      <c r="O703" s="691">
        <v>1</v>
      </c>
      <c r="P703" s="627">
        <v>64.23</v>
      </c>
      <c r="Q703" s="642">
        <v>1</v>
      </c>
      <c r="R703" s="626">
        <v>1</v>
      </c>
      <c r="S703" s="642">
        <v>1</v>
      </c>
      <c r="T703" s="691">
        <v>1</v>
      </c>
      <c r="U703" s="673">
        <v>1</v>
      </c>
    </row>
    <row r="704" spans="1:21" ht="14.4" customHeight="1" x14ac:dyDescent="0.3">
      <c r="A704" s="625">
        <v>7</v>
      </c>
      <c r="B704" s="626" t="s">
        <v>528</v>
      </c>
      <c r="C704" s="626">
        <v>89301072</v>
      </c>
      <c r="D704" s="689" t="s">
        <v>4145</v>
      </c>
      <c r="E704" s="690" t="s">
        <v>2808</v>
      </c>
      <c r="F704" s="626" t="s">
        <v>2775</v>
      </c>
      <c r="G704" s="626" t="s">
        <v>3743</v>
      </c>
      <c r="H704" s="626" t="s">
        <v>527</v>
      </c>
      <c r="I704" s="626" t="s">
        <v>3744</v>
      </c>
      <c r="J704" s="626" t="s">
        <v>3745</v>
      </c>
      <c r="K704" s="626" t="s">
        <v>3746</v>
      </c>
      <c r="L704" s="627">
        <v>0</v>
      </c>
      <c r="M704" s="627">
        <v>0</v>
      </c>
      <c r="N704" s="626">
        <v>1</v>
      </c>
      <c r="O704" s="691">
        <v>1</v>
      </c>
      <c r="P704" s="627">
        <v>0</v>
      </c>
      <c r="Q704" s="642"/>
      <c r="R704" s="626">
        <v>1</v>
      </c>
      <c r="S704" s="642">
        <v>1</v>
      </c>
      <c r="T704" s="691">
        <v>1</v>
      </c>
      <c r="U704" s="673">
        <v>1</v>
      </c>
    </row>
    <row r="705" spans="1:21" ht="14.4" customHeight="1" x14ac:dyDescent="0.3">
      <c r="A705" s="625">
        <v>7</v>
      </c>
      <c r="B705" s="626" t="s">
        <v>528</v>
      </c>
      <c r="C705" s="626">
        <v>89301072</v>
      </c>
      <c r="D705" s="689" t="s">
        <v>4145</v>
      </c>
      <c r="E705" s="690" t="s">
        <v>2809</v>
      </c>
      <c r="F705" s="626" t="s">
        <v>2775</v>
      </c>
      <c r="G705" s="626" t="s">
        <v>3214</v>
      </c>
      <c r="H705" s="626" t="s">
        <v>527</v>
      </c>
      <c r="I705" s="626" t="s">
        <v>935</v>
      </c>
      <c r="J705" s="626" t="s">
        <v>936</v>
      </c>
      <c r="K705" s="626" t="s">
        <v>3215</v>
      </c>
      <c r="L705" s="627">
        <v>153.37</v>
      </c>
      <c r="M705" s="627">
        <v>460.11</v>
      </c>
      <c r="N705" s="626">
        <v>3</v>
      </c>
      <c r="O705" s="691">
        <v>1</v>
      </c>
      <c r="P705" s="627">
        <v>460.11</v>
      </c>
      <c r="Q705" s="642">
        <v>1</v>
      </c>
      <c r="R705" s="626">
        <v>3</v>
      </c>
      <c r="S705" s="642">
        <v>1</v>
      </c>
      <c r="T705" s="691">
        <v>1</v>
      </c>
      <c r="U705" s="673">
        <v>1</v>
      </c>
    </row>
    <row r="706" spans="1:21" ht="14.4" customHeight="1" x14ac:dyDescent="0.3">
      <c r="A706" s="625">
        <v>7</v>
      </c>
      <c r="B706" s="626" t="s">
        <v>528</v>
      </c>
      <c r="C706" s="626">
        <v>89301072</v>
      </c>
      <c r="D706" s="689" t="s">
        <v>4145</v>
      </c>
      <c r="E706" s="690" t="s">
        <v>2809</v>
      </c>
      <c r="F706" s="626" t="s">
        <v>2775</v>
      </c>
      <c r="G706" s="626" t="s">
        <v>2926</v>
      </c>
      <c r="H706" s="626" t="s">
        <v>645</v>
      </c>
      <c r="I706" s="626" t="s">
        <v>2927</v>
      </c>
      <c r="J706" s="626" t="s">
        <v>1837</v>
      </c>
      <c r="K706" s="626" t="s">
        <v>2928</v>
      </c>
      <c r="L706" s="627">
        <v>96.63</v>
      </c>
      <c r="M706" s="627">
        <v>96.63</v>
      </c>
      <c r="N706" s="626">
        <v>1</v>
      </c>
      <c r="O706" s="691">
        <v>1</v>
      </c>
      <c r="P706" s="627">
        <v>96.63</v>
      </c>
      <c r="Q706" s="642">
        <v>1</v>
      </c>
      <c r="R706" s="626">
        <v>1</v>
      </c>
      <c r="S706" s="642">
        <v>1</v>
      </c>
      <c r="T706" s="691">
        <v>1</v>
      </c>
      <c r="U706" s="673">
        <v>1</v>
      </c>
    </row>
    <row r="707" spans="1:21" ht="14.4" customHeight="1" x14ac:dyDescent="0.3">
      <c r="A707" s="625">
        <v>7</v>
      </c>
      <c r="B707" s="626" t="s">
        <v>528</v>
      </c>
      <c r="C707" s="626">
        <v>89301072</v>
      </c>
      <c r="D707" s="689" t="s">
        <v>4145</v>
      </c>
      <c r="E707" s="690" t="s">
        <v>2809</v>
      </c>
      <c r="F707" s="626" t="s">
        <v>2775</v>
      </c>
      <c r="G707" s="626" t="s">
        <v>3747</v>
      </c>
      <c r="H707" s="626" t="s">
        <v>527</v>
      </c>
      <c r="I707" s="626" t="s">
        <v>3748</v>
      </c>
      <c r="J707" s="626" t="s">
        <v>3749</v>
      </c>
      <c r="K707" s="626" t="s">
        <v>3750</v>
      </c>
      <c r="L707" s="627">
        <v>152.6</v>
      </c>
      <c r="M707" s="627">
        <v>152.6</v>
      </c>
      <c r="N707" s="626">
        <v>1</v>
      </c>
      <c r="O707" s="691">
        <v>1</v>
      </c>
      <c r="P707" s="627">
        <v>152.6</v>
      </c>
      <c r="Q707" s="642">
        <v>1</v>
      </c>
      <c r="R707" s="626">
        <v>1</v>
      </c>
      <c r="S707" s="642">
        <v>1</v>
      </c>
      <c r="T707" s="691">
        <v>1</v>
      </c>
      <c r="U707" s="673">
        <v>1</v>
      </c>
    </row>
    <row r="708" spans="1:21" ht="14.4" customHeight="1" x14ac:dyDescent="0.3">
      <c r="A708" s="625">
        <v>7</v>
      </c>
      <c r="B708" s="626" t="s">
        <v>528</v>
      </c>
      <c r="C708" s="626">
        <v>89301072</v>
      </c>
      <c r="D708" s="689" t="s">
        <v>4145</v>
      </c>
      <c r="E708" s="690" t="s">
        <v>2810</v>
      </c>
      <c r="F708" s="626" t="s">
        <v>2775</v>
      </c>
      <c r="G708" s="626" t="s">
        <v>2894</v>
      </c>
      <c r="H708" s="626" t="s">
        <v>527</v>
      </c>
      <c r="I708" s="626" t="s">
        <v>959</v>
      </c>
      <c r="J708" s="626" t="s">
        <v>3751</v>
      </c>
      <c r="K708" s="626" t="s">
        <v>3752</v>
      </c>
      <c r="L708" s="627">
        <v>0</v>
      </c>
      <c r="M708" s="627">
        <v>0</v>
      </c>
      <c r="N708" s="626">
        <v>2</v>
      </c>
      <c r="O708" s="691">
        <v>0.5</v>
      </c>
      <c r="P708" s="627"/>
      <c r="Q708" s="642"/>
      <c r="R708" s="626"/>
      <c r="S708" s="642">
        <v>0</v>
      </c>
      <c r="T708" s="691"/>
      <c r="U708" s="673">
        <v>0</v>
      </c>
    </row>
    <row r="709" spans="1:21" ht="14.4" customHeight="1" x14ac:dyDescent="0.3">
      <c r="A709" s="625">
        <v>7</v>
      </c>
      <c r="B709" s="626" t="s">
        <v>528</v>
      </c>
      <c r="C709" s="626">
        <v>89301072</v>
      </c>
      <c r="D709" s="689" t="s">
        <v>4145</v>
      </c>
      <c r="E709" s="690" t="s">
        <v>2810</v>
      </c>
      <c r="F709" s="626" t="s">
        <v>2775</v>
      </c>
      <c r="G709" s="626" t="s">
        <v>3679</v>
      </c>
      <c r="H709" s="626" t="s">
        <v>527</v>
      </c>
      <c r="I709" s="626" t="s">
        <v>3680</v>
      </c>
      <c r="J709" s="626" t="s">
        <v>3681</v>
      </c>
      <c r="K709" s="626" t="s">
        <v>3682</v>
      </c>
      <c r="L709" s="627">
        <v>46.3</v>
      </c>
      <c r="M709" s="627">
        <v>92.6</v>
      </c>
      <c r="N709" s="626">
        <v>2</v>
      </c>
      <c r="O709" s="691">
        <v>1</v>
      </c>
      <c r="P709" s="627"/>
      <c r="Q709" s="642">
        <v>0</v>
      </c>
      <c r="R709" s="626"/>
      <c r="S709" s="642">
        <v>0</v>
      </c>
      <c r="T709" s="691"/>
      <c r="U709" s="673">
        <v>0</v>
      </c>
    </row>
    <row r="710" spans="1:21" ht="14.4" customHeight="1" x14ac:dyDescent="0.3">
      <c r="A710" s="625">
        <v>7</v>
      </c>
      <c r="B710" s="626" t="s">
        <v>528</v>
      </c>
      <c r="C710" s="626">
        <v>89301072</v>
      </c>
      <c r="D710" s="689" t="s">
        <v>4145</v>
      </c>
      <c r="E710" s="690" t="s">
        <v>2810</v>
      </c>
      <c r="F710" s="626" t="s">
        <v>2775</v>
      </c>
      <c r="G710" s="626" t="s">
        <v>3582</v>
      </c>
      <c r="H710" s="626" t="s">
        <v>527</v>
      </c>
      <c r="I710" s="626" t="s">
        <v>3753</v>
      </c>
      <c r="J710" s="626" t="s">
        <v>2655</v>
      </c>
      <c r="K710" s="626" t="s">
        <v>3754</v>
      </c>
      <c r="L710" s="627">
        <v>200.07</v>
      </c>
      <c r="M710" s="627">
        <v>200.07</v>
      </c>
      <c r="N710" s="626">
        <v>1</v>
      </c>
      <c r="O710" s="691">
        <v>1</v>
      </c>
      <c r="P710" s="627"/>
      <c r="Q710" s="642">
        <v>0</v>
      </c>
      <c r="R710" s="626"/>
      <c r="S710" s="642">
        <v>0</v>
      </c>
      <c r="T710" s="691"/>
      <c r="U710" s="673">
        <v>0</v>
      </c>
    </row>
    <row r="711" spans="1:21" ht="14.4" customHeight="1" x14ac:dyDescent="0.3">
      <c r="A711" s="625">
        <v>7</v>
      </c>
      <c r="B711" s="626" t="s">
        <v>528</v>
      </c>
      <c r="C711" s="626">
        <v>89301072</v>
      </c>
      <c r="D711" s="689" t="s">
        <v>4145</v>
      </c>
      <c r="E711" s="690" t="s">
        <v>2810</v>
      </c>
      <c r="F711" s="626" t="s">
        <v>2775</v>
      </c>
      <c r="G711" s="626" t="s">
        <v>2929</v>
      </c>
      <c r="H711" s="626" t="s">
        <v>527</v>
      </c>
      <c r="I711" s="626" t="s">
        <v>2930</v>
      </c>
      <c r="J711" s="626" t="s">
        <v>857</v>
      </c>
      <c r="K711" s="626" t="s">
        <v>2931</v>
      </c>
      <c r="L711" s="627">
        <v>612.26</v>
      </c>
      <c r="M711" s="627">
        <v>1224.52</v>
      </c>
      <c r="N711" s="626">
        <v>2</v>
      </c>
      <c r="O711" s="691">
        <v>1</v>
      </c>
      <c r="P711" s="627"/>
      <c r="Q711" s="642">
        <v>0</v>
      </c>
      <c r="R711" s="626"/>
      <c r="S711" s="642">
        <v>0</v>
      </c>
      <c r="T711" s="691"/>
      <c r="U711" s="673">
        <v>0</v>
      </c>
    </row>
    <row r="712" spans="1:21" ht="14.4" customHeight="1" x14ac:dyDescent="0.3">
      <c r="A712" s="625">
        <v>7</v>
      </c>
      <c r="B712" s="626" t="s">
        <v>528</v>
      </c>
      <c r="C712" s="626">
        <v>89301072</v>
      </c>
      <c r="D712" s="689" t="s">
        <v>4145</v>
      </c>
      <c r="E712" s="690" t="s">
        <v>2810</v>
      </c>
      <c r="F712" s="626" t="s">
        <v>2775</v>
      </c>
      <c r="G712" s="626" t="s">
        <v>3662</v>
      </c>
      <c r="H712" s="626" t="s">
        <v>527</v>
      </c>
      <c r="I712" s="626" t="s">
        <v>3755</v>
      </c>
      <c r="J712" s="626" t="s">
        <v>3664</v>
      </c>
      <c r="K712" s="626" t="s">
        <v>3419</v>
      </c>
      <c r="L712" s="627">
        <v>610.14</v>
      </c>
      <c r="M712" s="627">
        <v>610.14</v>
      </c>
      <c r="N712" s="626">
        <v>1</v>
      </c>
      <c r="O712" s="691">
        <v>1</v>
      </c>
      <c r="P712" s="627">
        <v>610.14</v>
      </c>
      <c r="Q712" s="642">
        <v>1</v>
      </c>
      <c r="R712" s="626">
        <v>1</v>
      </c>
      <c r="S712" s="642">
        <v>1</v>
      </c>
      <c r="T712" s="691">
        <v>1</v>
      </c>
      <c r="U712" s="673">
        <v>1</v>
      </c>
    </row>
    <row r="713" spans="1:21" ht="14.4" customHeight="1" x14ac:dyDescent="0.3">
      <c r="A713" s="625">
        <v>7</v>
      </c>
      <c r="B713" s="626" t="s">
        <v>528</v>
      </c>
      <c r="C713" s="626">
        <v>89301072</v>
      </c>
      <c r="D713" s="689" t="s">
        <v>4145</v>
      </c>
      <c r="E713" s="690" t="s">
        <v>2810</v>
      </c>
      <c r="F713" s="626" t="s">
        <v>2775</v>
      </c>
      <c r="G713" s="626" t="s">
        <v>3155</v>
      </c>
      <c r="H713" s="626" t="s">
        <v>645</v>
      </c>
      <c r="I713" s="626" t="s">
        <v>3271</v>
      </c>
      <c r="J713" s="626" t="s">
        <v>3272</v>
      </c>
      <c r="K713" s="626" t="s">
        <v>3064</v>
      </c>
      <c r="L713" s="627">
        <v>32.74</v>
      </c>
      <c r="M713" s="627">
        <v>65.48</v>
      </c>
      <c r="N713" s="626">
        <v>2</v>
      </c>
      <c r="O713" s="691">
        <v>0.5</v>
      </c>
      <c r="P713" s="627"/>
      <c r="Q713" s="642">
        <v>0</v>
      </c>
      <c r="R713" s="626"/>
      <c r="S713" s="642">
        <v>0</v>
      </c>
      <c r="T713" s="691"/>
      <c r="U713" s="673">
        <v>0</v>
      </c>
    </row>
    <row r="714" spans="1:21" ht="14.4" customHeight="1" x14ac:dyDescent="0.3">
      <c r="A714" s="625">
        <v>7</v>
      </c>
      <c r="B714" s="626" t="s">
        <v>528</v>
      </c>
      <c r="C714" s="626">
        <v>89301072</v>
      </c>
      <c r="D714" s="689" t="s">
        <v>4145</v>
      </c>
      <c r="E714" s="690" t="s">
        <v>2810</v>
      </c>
      <c r="F714" s="626" t="s">
        <v>2775</v>
      </c>
      <c r="G714" s="626" t="s">
        <v>3155</v>
      </c>
      <c r="H714" s="626" t="s">
        <v>527</v>
      </c>
      <c r="I714" s="626" t="s">
        <v>3275</v>
      </c>
      <c r="J714" s="626" t="s">
        <v>3276</v>
      </c>
      <c r="K714" s="626" t="s">
        <v>3277</v>
      </c>
      <c r="L714" s="627">
        <v>314.35000000000002</v>
      </c>
      <c r="M714" s="627">
        <v>628.70000000000005</v>
      </c>
      <c r="N714" s="626">
        <v>2</v>
      </c>
      <c r="O714" s="691">
        <v>0.5</v>
      </c>
      <c r="P714" s="627"/>
      <c r="Q714" s="642">
        <v>0</v>
      </c>
      <c r="R714" s="626"/>
      <c r="S714" s="642">
        <v>0</v>
      </c>
      <c r="T714" s="691"/>
      <c r="U714" s="673">
        <v>0</v>
      </c>
    </row>
    <row r="715" spans="1:21" ht="14.4" customHeight="1" x14ac:dyDescent="0.3">
      <c r="A715" s="625">
        <v>7</v>
      </c>
      <c r="B715" s="626" t="s">
        <v>528</v>
      </c>
      <c r="C715" s="626">
        <v>89301072</v>
      </c>
      <c r="D715" s="689" t="s">
        <v>4145</v>
      </c>
      <c r="E715" s="690" t="s">
        <v>2810</v>
      </c>
      <c r="F715" s="626" t="s">
        <v>2775</v>
      </c>
      <c r="G715" s="626" t="s">
        <v>2940</v>
      </c>
      <c r="H715" s="626" t="s">
        <v>527</v>
      </c>
      <c r="I715" s="626" t="s">
        <v>2945</v>
      </c>
      <c r="J715" s="626" t="s">
        <v>2946</v>
      </c>
      <c r="K715" s="626" t="s">
        <v>996</v>
      </c>
      <c r="L715" s="627">
        <v>0</v>
      </c>
      <c r="M715" s="627">
        <v>0</v>
      </c>
      <c r="N715" s="626">
        <v>1</v>
      </c>
      <c r="O715" s="691">
        <v>0.5</v>
      </c>
      <c r="P715" s="627"/>
      <c r="Q715" s="642"/>
      <c r="R715" s="626"/>
      <c r="S715" s="642">
        <v>0</v>
      </c>
      <c r="T715" s="691"/>
      <c r="U715" s="673">
        <v>0</v>
      </c>
    </row>
    <row r="716" spans="1:21" ht="14.4" customHeight="1" x14ac:dyDescent="0.3">
      <c r="A716" s="625">
        <v>7</v>
      </c>
      <c r="B716" s="626" t="s">
        <v>528</v>
      </c>
      <c r="C716" s="626">
        <v>89301072</v>
      </c>
      <c r="D716" s="689" t="s">
        <v>4145</v>
      </c>
      <c r="E716" s="690" t="s">
        <v>2810</v>
      </c>
      <c r="F716" s="626" t="s">
        <v>2775</v>
      </c>
      <c r="G716" s="626" t="s">
        <v>2940</v>
      </c>
      <c r="H716" s="626" t="s">
        <v>527</v>
      </c>
      <c r="I716" s="626" t="s">
        <v>3756</v>
      </c>
      <c r="J716" s="626" t="s">
        <v>992</v>
      </c>
      <c r="K716" s="626" t="s">
        <v>2762</v>
      </c>
      <c r="L716" s="627">
        <v>0</v>
      </c>
      <c r="M716" s="627">
        <v>0</v>
      </c>
      <c r="N716" s="626">
        <v>1</v>
      </c>
      <c r="O716" s="691">
        <v>1</v>
      </c>
      <c r="P716" s="627">
        <v>0</v>
      </c>
      <c r="Q716" s="642"/>
      <c r="R716" s="626">
        <v>1</v>
      </c>
      <c r="S716" s="642">
        <v>1</v>
      </c>
      <c r="T716" s="691">
        <v>1</v>
      </c>
      <c r="U716" s="673">
        <v>1</v>
      </c>
    </row>
    <row r="717" spans="1:21" ht="14.4" customHeight="1" x14ac:dyDescent="0.3">
      <c r="A717" s="625">
        <v>7</v>
      </c>
      <c r="B717" s="626" t="s">
        <v>528</v>
      </c>
      <c r="C717" s="626">
        <v>89301072</v>
      </c>
      <c r="D717" s="689" t="s">
        <v>4145</v>
      </c>
      <c r="E717" s="690" t="s">
        <v>2811</v>
      </c>
      <c r="F717" s="626" t="s">
        <v>2775</v>
      </c>
      <c r="G717" s="626" t="s">
        <v>3757</v>
      </c>
      <c r="H717" s="626" t="s">
        <v>527</v>
      </c>
      <c r="I717" s="626" t="s">
        <v>1139</v>
      </c>
      <c r="J717" s="626" t="s">
        <v>3758</v>
      </c>
      <c r="K717" s="626" t="s">
        <v>3759</v>
      </c>
      <c r="L717" s="627">
        <v>25.89</v>
      </c>
      <c r="M717" s="627">
        <v>155.34</v>
      </c>
      <c r="N717" s="626">
        <v>6</v>
      </c>
      <c r="O717" s="691">
        <v>1</v>
      </c>
      <c r="P717" s="627">
        <v>155.34</v>
      </c>
      <c r="Q717" s="642">
        <v>1</v>
      </c>
      <c r="R717" s="626">
        <v>6</v>
      </c>
      <c r="S717" s="642">
        <v>1</v>
      </c>
      <c r="T717" s="691">
        <v>1</v>
      </c>
      <c r="U717" s="673">
        <v>1</v>
      </c>
    </row>
    <row r="718" spans="1:21" ht="14.4" customHeight="1" x14ac:dyDescent="0.3">
      <c r="A718" s="625">
        <v>7</v>
      </c>
      <c r="B718" s="626" t="s">
        <v>528</v>
      </c>
      <c r="C718" s="626">
        <v>89301072</v>
      </c>
      <c r="D718" s="689" t="s">
        <v>4145</v>
      </c>
      <c r="E718" s="690" t="s">
        <v>2811</v>
      </c>
      <c r="F718" s="626" t="s">
        <v>2775</v>
      </c>
      <c r="G718" s="626" t="s">
        <v>3760</v>
      </c>
      <c r="H718" s="626" t="s">
        <v>527</v>
      </c>
      <c r="I718" s="626" t="s">
        <v>1161</v>
      </c>
      <c r="J718" s="626" t="s">
        <v>3761</v>
      </c>
      <c r="K718" s="626" t="s">
        <v>3762</v>
      </c>
      <c r="L718" s="627">
        <v>34.43</v>
      </c>
      <c r="M718" s="627">
        <v>34.43</v>
      </c>
      <c r="N718" s="626">
        <v>1</v>
      </c>
      <c r="O718" s="691">
        <v>0.5</v>
      </c>
      <c r="P718" s="627">
        <v>34.43</v>
      </c>
      <c r="Q718" s="642">
        <v>1</v>
      </c>
      <c r="R718" s="626">
        <v>1</v>
      </c>
      <c r="S718" s="642">
        <v>1</v>
      </c>
      <c r="T718" s="691">
        <v>0.5</v>
      </c>
      <c r="U718" s="673">
        <v>1</v>
      </c>
    </row>
    <row r="719" spans="1:21" ht="14.4" customHeight="1" x14ac:dyDescent="0.3">
      <c r="A719" s="625">
        <v>7</v>
      </c>
      <c r="B719" s="626" t="s">
        <v>528</v>
      </c>
      <c r="C719" s="626">
        <v>89301072</v>
      </c>
      <c r="D719" s="689" t="s">
        <v>4145</v>
      </c>
      <c r="E719" s="690" t="s">
        <v>2811</v>
      </c>
      <c r="F719" s="626" t="s">
        <v>2775</v>
      </c>
      <c r="G719" s="626" t="s">
        <v>3760</v>
      </c>
      <c r="H719" s="626" t="s">
        <v>527</v>
      </c>
      <c r="I719" s="626" t="s">
        <v>3763</v>
      </c>
      <c r="J719" s="626" t="s">
        <v>3764</v>
      </c>
      <c r="K719" s="626" t="s">
        <v>3765</v>
      </c>
      <c r="L719" s="627">
        <v>34.43</v>
      </c>
      <c r="M719" s="627">
        <v>68.86</v>
      </c>
      <c r="N719" s="626">
        <v>2</v>
      </c>
      <c r="O719" s="691">
        <v>0.5</v>
      </c>
      <c r="P719" s="627">
        <v>68.86</v>
      </c>
      <c r="Q719" s="642">
        <v>1</v>
      </c>
      <c r="R719" s="626">
        <v>2</v>
      </c>
      <c r="S719" s="642">
        <v>1</v>
      </c>
      <c r="T719" s="691">
        <v>0.5</v>
      </c>
      <c r="U719" s="673">
        <v>1</v>
      </c>
    </row>
    <row r="720" spans="1:21" ht="14.4" customHeight="1" x14ac:dyDescent="0.3">
      <c r="A720" s="625">
        <v>7</v>
      </c>
      <c r="B720" s="626" t="s">
        <v>528</v>
      </c>
      <c r="C720" s="626">
        <v>89301072</v>
      </c>
      <c r="D720" s="689" t="s">
        <v>4145</v>
      </c>
      <c r="E720" s="690" t="s">
        <v>2811</v>
      </c>
      <c r="F720" s="626" t="s">
        <v>2775</v>
      </c>
      <c r="G720" s="626" t="s">
        <v>3766</v>
      </c>
      <c r="H720" s="626" t="s">
        <v>527</v>
      </c>
      <c r="I720" s="626" t="s">
        <v>1132</v>
      </c>
      <c r="J720" s="626" t="s">
        <v>1133</v>
      </c>
      <c r="K720" s="626" t="s">
        <v>3767</v>
      </c>
      <c r="L720" s="627">
        <v>0</v>
      </c>
      <c r="M720" s="627">
        <v>0</v>
      </c>
      <c r="N720" s="626">
        <v>1</v>
      </c>
      <c r="O720" s="691">
        <v>0.5</v>
      </c>
      <c r="P720" s="627">
        <v>0</v>
      </c>
      <c r="Q720" s="642"/>
      <c r="R720" s="626">
        <v>1</v>
      </c>
      <c r="S720" s="642">
        <v>1</v>
      </c>
      <c r="T720" s="691">
        <v>0.5</v>
      </c>
      <c r="U720" s="673">
        <v>1</v>
      </c>
    </row>
    <row r="721" spans="1:21" ht="14.4" customHeight="1" x14ac:dyDescent="0.3">
      <c r="A721" s="625">
        <v>7</v>
      </c>
      <c r="B721" s="626" t="s">
        <v>528</v>
      </c>
      <c r="C721" s="626">
        <v>89301072</v>
      </c>
      <c r="D721" s="689" t="s">
        <v>4145</v>
      </c>
      <c r="E721" s="690" t="s">
        <v>2811</v>
      </c>
      <c r="F721" s="626" t="s">
        <v>2775</v>
      </c>
      <c r="G721" s="626" t="s">
        <v>3768</v>
      </c>
      <c r="H721" s="626" t="s">
        <v>645</v>
      </c>
      <c r="I721" s="626" t="s">
        <v>1941</v>
      </c>
      <c r="J721" s="626" t="s">
        <v>1942</v>
      </c>
      <c r="K721" s="626" t="s">
        <v>1943</v>
      </c>
      <c r="L721" s="627">
        <v>414.85</v>
      </c>
      <c r="M721" s="627">
        <v>414.85</v>
      </c>
      <c r="N721" s="626">
        <v>1</v>
      </c>
      <c r="O721" s="691">
        <v>0.5</v>
      </c>
      <c r="P721" s="627">
        <v>414.85</v>
      </c>
      <c r="Q721" s="642">
        <v>1</v>
      </c>
      <c r="R721" s="626">
        <v>1</v>
      </c>
      <c r="S721" s="642">
        <v>1</v>
      </c>
      <c r="T721" s="691">
        <v>0.5</v>
      </c>
      <c r="U721" s="673">
        <v>1</v>
      </c>
    </row>
    <row r="722" spans="1:21" ht="14.4" customHeight="1" x14ac:dyDescent="0.3">
      <c r="A722" s="625">
        <v>7</v>
      </c>
      <c r="B722" s="626" t="s">
        <v>528</v>
      </c>
      <c r="C722" s="626">
        <v>89301072</v>
      </c>
      <c r="D722" s="689" t="s">
        <v>4145</v>
      </c>
      <c r="E722" s="690" t="s">
        <v>2811</v>
      </c>
      <c r="F722" s="626" t="s">
        <v>2775</v>
      </c>
      <c r="G722" s="626" t="s">
        <v>2919</v>
      </c>
      <c r="H722" s="626" t="s">
        <v>527</v>
      </c>
      <c r="I722" s="626" t="s">
        <v>904</v>
      </c>
      <c r="J722" s="626" t="s">
        <v>2920</v>
      </c>
      <c r="K722" s="626" t="s">
        <v>2921</v>
      </c>
      <c r="L722" s="627">
        <v>72.05</v>
      </c>
      <c r="M722" s="627">
        <v>216.14999999999998</v>
      </c>
      <c r="N722" s="626">
        <v>3</v>
      </c>
      <c r="O722" s="691">
        <v>0.5</v>
      </c>
      <c r="P722" s="627">
        <v>216.14999999999998</v>
      </c>
      <c r="Q722" s="642">
        <v>1</v>
      </c>
      <c r="R722" s="626">
        <v>3</v>
      </c>
      <c r="S722" s="642">
        <v>1</v>
      </c>
      <c r="T722" s="691">
        <v>0.5</v>
      </c>
      <c r="U722" s="673">
        <v>1</v>
      </c>
    </row>
    <row r="723" spans="1:21" ht="14.4" customHeight="1" x14ac:dyDescent="0.3">
      <c r="A723" s="625">
        <v>7</v>
      </c>
      <c r="B723" s="626" t="s">
        <v>528</v>
      </c>
      <c r="C723" s="626">
        <v>89301072</v>
      </c>
      <c r="D723" s="689" t="s">
        <v>4145</v>
      </c>
      <c r="E723" s="690" t="s">
        <v>2811</v>
      </c>
      <c r="F723" s="626" t="s">
        <v>2775</v>
      </c>
      <c r="G723" s="626" t="s">
        <v>3653</v>
      </c>
      <c r="H723" s="626" t="s">
        <v>645</v>
      </c>
      <c r="I723" s="626" t="s">
        <v>2527</v>
      </c>
      <c r="J723" s="626" t="s">
        <v>1953</v>
      </c>
      <c r="K723" s="626" t="s">
        <v>2528</v>
      </c>
      <c r="L723" s="627">
        <v>193.26</v>
      </c>
      <c r="M723" s="627">
        <v>386.52</v>
      </c>
      <c r="N723" s="626">
        <v>2</v>
      </c>
      <c r="O723" s="691">
        <v>0.5</v>
      </c>
      <c r="P723" s="627">
        <v>386.52</v>
      </c>
      <c r="Q723" s="642">
        <v>1</v>
      </c>
      <c r="R723" s="626">
        <v>2</v>
      </c>
      <c r="S723" s="642">
        <v>1</v>
      </c>
      <c r="T723" s="691">
        <v>0.5</v>
      </c>
      <c r="U723" s="673">
        <v>1</v>
      </c>
    </row>
    <row r="724" spans="1:21" ht="14.4" customHeight="1" x14ac:dyDescent="0.3">
      <c r="A724" s="625">
        <v>7</v>
      </c>
      <c r="B724" s="626" t="s">
        <v>528</v>
      </c>
      <c r="C724" s="626">
        <v>89301072</v>
      </c>
      <c r="D724" s="689" t="s">
        <v>4145</v>
      </c>
      <c r="E724" s="690" t="s">
        <v>2811</v>
      </c>
      <c r="F724" s="626" t="s">
        <v>2775</v>
      </c>
      <c r="G724" s="626" t="s">
        <v>3397</v>
      </c>
      <c r="H724" s="626" t="s">
        <v>527</v>
      </c>
      <c r="I724" s="626" t="s">
        <v>860</v>
      </c>
      <c r="J724" s="626" t="s">
        <v>861</v>
      </c>
      <c r="K724" s="626" t="s">
        <v>1947</v>
      </c>
      <c r="L724" s="627">
        <v>219.94</v>
      </c>
      <c r="M724" s="627">
        <v>219.94</v>
      </c>
      <c r="N724" s="626">
        <v>1</v>
      </c>
      <c r="O724" s="691">
        <v>0.5</v>
      </c>
      <c r="P724" s="627">
        <v>219.94</v>
      </c>
      <c r="Q724" s="642">
        <v>1</v>
      </c>
      <c r="R724" s="626">
        <v>1</v>
      </c>
      <c r="S724" s="642">
        <v>1</v>
      </c>
      <c r="T724" s="691">
        <v>0.5</v>
      </c>
      <c r="U724" s="673">
        <v>1</v>
      </c>
    </row>
    <row r="725" spans="1:21" ht="14.4" customHeight="1" x14ac:dyDescent="0.3">
      <c r="A725" s="625">
        <v>7</v>
      </c>
      <c r="B725" s="626" t="s">
        <v>528</v>
      </c>
      <c r="C725" s="626">
        <v>89301072</v>
      </c>
      <c r="D725" s="689" t="s">
        <v>4145</v>
      </c>
      <c r="E725" s="690" t="s">
        <v>2811</v>
      </c>
      <c r="F725" s="626" t="s">
        <v>2775</v>
      </c>
      <c r="G725" s="626" t="s">
        <v>3769</v>
      </c>
      <c r="H725" s="626" t="s">
        <v>527</v>
      </c>
      <c r="I725" s="626" t="s">
        <v>3770</v>
      </c>
      <c r="J725" s="626" t="s">
        <v>3771</v>
      </c>
      <c r="K725" s="626" t="s">
        <v>3409</v>
      </c>
      <c r="L725" s="627">
        <v>258.10000000000002</v>
      </c>
      <c r="M725" s="627">
        <v>1032.4000000000001</v>
      </c>
      <c r="N725" s="626">
        <v>4</v>
      </c>
      <c r="O725" s="691">
        <v>1</v>
      </c>
      <c r="P725" s="627">
        <v>1032.4000000000001</v>
      </c>
      <c r="Q725" s="642">
        <v>1</v>
      </c>
      <c r="R725" s="626">
        <v>4</v>
      </c>
      <c r="S725" s="642">
        <v>1</v>
      </c>
      <c r="T725" s="691">
        <v>1</v>
      </c>
      <c r="U725" s="673">
        <v>1</v>
      </c>
    </row>
    <row r="726" spans="1:21" ht="14.4" customHeight="1" x14ac:dyDescent="0.3">
      <c r="A726" s="625">
        <v>7</v>
      </c>
      <c r="B726" s="626" t="s">
        <v>528</v>
      </c>
      <c r="C726" s="626">
        <v>89301072</v>
      </c>
      <c r="D726" s="689" t="s">
        <v>4145</v>
      </c>
      <c r="E726" s="690" t="s">
        <v>2811</v>
      </c>
      <c r="F726" s="626" t="s">
        <v>2775</v>
      </c>
      <c r="G726" s="626" t="s">
        <v>3769</v>
      </c>
      <c r="H726" s="626" t="s">
        <v>527</v>
      </c>
      <c r="I726" s="626" t="s">
        <v>3772</v>
      </c>
      <c r="J726" s="626" t="s">
        <v>3771</v>
      </c>
      <c r="K726" s="626" t="s">
        <v>3407</v>
      </c>
      <c r="L726" s="627">
        <v>0</v>
      </c>
      <c r="M726" s="627">
        <v>0</v>
      </c>
      <c r="N726" s="626">
        <v>1</v>
      </c>
      <c r="O726" s="691">
        <v>0.5</v>
      </c>
      <c r="P726" s="627">
        <v>0</v>
      </c>
      <c r="Q726" s="642"/>
      <c r="R726" s="626">
        <v>1</v>
      </c>
      <c r="S726" s="642">
        <v>1</v>
      </c>
      <c r="T726" s="691">
        <v>0.5</v>
      </c>
      <c r="U726" s="673">
        <v>1</v>
      </c>
    </row>
    <row r="727" spans="1:21" ht="14.4" customHeight="1" x14ac:dyDescent="0.3">
      <c r="A727" s="625">
        <v>7</v>
      </c>
      <c r="B727" s="626" t="s">
        <v>528</v>
      </c>
      <c r="C727" s="626">
        <v>89301072</v>
      </c>
      <c r="D727" s="689" t="s">
        <v>4145</v>
      </c>
      <c r="E727" s="690" t="s">
        <v>2812</v>
      </c>
      <c r="F727" s="626" t="s">
        <v>2775</v>
      </c>
      <c r="G727" s="626" t="s">
        <v>2884</v>
      </c>
      <c r="H727" s="626" t="s">
        <v>527</v>
      </c>
      <c r="I727" s="626" t="s">
        <v>3669</v>
      </c>
      <c r="J727" s="626" t="s">
        <v>3670</v>
      </c>
      <c r="K727" s="626" t="s">
        <v>2887</v>
      </c>
      <c r="L727" s="627">
        <v>222.25</v>
      </c>
      <c r="M727" s="627">
        <v>444.5</v>
      </c>
      <c r="N727" s="626">
        <v>2</v>
      </c>
      <c r="O727" s="691">
        <v>1</v>
      </c>
      <c r="P727" s="627"/>
      <c r="Q727" s="642">
        <v>0</v>
      </c>
      <c r="R727" s="626"/>
      <c r="S727" s="642">
        <v>0</v>
      </c>
      <c r="T727" s="691"/>
      <c r="U727" s="673">
        <v>0</v>
      </c>
    </row>
    <row r="728" spans="1:21" ht="14.4" customHeight="1" x14ac:dyDescent="0.3">
      <c r="A728" s="625">
        <v>7</v>
      </c>
      <c r="B728" s="626" t="s">
        <v>528</v>
      </c>
      <c r="C728" s="626">
        <v>89301072</v>
      </c>
      <c r="D728" s="689" t="s">
        <v>4145</v>
      </c>
      <c r="E728" s="690" t="s">
        <v>2813</v>
      </c>
      <c r="F728" s="626" t="s">
        <v>2775</v>
      </c>
      <c r="G728" s="626" t="s">
        <v>2949</v>
      </c>
      <c r="H728" s="626" t="s">
        <v>645</v>
      </c>
      <c r="I728" s="626" t="s">
        <v>3773</v>
      </c>
      <c r="J728" s="626" t="s">
        <v>3774</v>
      </c>
      <c r="K728" s="626" t="s">
        <v>3775</v>
      </c>
      <c r="L728" s="627">
        <v>38.51</v>
      </c>
      <c r="M728" s="627">
        <v>38.51</v>
      </c>
      <c r="N728" s="626">
        <v>1</v>
      </c>
      <c r="O728" s="691">
        <v>1</v>
      </c>
      <c r="P728" s="627">
        <v>38.51</v>
      </c>
      <c r="Q728" s="642">
        <v>1</v>
      </c>
      <c r="R728" s="626">
        <v>1</v>
      </c>
      <c r="S728" s="642">
        <v>1</v>
      </c>
      <c r="T728" s="691">
        <v>1</v>
      </c>
      <c r="U728" s="673">
        <v>1</v>
      </c>
    </row>
    <row r="729" spans="1:21" ht="14.4" customHeight="1" x14ac:dyDescent="0.3">
      <c r="A729" s="625">
        <v>7</v>
      </c>
      <c r="B729" s="626" t="s">
        <v>528</v>
      </c>
      <c r="C729" s="626">
        <v>89301072</v>
      </c>
      <c r="D729" s="689" t="s">
        <v>4145</v>
      </c>
      <c r="E729" s="690" t="s">
        <v>2813</v>
      </c>
      <c r="F729" s="626" t="s">
        <v>2775</v>
      </c>
      <c r="G729" s="626" t="s">
        <v>2843</v>
      </c>
      <c r="H729" s="626" t="s">
        <v>645</v>
      </c>
      <c r="I729" s="626" t="s">
        <v>2844</v>
      </c>
      <c r="J729" s="626" t="s">
        <v>2845</v>
      </c>
      <c r="K729" s="626" t="s">
        <v>2846</v>
      </c>
      <c r="L729" s="627">
        <v>333.31</v>
      </c>
      <c r="M729" s="627">
        <v>333.31</v>
      </c>
      <c r="N729" s="626">
        <v>1</v>
      </c>
      <c r="O729" s="691">
        <v>0.5</v>
      </c>
      <c r="P729" s="627">
        <v>333.31</v>
      </c>
      <c r="Q729" s="642">
        <v>1</v>
      </c>
      <c r="R729" s="626">
        <v>1</v>
      </c>
      <c r="S729" s="642">
        <v>1</v>
      </c>
      <c r="T729" s="691">
        <v>0.5</v>
      </c>
      <c r="U729" s="673">
        <v>1</v>
      </c>
    </row>
    <row r="730" spans="1:21" ht="14.4" customHeight="1" x14ac:dyDescent="0.3">
      <c r="A730" s="625">
        <v>7</v>
      </c>
      <c r="B730" s="626" t="s">
        <v>528</v>
      </c>
      <c r="C730" s="626">
        <v>89301072</v>
      </c>
      <c r="D730" s="689" t="s">
        <v>4145</v>
      </c>
      <c r="E730" s="690" t="s">
        <v>2813</v>
      </c>
      <c r="F730" s="626" t="s">
        <v>2775</v>
      </c>
      <c r="G730" s="626" t="s">
        <v>3639</v>
      </c>
      <c r="H730" s="626" t="s">
        <v>527</v>
      </c>
      <c r="I730" s="626" t="s">
        <v>3776</v>
      </c>
      <c r="J730" s="626" t="s">
        <v>3641</v>
      </c>
      <c r="K730" s="626" t="s">
        <v>3777</v>
      </c>
      <c r="L730" s="627">
        <v>229.57</v>
      </c>
      <c r="M730" s="627">
        <v>229.57</v>
      </c>
      <c r="N730" s="626">
        <v>1</v>
      </c>
      <c r="O730" s="691">
        <v>1</v>
      </c>
      <c r="P730" s="627">
        <v>229.57</v>
      </c>
      <c r="Q730" s="642">
        <v>1</v>
      </c>
      <c r="R730" s="626">
        <v>1</v>
      </c>
      <c r="S730" s="642">
        <v>1</v>
      </c>
      <c r="T730" s="691">
        <v>1</v>
      </c>
      <c r="U730" s="673">
        <v>1</v>
      </c>
    </row>
    <row r="731" spans="1:21" ht="14.4" customHeight="1" x14ac:dyDescent="0.3">
      <c r="A731" s="625">
        <v>7</v>
      </c>
      <c r="B731" s="626" t="s">
        <v>528</v>
      </c>
      <c r="C731" s="626">
        <v>89301072</v>
      </c>
      <c r="D731" s="689" t="s">
        <v>4145</v>
      </c>
      <c r="E731" s="690" t="s">
        <v>2813</v>
      </c>
      <c r="F731" s="626" t="s">
        <v>2775</v>
      </c>
      <c r="G731" s="626" t="s">
        <v>2922</v>
      </c>
      <c r="H731" s="626" t="s">
        <v>527</v>
      </c>
      <c r="I731" s="626" t="s">
        <v>2923</v>
      </c>
      <c r="J731" s="626" t="s">
        <v>2924</v>
      </c>
      <c r="K731" s="626" t="s">
        <v>2925</v>
      </c>
      <c r="L731" s="627">
        <v>0</v>
      </c>
      <c r="M731" s="627">
        <v>0</v>
      </c>
      <c r="N731" s="626">
        <v>1</v>
      </c>
      <c r="O731" s="691">
        <v>0.5</v>
      </c>
      <c r="P731" s="627">
        <v>0</v>
      </c>
      <c r="Q731" s="642"/>
      <c r="R731" s="626">
        <v>1</v>
      </c>
      <c r="S731" s="642">
        <v>1</v>
      </c>
      <c r="T731" s="691">
        <v>0.5</v>
      </c>
      <c r="U731" s="673">
        <v>1</v>
      </c>
    </row>
    <row r="732" spans="1:21" ht="14.4" customHeight="1" x14ac:dyDescent="0.3">
      <c r="A732" s="625">
        <v>7</v>
      </c>
      <c r="B732" s="626" t="s">
        <v>528</v>
      </c>
      <c r="C732" s="626">
        <v>89301072</v>
      </c>
      <c r="D732" s="689" t="s">
        <v>4145</v>
      </c>
      <c r="E732" s="690" t="s">
        <v>2814</v>
      </c>
      <c r="F732" s="626" t="s">
        <v>2775</v>
      </c>
      <c r="G732" s="626" t="s">
        <v>3778</v>
      </c>
      <c r="H732" s="626" t="s">
        <v>527</v>
      </c>
      <c r="I732" s="626" t="s">
        <v>3779</v>
      </c>
      <c r="J732" s="626" t="s">
        <v>2740</v>
      </c>
      <c r="K732" s="626" t="s">
        <v>1662</v>
      </c>
      <c r="L732" s="627">
        <v>89.58</v>
      </c>
      <c r="M732" s="627">
        <v>89.58</v>
      </c>
      <c r="N732" s="626">
        <v>1</v>
      </c>
      <c r="O732" s="691">
        <v>1</v>
      </c>
      <c r="P732" s="627">
        <v>89.58</v>
      </c>
      <c r="Q732" s="642">
        <v>1</v>
      </c>
      <c r="R732" s="626">
        <v>1</v>
      </c>
      <c r="S732" s="642">
        <v>1</v>
      </c>
      <c r="T732" s="691">
        <v>1</v>
      </c>
      <c r="U732" s="673">
        <v>1</v>
      </c>
    </row>
    <row r="733" spans="1:21" ht="14.4" customHeight="1" x14ac:dyDescent="0.3">
      <c r="A733" s="625">
        <v>7</v>
      </c>
      <c r="B733" s="626" t="s">
        <v>528</v>
      </c>
      <c r="C733" s="626">
        <v>89301072</v>
      </c>
      <c r="D733" s="689" t="s">
        <v>4145</v>
      </c>
      <c r="E733" s="690" t="s">
        <v>2814</v>
      </c>
      <c r="F733" s="626" t="s">
        <v>2775</v>
      </c>
      <c r="G733" s="626" t="s">
        <v>3778</v>
      </c>
      <c r="H733" s="626" t="s">
        <v>527</v>
      </c>
      <c r="I733" s="626" t="s">
        <v>3779</v>
      </c>
      <c r="J733" s="626" t="s">
        <v>2740</v>
      </c>
      <c r="K733" s="626" t="s">
        <v>1662</v>
      </c>
      <c r="L733" s="627">
        <v>95.25</v>
      </c>
      <c r="M733" s="627">
        <v>95.25</v>
      </c>
      <c r="N733" s="626">
        <v>1</v>
      </c>
      <c r="O733" s="691">
        <v>0.5</v>
      </c>
      <c r="P733" s="627">
        <v>95.25</v>
      </c>
      <c r="Q733" s="642">
        <v>1</v>
      </c>
      <c r="R733" s="626">
        <v>1</v>
      </c>
      <c r="S733" s="642">
        <v>1</v>
      </c>
      <c r="T733" s="691">
        <v>0.5</v>
      </c>
      <c r="U733" s="673">
        <v>1</v>
      </c>
    </row>
    <row r="734" spans="1:21" ht="14.4" customHeight="1" x14ac:dyDescent="0.3">
      <c r="A734" s="625">
        <v>7</v>
      </c>
      <c r="B734" s="626" t="s">
        <v>528</v>
      </c>
      <c r="C734" s="626">
        <v>89301072</v>
      </c>
      <c r="D734" s="689" t="s">
        <v>4145</v>
      </c>
      <c r="E734" s="690" t="s">
        <v>2814</v>
      </c>
      <c r="F734" s="626" t="s">
        <v>2775</v>
      </c>
      <c r="G734" s="626" t="s">
        <v>2843</v>
      </c>
      <c r="H734" s="626" t="s">
        <v>645</v>
      </c>
      <c r="I734" s="626" t="s">
        <v>2844</v>
      </c>
      <c r="J734" s="626" t="s">
        <v>2845</v>
      </c>
      <c r="K734" s="626" t="s">
        <v>2846</v>
      </c>
      <c r="L734" s="627">
        <v>333.31</v>
      </c>
      <c r="M734" s="627">
        <v>1333.24</v>
      </c>
      <c r="N734" s="626">
        <v>4</v>
      </c>
      <c r="O734" s="691">
        <v>2</v>
      </c>
      <c r="P734" s="627">
        <v>1333.24</v>
      </c>
      <c r="Q734" s="642">
        <v>1</v>
      </c>
      <c r="R734" s="626">
        <v>4</v>
      </c>
      <c r="S734" s="642">
        <v>1</v>
      </c>
      <c r="T734" s="691">
        <v>2</v>
      </c>
      <c r="U734" s="673">
        <v>1</v>
      </c>
    </row>
    <row r="735" spans="1:21" ht="14.4" customHeight="1" x14ac:dyDescent="0.3">
      <c r="A735" s="625">
        <v>7</v>
      </c>
      <c r="B735" s="626" t="s">
        <v>528</v>
      </c>
      <c r="C735" s="626">
        <v>89301072</v>
      </c>
      <c r="D735" s="689" t="s">
        <v>4145</v>
      </c>
      <c r="E735" s="690" t="s">
        <v>2814</v>
      </c>
      <c r="F735" s="626" t="s">
        <v>2775</v>
      </c>
      <c r="G735" s="626" t="s">
        <v>3780</v>
      </c>
      <c r="H735" s="626" t="s">
        <v>527</v>
      </c>
      <c r="I735" s="626" t="s">
        <v>3781</v>
      </c>
      <c r="J735" s="626" t="s">
        <v>3782</v>
      </c>
      <c r="K735" s="626" t="s">
        <v>3783</v>
      </c>
      <c r="L735" s="627">
        <v>669.96</v>
      </c>
      <c r="M735" s="627">
        <v>12059.28</v>
      </c>
      <c r="N735" s="626">
        <v>18</v>
      </c>
      <c r="O735" s="691">
        <v>1</v>
      </c>
      <c r="P735" s="627">
        <v>12059.28</v>
      </c>
      <c r="Q735" s="642">
        <v>1</v>
      </c>
      <c r="R735" s="626">
        <v>18</v>
      </c>
      <c r="S735" s="642">
        <v>1</v>
      </c>
      <c r="T735" s="691">
        <v>1</v>
      </c>
      <c r="U735" s="673">
        <v>1</v>
      </c>
    </row>
    <row r="736" spans="1:21" ht="14.4" customHeight="1" x14ac:dyDescent="0.3">
      <c r="A736" s="625">
        <v>7</v>
      </c>
      <c r="B736" s="626" t="s">
        <v>528</v>
      </c>
      <c r="C736" s="626">
        <v>89301072</v>
      </c>
      <c r="D736" s="689" t="s">
        <v>4145</v>
      </c>
      <c r="E736" s="690" t="s">
        <v>2814</v>
      </c>
      <c r="F736" s="626" t="s">
        <v>2775</v>
      </c>
      <c r="G736" s="626" t="s">
        <v>3780</v>
      </c>
      <c r="H736" s="626" t="s">
        <v>527</v>
      </c>
      <c r="I736" s="626" t="s">
        <v>3784</v>
      </c>
      <c r="J736" s="626" t="s">
        <v>3782</v>
      </c>
      <c r="K736" s="626" t="s">
        <v>3785</v>
      </c>
      <c r="L736" s="627">
        <v>0</v>
      </c>
      <c r="M736" s="627">
        <v>0</v>
      </c>
      <c r="N736" s="626">
        <v>9</v>
      </c>
      <c r="O736" s="691">
        <v>1</v>
      </c>
      <c r="P736" s="627">
        <v>0</v>
      </c>
      <c r="Q736" s="642"/>
      <c r="R736" s="626">
        <v>9</v>
      </c>
      <c r="S736" s="642">
        <v>1</v>
      </c>
      <c r="T736" s="691">
        <v>1</v>
      </c>
      <c r="U736" s="673">
        <v>1</v>
      </c>
    </row>
    <row r="737" spans="1:21" ht="14.4" customHeight="1" x14ac:dyDescent="0.3">
      <c r="A737" s="625">
        <v>7</v>
      </c>
      <c r="B737" s="626" t="s">
        <v>528</v>
      </c>
      <c r="C737" s="626">
        <v>89301072</v>
      </c>
      <c r="D737" s="689" t="s">
        <v>4145</v>
      </c>
      <c r="E737" s="690" t="s">
        <v>2814</v>
      </c>
      <c r="F737" s="626" t="s">
        <v>2775</v>
      </c>
      <c r="G737" s="626" t="s">
        <v>3305</v>
      </c>
      <c r="H737" s="626" t="s">
        <v>645</v>
      </c>
      <c r="I737" s="626" t="s">
        <v>3306</v>
      </c>
      <c r="J737" s="626" t="s">
        <v>3307</v>
      </c>
      <c r="K737" s="626" t="s">
        <v>3308</v>
      </c>
      <c r="L737" s="627">
        <v>69.86</v>
      </c>
      <c r="M737" s="627">
        <v>279.44</v>
      </c>
      <c r="N737" s="626">
        <v>4</v>
      </c>
      <c r="O737" s="691">
        <v>2</v>
      </c>
      <c r="P737" s="627">
        <v>279.44</v>
      </c>
      <c r="Q737" s="642">
        <v>1</v>
      </c>
      <c r="R737" s="626">
        <v>4</v>
      </c>
      <c r="S737" s="642">
        <v>1</v>
      </c>
      <c r="T737" s="691">
        <v>2</v>
      </c>
      <c r="U737" s="673">
        <v>1</v>
      </c>
    </row>
    <row r="738" spans="1:21" ht="14.4" customHeight="1" x14ac:dyDescent="0.3">
      <c r="A738" s="625">
        <v>7</v>
      </c>
      <c r="B738" s="626" t="s">
        <v>528</v>
      </c>
      <c r="C738" s="626">
        <v>89301072</v>
      </c>
      <c r="D738" s="689" t="s">
        <v>4145</v>
      </c>
      <c r="E738" s="690" t="s">
        <v>2814</v>
      </c>
      <c r="F738" s="626" t="s">
        <v>2775</v>
      </c>
      <c r="G738" s="626" t="s">
        <v>3786</v>
      </c>
      <c r="H738" s="626" t="s">
        <v>527</v>
      </c>
      <c r="I738" s="626" t="s">
        <v>571</v>
      </c>
      <c r="J738" s="626" t="s">
        <v>3787</v>
      </c>
      <c r="K738" s="626" t="s">
        <v>3788</v>
      </c>
      <c r="L738" s="627">
        <v>112.82</v>
      </c>
      <c r="M738" s="627">
        <v>451.28</v>
      </c>
      <c r="N738" s="626">
        <v>4</v>
      </c>
      <c r="O738" s="691">
        <v>1.5</v>
      </c>
      <c r="P738" s="627">
        <v>225.64</v>
      </c>
      <c r="Q738" s="642">
        <v>0.5</v>
      </c>
      <c r="R738" s="626">
        <v>2</v>
      </c>
      <c r="S738" s="642">
        <v>0.5</v>
      </c>
      <c r="T738" s="691">
        <v>0.5</v>
      </c>
      <c r="U738" s="673">
        <v>0.33333333333333331</v>
      </c>
    </row>
    <row r="739" spans="1:21" ht="14.4" customHeight="1" x14ac:dyDescent="0.3">
      <c r="A739" s="625">
        <v>7</v>
      </c>
      <c r="B739" s="626" t="s">
        <v>528</v>
      </c>
      <c r="C739" s="626">
        <v>89301072</v>
      </c>
      <c r="D739" s="689" t="s">
        <v>4145</v>
      </c>
      <c r="E739" s="690" t="s">
        <v>2814</v>
      </c>
      <c r="F739" s="626" t="s">
        <v>2775</v>
      </c>
      <c r="G739" s="626" t="s">
        <v>3789</v>
      </c>
      <c r="H739" s="626" t="s">
        <v>527</v>
      </c>
      <c r="I739" s="626" t="s">
        <v>955</v>
      </c>
      <c r="J739" s="626" t="s">
        <v>1026</v>
      </c>
      <c r="K739" s="626" t="s">
        <v>3790</v>
      </c>
      <c r="L739" s="627">
        <v>128.9</v>
      </c>
      <c r="M739" s="627">
        <v>128.9</v>
      </c>
      <c r="N739" s="626">
        <v>1</v>
      </c>
      <c r="O739" s="691">
        <v>0.5</v>
      </c>
      <c r="P739" s="627">
        <v>128.9</v>
      </c>
      <c r="Q739" s="642">
        <v>1</v>
      </c>
      <c r="R739" s="626">
        <v>1</v>
      </c>
      <c r="S739" s="642">
        <v>1</v>
      </c>
      <c r="T739" s="691">
        <v>0.5</v>
      </c>
      <c r="U739" s="673">
        <v>1</v>
      </c>
    </row>
    <row r="740" spans="1:21" ht="14.4" customHeight="1" x14ac:dyDescent="0.3">
      <c r="A740" s="625">
        <v>7</v>
      </c>
      <c r="B740" s="626" t="s">
        <v>528</v>
      </c>
      <c r="C740" s="626">
        <v>89301072</v>
      </c>
      <c r="D740" s="689" t="s">
        <v>4145</v>
      </c>
      <c r="E740" s="690" t="s">
        <v>2814</v>
      </c>
      <c r="F740" s="626" t="s">
        <v>2775</v>
      </c>
      <c r="G740" s="626" t="s">
        <v>3791</v>
      </c>
      <c r="H740" s="626" t="s">
        <v>527</v>
      </c>
      <c r="I740" s="626" t="s">
        <v>3792</v>
      </c>
      <c r="J740" s="626" t="s">
        <v>3793</v>
      </c>
      <c r="K740" s="626" t="s">
        <v>3794</v>
      </c>
      <c r="L740" s="627">
        <v>0</v>
      </c>
      <c r="M740" s="627">
        <v>0</v>
      </c>
      <c r="N740" s="626">
        <v>1</v>
      </c>
      <c r="O740" s="691">
        <v>1</v>
      </c>
      <c r="P740" s="627">
        <v>0</v>
      </c>
      <c r="Q740" s="642"/>
      <c r="R740" s="626">
        <v>1</v>
      </c>
      <c r="S740" s="642">
        <v>1</v>
      </c>
      <c r="T740" s="691">
        <v>1</v>
      </c>
      <c r="U740" s="673">
        <v>1</v>
      </c>
    </row>
    <row r="741" spans="1:21" ht="14.4" customHeight="1" x14ac:dyDescent="0.3">
      <c r="A741" s="625">
        <v>7</v>
      </c>
      <c r="B741" s="626" t="s">
        <v>528</v>
      </c>
      <c r="C741" s="626">
        <v>89301072</v>
      </c>
      <c r="D741" s="689" t="s">
        <v>4145</v>
      </c>
      <c r="E741" s="690" t="s">
        <v>2814</v>
      </c>
      <c r="F741" s="626" t="s">
        <v>2775</v>
      </c>
      <c r="G741" s="626" t="s">
        <v>3791</v>
      </c>
      <c r="H741" s="626" t="s">
        <v>527</v>
      </c>
      <c r="I741" s="626" t="s">
        <v>3795</v>
      </c>
      <c r="J741" s="626" t="s">
        <v>3793</v>
      </c>
      <c r="K741" s="626" t="s">
        <v>3796</v>
      </c>
      <c r="L741" s="627">
        <v>0</v>
      </c>
      <c r="M741" s="627">
        <v>0</v>
      </c>
      <c r="N741" s="626">
        <v>1</v>
      </c>
      <c r="O741" s="691">
        <v>0.5</v>
      </c>
      <c r="P741" s="627">
        <v>0</v>
      </c>
      <c r="Q741" s="642"/>
      <c r="R741" s="626">
        <v>1</v>
      </c>
      <c r="S741" s="642">
        <v>1</v>
      </c>
      <c r="T741" s="691">
        <v>0.5</v>
      </c>
      <c r="U741" s="673">
        <v>1</v>
      </c>
    </row>
    <row r="742" spans="1:21" ht="14.4" customHeight="1" x14ac:dyDescent="0.3">
      <c r="A742" s="625">
        <v>7</v>
      </c>
      <c r="B742" s="626" t="s">
        <v>528</v>
      </c>
      <c r="C742" s="626">
        <v>89301072</v>
      </c>
      <c r="D742" s="689" t="s">
        <v>4145</v>
      </c>
      <c r="E742" s="690" t="s">
        <v>2814</v>
      </c>
      <c r="F742" s="626" t="s">
        <v>2775</v>
      </c>
      <c r="G742" s="626" t="s">
        <v>3797</v>
      </c>
      <c r="H742" s="626" t="s">
        <v>527</v>
      </c>
      <c r="I742" s="626" t="s">
        <v>3798</v>
      </c>
      <c r="J742" s="626" t="s">
        <v>3799</v>
      </c>
      <c r="K742" s="626" t="s">
        <v>3800</v>
      </c>
      <c r="L742" s="627">
        <v>58.23</v>
      </c>
      <c r="M742" s="627">
        <v>465.84000000000003</v>
      </c>
      <c r="N742" s="626">
        <v>8</v>
      </c>
      <c r="O742" s="691">
        <v>2</v>
      </c>
      <c r="P742" s="627">
        <v>465.84000000000003</v>
      </c>
      <c r="Q742" s="642">
        <v>1</v>
      </c>
      <c r="R742" s="626">
        <v>8</v>
      </c>
      <c r="S742" s="642">
        <v>1</v>
      </c>
      <c r="T742" s="691">
        <v>2</v>
      </c>
      <c r="U742" s="673">
        <v>1</v>
      </c>
    </row>
    <row r="743" spans="1:21" ht="14.4" customHeight="1" x14ac:dyDescent="0.3">
      <c r="A743" s="625">
        <v>7</v>
      </c>
      <c r="B743" s="626" t="s">
        <v>528</v>
      </c>
      <c r="C743" s="626">
        <v>89301072</v>
      </c>
      <c r="D743" s="689" t="s">
        <v>4145</v>
      </c>
      <c r="E743" s="690" t="s">
        <v>2814</v>
      </c>
      <c r="F743" s="626" t="s">
        <v>2775</v>
      </c>
      <c r="G743" s="626" t="s">
        <v>3797</v>
      </c>
      <c r="H743" s="626" t="s">
        <v>527</v>
      </c>
      <c r="I743" s="626" t="s">
        <v>3801</v>
      </c>
      <c r="J743" s="626" t="s">
        <v>3799</v>
      </c>
      <c r="K743" s="626" t="s">
        <v>3802</v>
      </c>
      <c r="L743" s="627">
        <v>133.18</v>
      </c>
      <c r="M743" s="627">
        <v>399.54</v>
      </c>
      <c r="N743" s="626">
        <v>3</v>
      </c>
      <c r="O743" s="691">
        <v>0.5</v>
      </c>
      <c r="P743" s="627">
        <v>399.54</v>
      </c>
      <c r="Q743" s="642">
        <v>1</v>
      </c>
      <c r="R743" s="626">
        <v>3</v>
      </c>
      <c r="S743" s="642">
        <v>1</v>
      </c>
      <c r="T743" s="691">
        <v>0.5</v>
      </c>
      <c r="U743" s="673">
        <v>1</v>
      </c>
    </row>
    <row r="744" spans="1:21" ht="14.4" customHeight="1" x14ac:dyDescent="0.3">
      <c r="A744" s="625">
        <v>7</v>
      </c>
      <c r="B744" s="626" t="s">
        <v>528</v>
      </c>
      <c r="C744" s="626">
        <v>89301072</v>
      </c>
      <c r="D744" s="689" t="s">
        <v>4145</v>
      </c>
      <c r="E744" s="690" t="s">
        <v>2814</v>
      </c>
      <c r="F744" s="626" t="s">
        <v>2775</v>
      </c>
      <c r="G744" s="626" t="s">
        <v>3757</v>
      </c>
      <c r="H744" s="626" t="s">
        <v>527</v>
      </c>
      <c r="I744" s="626" t="s">
        <v>969</v>
      </c>
      <c r="J744" s="626" t="s">
        <v>3803</v>
      </c>
      <c r="K744" s="626" t="s">
        <v>3804</v>
      </c>
      <c r="L744" s="627">
        <v>0</v>
      </c>
      <c r="M744" s="627">
        <v>0</v>
      </c>
      <c r="N744" s="626">
        <v>1</v>
      </c>
      <c r="O744" s="691">
        <v>1</v>
      </c>
      <c r="P744" s="627">
        <v>0</v>
      </c>
      <c r="Q744" s="642"/>
      <c r="R744" s="626">
        <v>1</v>
      </c>
      <c r="S744" s="642">
        <v>1</v>
      </c>
      <c r="T744" s="691">
        <v>1</v>
      </c>
      <c r="U744" s="673">
        <v>1</v>
      </c>
    </row>
    <row r="745" spans="1:21" ht="14.4" customHeight="1" x14ac:dyDescent="0.3">
      <c r="A745" s="625">
        <v>7</v>
      </c>
      <c r="B745" s="626" t="s">
        <v>528</v>
      </c>
      <c r="C745" s="626">
        <v>89301072</v>
      </c>
      <c r="D745" s="689" t="s">
        <v>4145</v>
      </c>
      <c r="E745" s="690" t="s">
        <v>2814</v>
      </c>
      <c r="F745" s="626" t="s">
        <v>2775</v>
      </c>
      <c r="G745" s="626" t="s">
        <v>3757</v>
      </c>
      <c r="H745" s="626" t="s">
        <v>527</v>
      </c>
      <c r="I745" s="626" t="s">
        <v>3805</v>
      </c>
      <c r="J745" s="626" t="s">
        <v>3806</v>
      </c>
      <c r="K745" s="626" t="s">
        <v>1069</v>
      </c>
      <c r="L745" s="627">
        <v>0</v>
      </c>
      <c r="M745" s="627">
        <v>0</v>
      </c>
      <c r="N745" s="626">
        <v>1</v>
      </c>
      <c r="O745" s="691">
        <v>0.5</v>
      </c>
      <c r="P745" s="627">
        <v>0</v>
      </c>
      <c r="Q745" s="642"/>
      <c r="R745" s="626">
        <v>1</v>
      </c>
      <c r="S745" s="642">
        <v>1</v>
      </c>
      <c r="T745" s="691">
        <v>0.5</v>
      </c>
      <c r="U745" s="673">
        <v>1</v>
      </c>
    </row>
    <row r="746" spans="1:21" ht="14.4" customHeight="1" x14ac:dyDescent="0.3">
      <c r="A746" s="625">
        <v>7</v>
      </c>
      <c r="B746" s="626" t="s">
        <v>528</v>
      </c>
      <c r="C746" s="626">
        <v>89301072</v>
      </c>
      <c r="D746" s="689" t="s">
        <v>4145</v>
      </c>
      <c r="E746" s="690" t="s">
        <v>2814</v>
      </c>
      <c r="F746" s="626" t="s">
        <v>2775</v>
      </c>
      <c r="G746" s="626" t="s">
        <v>3807</v>
      </c>
      <c r="H746" s="626" t="s">
        <v>527</v>
      </c>
      <c r="I746" s="626" t="s">
        <v>3808</v>
      </c>
      <c r="J746" s="626" t="s">
        <v>1938</v>
      </c>
      <c r="K746" s="626" t="s">
        <v>3809</v>
      </c>
      <c r="L746" s="627">
        <v>0</v>
      </c>
      <c r="M746" s="627">
        <v>0</v>
      </c>
      <c r="N746" s="626">
        <v>2</v>
      </c>
      <c r="O746" s="691">
        <v>0.5</v>
      </c>
      <c r="P746" s="627">
        <v>0</v>
      </c>
      <c r="Q746" s="642"/>
      <c r="R746" s="626">
        <v>2</v>
      </c>
      <c r="S746" s="642">
        <v>1</v>
      </c>
      <c r="T746" s="691">
        <v>0.5</v>
      </c>
      <c r="U746" s="673">
        <v>1</v>
      </c>
    </row>
    <row r="747" spans="1:21" ht="14.4" customHeight="1" x14ac:dyDescent="0.3">
      <c r="A747" s="625">
        <v>7</v>
      </c>
      <c r="B747" s="626" t="s">
        <v>528</v>
      </c>
      <c r="C747" s="626">
        <v>89301072</v>
      </c>
      <c r="D747" s="689" t="s">
        <v>4145</v>
      </c>
      <c r="E747" s="690" t="s">
        <v>2814</v>
      </c>
      <c r="F747" s="626" t="s">
        <v>2775</v>
      </c>
      <c r="G747" s="626" t="s">
        <v>3807</v>
      </c>
      <c r="H747" s="626" t="s">
        <v>645</v>
      </c>
      <c r="I747" s="626" t="s">
        <v>3810</v>
      </c>
      <c r="J747" s="626" t="s">
        <v>1938</v>
      </c>
      <c r="K747" s="626" t="s">
        <v>3811</v>
      </c>
      <c r="L747" s="627">
        <v>83.56</v>
      </c>
      <c r="M747" s="627">
        <v>83.56</v>
      </c>
      <c r="N747" s="626">
        <v>1</v>
      </c>
      <c r="O747" s="691">
        <v>0.5</v>
      </c>
      <c r="P747" s="627">
        <v>83.56</v>
      </c>
      <c r="Q747" s="642">
        <v>1</v>
      </c>
      <c r="R747" s="626">
        <v>1</v>
      </c>
      <c r="S747" s="642">
        <v>1</v>
      </c>
      <c r="T747" s="691">
        <v>0.5</v>
      </c>
      <c r="U747" s="673">
        <v>1</v>
      </c>
    </row>
    <row r="748" spans="1:21" ht="14.4" customHeight="1" x14ac:dyDescent="0.3">
      <c r="A748" s="625">
        <v>7</v>
      </c>
      <c r="B748" s="626" t="s">
        <v>528</v>
      </c>
      <c r="C748" s="626">
        <v>89301072</v>
      </c>
      <c r="D748" s="689" t="s">
        <v>4145</v>
      </c>
      <c r="E748" s="690" t="s">
        <v>2814</v>
      </c>
      <c r="F748" s="626" t="s">
        <v>2775</v>
      </c>
      <c r="G748" s="626" t="s">
        <v>3807</v>
      </c>
      <c r="H748" s="626" t="s">
        <v>527</v>
      </c>
      <c r="I748" s="626" t="s">
        <v>3812</v>
      </c>
      <c r="J748" s="626" t="s">
        <v>3813</v>
      </c>
      <c r="K748" s="626" t="s">
        <v>3814</v>
      </c>
      <c r="L748" s="627">
        <v>25.07</v>
      </c>
      <c r="M748" s="627">
        <v>75.210000000000008</v>
      </c>
      <c r="N748" s="626">
        <v>3</v>
      </c>
      <c r="O748" s="691">
        <v>0.5</v>
      </c>
      <c r="P748" s="627">
        <v>75.210000000000008</v>
      </c>
      <c r="Q748" s="642">
        <v>1</v>
      </c>
      <c r="R748" s="626">
        <v>3</v>
      </c>
      <c r="S748" s="642">
        <v>1</v>
      </c>
      <c r="T748" s="691">
        <v>0.5</v>
      </c>
      <c r="U748" s="673">
        <v>1</v>
      </c>
    </row>
    <row r="749" spans="1:21" ht="14.4" customHeight="1" x14ac:dyDescent="0.3">
      <c r="A749" s="625">
        <v>7</v>
      </c>
      <c r="B749" s="626" t="s">
        <v>528</v>
      </c>
      <c r="C749" s="626">
        <v>89301072</v>
      </c>
      <c r="D749" s="689" t="s">
        <v>4145</v>
      </c>
      <c r="E749" s="690" t="s">
        <v>2814</v>
      </c>
      <c r="F749" s="626" t="s">
        <v>2775</v>
      </c>
      <c r="G749" s="626" t="s">
        <v>3612</v>
      </c>
      <c r="H749" s="626" t="s">
        <v>645</v>
      </c>
      <c r="I749" s="626" t="s">
        <v>3613</v>
      </c>
      <c r="J749" s="626" t="s">
        <v>3614</v>
      </c>
      <c r="K749" s="626" t="s">
        <v>3615</v>
      </c>
      <c r="L749" s="627">
        <v>399.92</v>
      </c>
      <c r="M749" s="627">
        <v>399.92</v>
      </c>
      <c r="N749" s="626">
        <v>1</v>
      </c>
      <c r="O749" s="691">
        <v>1</v>
      </c>
      <c r="P749" s="627">
        <v>399.92</v>
      </c>
      <c r="Q749" s="642">
        <v>1</v>
      </c>
      <c r="R749" s="626">
        <v>1</v>
      </c>
      <c r="S749" s="642">
        <v>1</v>
      </c>
      <c r="T749" s="691">
        <v>1</v>
      </c>
      <c r="U749" s="673">
        <v>1</v>
      </c>
    </row>
    <row r="750" spans="1:21" ht="14.4" customHeight="1" x14ac:dyDescent="0.3">
      <c r="A750" s="625">
        <v>7</v>
      </c>
      <c r="B750" s="626" t="s">
        <v>528</v>
      </c>
      <c r="C750" s="626">
        <v>89301072</v>
      </c>
      <c r="D750" s="689" t="s">
        <v>4145</v>
      </c>
      <c r="E750" s="690" t="s">
        <v>2814</v>
      </c>
      <c r="F750" s="626" t="s">
        <v>2775</v>
      </c>
      <c r="G750" s="626" t="s">
        <v>2919</v>
      </c>
      <c r="H750" s="626" t="s">
        <v>527</v>
      </c>
      <c r="I750" s="626" t="s">
        <v>904</v>
      </c>
      <c r="J750" s="626" t="s">
        <v>2920</v>
      </c>
      <c r="K750" s="626" t="s">
        <v>2921</v>
      </c>
      <c r="L750" s="627">
        <v>72.05</v>
      </c>
      <c r="M750" s="627">
        <v>216.14999999999998</v>
      </c>
      <c r="N750" s="626">
        <v>3</v>
      </c>
      <c r="O750" s="691">
        <v>1.5</v>
      </c>
      <c r="P750" s="627">
        <v>216.14999999999998</v>
      </c>
      <c r="Q750" s="642">
        <v>1</v>
      </c>
      <c r="R750" s="626">
        <v>3</v>
      </c>
      <c r="S750" s="642">
        <v>1</v>
      </c>
      <c r="T750" s="691">
        <v>1.5</v>
      </c>
      <c r="U750" s="673">
        <v>1</v>
      </c>
    </row>
    <row r="751" spans="1:21" ht="14.4" customHeight="1" x14ac:dyDescent="0.3">
      <c r="A751" s="625">
        <v>7</v>
      </c>
      <c r="B751" s="626" t="s">
        <v>528</v>
      </c>
      <c r="C751" s="626">
        <v>89301072</v>
      </c>
      <c r="D751" s="689" t="s">
        <v>4145</v>
      </c>
      <c r="E751" s="690" t="s">
        <v>2814</v>
      </c>
      <c r="F751" s="626" t="s">
        <v>2775</v>
      </c>
      <c r="G751" s="626" t="s">
        <v>2919</v>
      </c>
      <c r="H751" s="626" t="s">
        <v>527</v>
      </c>
      <c r="I751" s="626" t="s">
        <v>3815</v>
      </c>
      <c r="J751" s="626" t="s">
        <v>2920</v>
      </c>
      <c r="K751" s="626" t="s">
        <v>2921</v>
      </c>
      <c r="L751" s="627">
        <v>0</v>
      </c>
      <c r="M751" s="627">
        <v>0</v>
      </c>
      <c r="N751" s="626">
        <v>7</v>
      </c>
      <c r="O751" s="691">
        <v>1.5</v>
      </c>
      <c r="P751" s="627">
        <v>0</v>
      </c>
      <c r="Q751" s="642"/>
      <c r="R751" s="626">
        <v>7</v>
      </c>
      <c r="S751" s="642">
        <v>1</v>
      </c>
      <c r="T751" s="691">
        <v>1.5</v>
      </c>
      <c r="U751" s="673">
        <v>1</v>
      </c>
    </row>
    <row r="752" spans="1:21" ht="14.4" customHeight="1" x14ac:dyDescent="0.3">
      <c r="A752" s="625">
        <v>7</v>
      </c>
      <c r="B752" s="626" t="s">
        <v>528</v>
      </c>
      <c r="C752" s="626">
        <v>89301072</v>
      </c>
      <c r="D752" s="689" t="s">
        <v>4145</v>
      </c>
      <c r="E752" s="690" t="s">
        <v>2814</v>
      </c>
      <c r="F752" s="626" t="s">
        <v>2775</v>
      </c>
      <c r="G752" s="626" t="s">
        <v>3816</v>
      </c>
      <c r="H752" s="626" t="s">
        <v>527</v>
      </c>
      <c r="I752" s="626" t="s">
        <v>3817</v>
      </c>
      <c r="J752" s="626" t="s">
        <v>3818</v>
      </c>
      <c r="K752" s="626" t="s">
        <v>3819</v>
      </c>
      <c r="L752" s="627">
        <v>810.99</v>
      </c>
      <c r="M752" s="627">
        <v>2432.9700000000003</v>
      </c>
      <c r="N752" s="626">
        <v>3</v>
      </c>
      <c r="O752" s="691">
        <v>0.5</v>
      </c>
      <c r="P752" s="627">
        <v>2432.9700000000003</v>
      </c>
      <c r="Q752" s="642">
        <v>1</v>
      </c>
      <c r="R752" s="626">
        <v>3</v>
      </c>
      <c r="S752" s="642">
        <v>1</v>
      </c>
      <c r="T752" s="691">
        <v>0.5</v>
      </c>
      <c r="U752" s="673">
        <v>1</v>
      </c>
    </row>
    <row r="753" spans="1:21" ht="14.4" customHeight="1" x14ac:dyDescent="0.3">
      <c r="A753" s="625">
        <v>7</v>
      </c>
      <c r="B753" s="626" t="s">
        <v>528</v>
      </c>
      <c r="C753" s="626">
        <v>89301072</v>
      </c>
      <c r="D753" s="689" t="s">
        <v>4145</v>
      </c>
      <c r="E753" s="690" t="s">
        <v>2814</v>
      </c>
      <c r="F753" s="626" t="s">
        <v>2775</v>
      </c>
      <c r="G753" s="626" t="s">
        <v>3816</v>
      </c>
      <c r="H753" s="626" t="s">
        <v>527</v>
      </c>
      <c r="I753" s="626" t="s">
        <v>3820</v>
      </c>
      <c r="J753" s="626" t="s">
        <v>3818</v>
      </c>
      <c r="K753" s="626" t="s">
        <v>3819</v>
      </c>
      <c r="L753" s="627">
        <v>810.99</v>
      </c>
      <c r="M753" s="627">
        <v>2432.9700000000003</v>
      </c>
      <c r="N753" s="626">
        <v>3</v>
      </c>
      <c r="O753" s="691">
        <v>0.5</v>
      </c>
      <c r="P753" s="627">
        <v>2432.9700000000003</v>
      </c>
      <c r="Q753" s="642">
        <v>1</v>
      </c>
      <c r="R753" s="626">
        <v>3</v>
      </c>
      <c r="S753" s="642">
        <v>1</v>
      </c>
      <c r="T753" s="691">
        <v>0.5</v>
      </c>
      <c r="U753" s="673">
        <v>1</v>
      </c>
    </row>
    <row r="754" spans="1:21" ht="14.4" customHeight="1" x14ac:dyDescent="0.3">
      <c r="A754" s="625">
        <v>7</v>
      </c>
      <c r="B754" s="626" t="s">
        <v>528</v>
      </c>
      <c r="C754" s="626">
        <v>89301072</v>
      </c>
      <c r="D754" s="689" t="s">
        <v>4145</v>
      </c>
      <c r="E754" s="690" t="s">
        <v>2814</v>
      </c>
      <c r="F754" s="626" t="s">
        <v>2775</v>
      </c>
      <c r="G754" s="626" t="s">
        <v>3582</v>
      </c>
      <c r="H754" s="626" t="s">
        <v>527</v>
      </c>
      <c r="I754" s="626" t="s">
        <v>744</v>
      </c>
      <c r="J754" s="626" t="s">
        <v>745</v>
      </c>
      <c r="K754" s="626" t="s">
        <v>746</v>
      </c>
      <c r="L754" s="627">
        <v>149.62</v>
      </c>
      <c r="M754" s="627">
        <v>299.24</v>
      </c>
      <c r="N754" s="626">
        <v>2</v>
      </c>
      <c r="O754" s="691">
        <v>1</v>
      </c>
      <c r="P754" s="627">
        <v>299.24</v>
      </c>
      <c r="Q754" s="642">
        <v>1</v>
      </c>
      <c r="R754" s="626">
        <v>2</v>
      </c>
      <c r="S754" s="642">
        <v>1</v>
      </c>
      <c r="T754" s="691">
        <v>1</v>
      </c>
      <c r="U754" s="673">
        <v>1</v>
      </c>
    </row>
    <row r="755" spans="1:21" ht="14.4" customHeight="1" x14ac:dyDescent="0.3">
      <c r="A755" s="625">
        <v>7</v>
      </c>
      <c r="B755" s="626" t="s">
        <v>528</v>
      </c>
      <c r="C755" s="626">
        <v>89301072</v>
      </c>
      <c r="D755" s="689" t="s">
        <v>4145</v>
      </c>
      <c r="E755" s="690" t="s">
        <v>2814</v>
      </c>
      <c r="F755" s="626" t="s">
        <v>2775</v>
      </c>
      <c r="G755" s="626" t="s">
        <v>3368</v>
      </c>
      <c r="H755" s="626" t="s">
        <v>645</v>
      </c>
      <c r="I755" s="626" t="s">
        <v>3821</v>
      </c>
      <c r="J755" s="626" t="s">
        <v>3370</v>
      </c>
      <c r="K755" s="626" t="s">
        <v>3822</v>
      </c>
      <c r="L755" s="627">
        <v>468.96</v>
      </c>
      <c r="M755" s="627">
        <v>3282.72</v>
      </c>
      <c r="N755" s="626">
        <v>7</v>
      </c>
      <c r="O755" s="691">
        <v>1</v>
      </c>
      <c r="P755" s="627">
        <v>3282.72</v>
      </c>
      <c r="Q755" s="642">
        <v>1</v>
      </c>
      <c r="R755" s="626">
        <v>7</v>
      </c>
      <c r="S755" s="642">
        <v>1</v>
      </c>
      <c r="T755" s="691">
        <v>1</v>
      </c>
      <c r="U755" s="673">
        <v>1</v>
      </c>
    </row>
    <row r="756" spans="1:21" ht="14.4" customHeight="1" x14ac:dyDescent="0.3">
      <c r="A756" s="625">
        <v>7</v>
      </c>
      <c r="B756" s="626" t="s">
        <v>528</v>
      </c>
      <c r="C756" s="626">
        <v>89301072</v>
      </c>
      <c r="D756" s="689" t="s">
        <v>4145</v>
      </c>
      <c r="E756" s="690" t="s">
        <v>2814</v>
      </c>
      <c r="F756" s="626" t="s">
        <v>2775</v>
      </c>
      <c r="G756" s="626" t="s">
        <v>3368</v>
      </c>
      <c r="H756" s="626" t="s">
        <v>645</v>
      </c>
      <c r="I756" s="626" t="s">
        <v>3823</v>
      </c>
      <c r="J756" s="626" t="s">
        <v>3370</v>
      </c>
      <c r="K756" s="626" t="s">
        <v>3824</v>
      </c>
      <c r="L756" s="627">
        <v>625.29</v>
      </c>
      <c r="M756" s="627">
        <v>5627.61</v>
      </c>
      <c r="N756" s="626">
        <v>9</v>
      </c>
      <c r="O756" s="691">
        <v>0.5</v>
      </c>
      <c r="P756" s="627">
        <v>5627.61</v>
      </c>
      <c r="Q756" s="642">
        <v>1</v>
      </c>
      <c r="R756" s="626">
        <v>9</v>
      </c>
      <c r="S756" s="642">
        <v>1</v>
      </c>
      <c r="T756" s="691">
        <v>0.5</v>
      </c>
      <c r="U756" s="673">
        <v>1</v>
      </c>
    </row>
    <row r="757" spans="1:21" ht="14.4" customHeight="1" x14ac:dyDescent="0.3">
      <c r="A757" s="625">
        <v>7</v>
      </c>
      <c r="B757" s="626" t="s">
        <v>528</v>
      </c>
      <c r="C757" s="626">
        <v>89301072</v>
      </c>
      <c r="D757" s="689" t="s">
        <v>4145</v>
      </c>
      <c r="E757" s="690" t="s">
        <v>2814</v>
      </c>
      <c r="F757" s="626" t="s">
        <v>2775</v>
      </c>
      <c r="G757" s="626" t="s">
        <v>3825</v>
      </c>
      <c r="H757" s="626" t="s">
        <v>527</v>
      </c>
      <c r="I757" s="626" t="s">
        <v>1117</v>
      </c>
      <c r="J757" s="626" t="s">
        <v>3826</v>
      </c>
      <c r="K757" s="626" t="s">
        <v>3788</v>
      </c>
      <c r="L757" s="627">
        <v>155.59</v>
      </c>
      <c r="M757" s="627">
        <v>466.77</v>
      </c>
      <c r="N757" s="626">
        <v>3</v>
      </c>
      <c r="O757" s="691">
        <v>0.5</v>
      </c>
      <c r="P757" s="627">
        <v>466.77</v>
      </c>
      <c r="Q757" s="642">
        <v>1</v>
      </c>
      <c r="R757" s="626">
        <v>3</v>
      </c>
      <c r="S757" s="642">
        <v>1</v>
      </c>
      <c r="T757" s="691">
        <v>0.5</v>
      </c>
      <c r="U757" s="673">
        <v>1</v>
      </c>
    </row>
    <row r="758" spans="1:21" ht="14.4" customHeight="1" x14ac:dyDescent="0.3">
      <c r="A758" s="625">
        <v>7</v>
      </c>
      <c r="B758" s="626" t="s">
        <v>528</v>
      </c>
      <c r="C758" s="626">
        <v>89301072</v>
      </c>
      <c r="D758" s="689" t="s">
        <v>4145</v>
      </c>
      <c r="E758" s="690" t="s">
        <v>2814</v>
      </c>
      <c r="F758" s="626" t="s">
        <v>2775</v>
      </c>
      <c r="G758" s="626" t="s">
        <v>2929</v>
      </c>
      <c r="H758" s="626" t="s">
        <v>527</v>
      </c>
      <c r="I758" s="626" t="s">
        <v>2930</v>
      </c>
      <c r="J758" s="626" t="s">
        <v>857</v>
      </c>
      <c r="K758" s="626" t="s">
        <v>2931</v>
      </c>
      <c r="L758" s="627">
        <v>397.65</v>
      </c>
      <c r="M758" s="627">
        <v>795.3</v>
      </c>
      <c r="N758" s="626">
        <v>2</v>
      </c>
      <c r="O758" s="691">
        <v>0.5</v>
      </c>
      <c r="P758" s="627">
        <v>795.3</v>
      </c>
      <c r="Q758" s="642">
        <v>1</v>
      </c>
      <c r="R758" s="626">
        <v>2</v>
      </c>
      <c r="S758" s="642">
        <v>1</v>
      </c>
      <c r="T758" s="691">
        <v>0.5</v>
      </c>
      <c r="U758" s="673">
        <v>1</v>
      </c>
    </row>
    <row r="759" spans="1:21" ht="14.4" customHeight="1" x14ac:dyDescent="0.3">
      <c r="A759" s="625">
        <v>7</v>
      </c>
      <c r="B759" s="626" t="s">
        <v>528</v>
      </c>
      <c r="C759" s="626">
        <v>89301072</v>
      </c>
      <c r="D759" s="689" t="s">
        <v>4145</v>
      </c>
      <c r="E759" s="690" t="s">
        <v>2814</v>
      </c>
      <c r="F759" s="626" t="s">
        <v>2775</v>
      </c>
      <c r="G759" s="626" t="s">
        <v>2929</v>
      </c>
      <c r="H759" s="626" t="s">
        <v>527</v>
      </c>
      <c r="I759" s="626" t="s">
        <v>2930</v>
      </c>
      <c r="J759" s="626" t="s">
        <v>857</v>
      </c>
      <c r="K759" s="626" t="s">
        <v>2931</v>
      </c>
      <c r="L759" s="627">
        <v>612.26</v>
      </c>
      <c r="M759" s="627">
        <v>1836.78</v>
      </c>
      <c r="N759" s="626">
        <v>3</v>
      </c>
      <c r="O759" s="691">
        <v>1</v>
      </c>
      <c r="P759" s="627">
        <v>1836.78</v>
      </c>
      <c r="Q759" s="642">
        <v>1</v>
      </c>
      <c r="R759" s="626">
        <v>3</v>
      </c>
      <c r="S759" s="642">
        <v>1</v>
      </c>
      <c r="T759" s="691">
        <v>1</v>
      </c>
      <c r="U759" s="673">
        <v>1</v>
      </c>
    </row>
    <row r="760" spans="1:21" ht="14.4" customHeight="1" x14ac:dyDescent="0.3">
      <c r="A760" s="625">
        <v>7</v>
      </c>
      <c r="B760" s="626" t="s">
        <v>528</v>
      </c>
      <c r="C760" s="626">
        <v>89301072</v>
      </c>
      <c r="D760" s="689" t="s">
        <v>4145</v>
      </c>
      <c r="E760" s="690" t="s">
        <v>2814</v>
      </c>
      <c r="F760" s="626" t="s">
        <v>2775</v>
      </c>
      <c r="G760" s="626" t="s">
        <v>3827</v>
      </c>
      <c r="H760" s="626" t="s">
        <v>527</v>
      </c>
      <c r="I760" s="626" t="s">
        <v>3828</v>
      </c>
      <c r="J760" s="626" t="s">
        <v>1087</v>
      </c>
      <c r="K760" s="626" t="s">
        <v>3829</v>
      </c>
      <c r="L760" s="627">
        <v>0</v>
      </c>
      <c r="M760" s="627">
        <v>0</v>
      </c>
      <c r="N760" s="626">
        <v>1</v>
      </c>
      <c r="O760" s="691">
        <v>0.5</v>
      </c>
      <c r="P760" s="627">
        <v>0</v>
      </c>
      <c r="Q760" s="642"/>
      <c r="R760" s="626">
        <v>1</v>
      </c>
      <c r="S760" s="642">
        <v>1</v>
      </c>
      <c r="T760" s="691">
        <v>0.5</v>
      </c>
      <c r="U760" s="673">
        <v>1</v>
      </c>
    </row>
    <row r="761" spans="1:21" ht="14.4" customHeight="1" x14ac:dyDescent="0.3">
      <c r="A761" s="625">
        <v>7</v>
      </c>
      <c r="B761" s="626" t="s">
        <v>528</v>
      </c>
      <c r="C761" s="626">
        <v>89301072</v>
      </c>
      <c r="D761" s="689" t="s">
        <v>4145</v>
      </c>
      <c r="E761" s="690" t="s">
        <v>2814</v>
      </c>
      <c r="F761" s="626" t="s">
        <v>2775</v>
      </c>
      <c r="G761" s="626" t="s">
        <v>3122</v>
      </c>
      <c r="H761" s="626" t="s">
        <v>527</v>
      </c>
      <c r="I761" s="626" t="s">
        <v>3830</v>
      </c>
      <c r="J761" s="626" t="s">
        <v>3831</v>
      </c>
      <c r="K761" s="626" t="s">
        <v>3832</v>
      </c>
      <c r="L761" s="627">
        <v>0</v>
      </c>
      <c r="M761" s="627">
        <v>0</v>
      </c>
      <c r="N761" s="626">
        <v>1</v>
      </c>
      <c r="O761" s="691">
        <v>0.5</v>
      </c>
      <c r="P761" s="627">
        <v>0</v>
      </c>
      <c r="Q761" s="642"/>
      <c r="R761" s="626">
        <v>1</v>
      </c>
      <c r="S761" s="642">
        <v>1</v>
      </c>
      <c r="T761" s="691">
        <v>0.5</v>
      </c>
      <c r="U761" s="673">
        <v>1</v>
      </c>
    </row>
    <row r="762" spans="1:21" ht="14.4" customHeight="1" x14ac:dyDescent="0.3">
      <c r="A762" s="625">
        <v>7</v>
      </c>
      <c r="B762" s="626" t="s">
        <v>528</v>
      </c>
      <c r="C762" s="626">
        <v>89301072</v>
      </c>
      <c r="D762" s="689" t="s">
        <v>4145</v>
      </c>
      <c r="E762" s="690" t="s">
        <v>2814</v>
      </c>
      <c r="F762" s="626" t="s">
        <v>2775</v>
      </c>
      <c r="G762" s="626" t="s">
        <v>2932</v>
      </c>
      <c r="H762" s="626" t="s">
        <v>527</v>
      </c>
      <c r="I762" s="626" t="s">
        <v>3833</v>
      </c>
      <c r="J762" s="626" t="s">
        <v>886</v>
      </c>
      <c r="K762" s="626" t="s">
        <v>3834</v>
      </c>
      <c r="L762" s="627">
        <v>0</v>
      </c>
      <c r="M762" s="627">
        <v>0</v>
      </c>
      <c r="N762" s="626">
        <v>2</v>
      </c>
      <c r="O762" s="691">
        <v>0.5</v>
      </c>
      <c r="P762" s="627">
        <v>0</v>
      </c>
      <c r="Q762" s="642"/>
      <c r="R762" s="626">
        <v>2</v>
      </c>
      <c r="S762" s="642">
        <v>1</v>
      </c>
      <c r="T762" s="691">
        <v>0.5</v>
      </c>
      <c r="U762" s="673">
        <v>1</v>
      </c>
    </row>
    <row r="763" spans="1:21" ht="14.4" customHeight="1" x14ac:dyDescent="0.3">
      <c r="A763" s="625">
        <v>7</v>
      </c>
      <c r="B763" s="626" t="s">
        <v>528</v>
      </c>
      <c r="C763" s="626">
        <v>89301072</v>
      </c>
      <c r="D763" s="689" t="s">
        <v>4145</v>
      </c>
      <c r="E763" s="690" t="s">
        <v>2814</v>
      </c>
      <c r="F763" s="626" t="s">
        <v>2775</v>
      </c>
      <c r="G763" s="626" t="s">
        <v>3835</v>
      </c>
      <c r="H763" s="626" t="s">
        <v>527</v>
      </c>
      <c r="I763" s="626" t="s">
        <v>2227</v>
      </c>
      <c r="J763" s="626" t="s">
        <v>2228</v>
      </c>
      <c r="K763" s="626" t="s">
        <v>3836</v>
      </c>
      <c r="L763" s="627">
        <v>203.33</v>
      </c>
      <c r="M763" s="627">
        <v>1219.98</v>
      </c>
      <c r="N763" s="626">
        <v>6</v>
      </c>
      <c r="O763" s="691">
        <v>1</v>
      </c>
      <c r="P763" s="627">
        <v>1219.98</v>
      </c>
      <c r="Q763" s="642">
        <v>1</v>
      </c>
      <c r="R763" s="626">
        <v>6</v>
      </c>
      <c r="S763" s="642">
        <v>1</v>
      </c>
      <c r="T763" s="691">
        <v>1</v>
      </c>
      <c r="U763" s="673">
        <v>1</v>
      </c>
    </row>
    <row r="764" spans="1:21" ht="14.4" customHeight="1" x14ac:dyDescent="0.3">
      <c r="A764" s="625">
        <v>7</v>
      </c>
      <c r="B764" s="626" t="s">
        <v>528</v>
      </c>
      <c r="C764" s="626">
        <v>89301072</v>
      </c>
      <c r="D764" s="689" t="s">
        <v>4145</v>
      </c>
      <c r="E764" s="690" t="s">
        <v>2814</v>
      </c>
      <c r="F764" s="626" t="s">
        <v>2775</v>
      </c>
      <c r="G764" s="626" t="s">
        <v>3837</v>
      </c>
      <c r="H764" s="626" t="s">
        <v>527</v>
      </c>
      <c r="I764" s="626" t="s">
        <v>3838</v>
      </c>
      <c r="J764" s="626" t="s">
        <v>3839</v>
      </c>
      <c r="K764" s="626" t="s">
        <v>3840</v>
      </c>
      <c r="L764" s="627">
        <v>73.34</v>
      </c>
      <c r="M764" s="627">
        <v>293.36</v>
      </c>
      <c r="N764" s="626">
        <v>4</v>
      </c>
      <c r="O764" s="691">
        <v>1.5</v>
      </c>
      <c r="P764" s="627">
        <v>293.36</v>
      </c>
      <c r="Q764" s="642">
        <v>1</v>
      </c>
      <c r="R764" s="626">
        <v>4</v>
      </c>
      <c r="S764" s="642">
        <v>1</v>
      </c>
      <c r="T764" s="691">
        <v>1.5</v>
      </c>
      <c r="U764" s="673">
        <v>1</v>
      </c>
    </row>
    <row r="765" spans="1:21" ht="14.4" customHeight="1" x14ac:dyDescent="0.3">
      <c r="A765" s="625">
        <v>7</v>
      </c>
      <c r="B765" s="626" t="s">
        <v>528</v>
      </c>
      <c r="C765" s="626">
        <v>89301072</v>
      </c>
      <c r="D765" s="689" t="s">
        <v>4145</v>
      </c>
      <c r="E765" s="690" t="s">
        <v>2814</v>
      </c>
      <c r="F765" s="626" t="s">
        <v>2775</v>
      </c>
      <c r="G765" s="626" t="s">
        <v>3137</v>
      </c>
      <c r="H765" s="626" t="s">
        <v>527</v>
      </c>
      <c r="I765" s="626" t="s">
        <v>893</v>
      </c>
      <c r="J765" s="626" t="s">
        <v>3138</v>
      </c>
      <c r="K765" s="626" t="s">
        <v>3139</v>
      </c>
      <c r="L765" s="627">
        <v>0</v>
      </c>
      <c r="M765" s="627">
        <v>0</v>
      </c>
      <c r="N765" s="626">
        <v>1</v>
      </c>
      <c r="O765" s="691">
        <v>0.5</v>
      </c>
      <c r="P765" s="627">
        <v>0</v>
      </c>
      <c r="Q765" s="642"/>
      <c r="R765" s="626">
        <v>1</v>
      </c>
      <c r="S765" s="642">
        <v>1</v>
      </c>
      <c r="T765" s="691">
        <v>0.5</v>
      </c>
      <c r="U765" s="673">
        <v>1</v>
      </c>
    </row>
    <row r="766" spans="1:21" ht="14.4" customHeight="1" x14ac:dyDescent="0.3">
      <c r="A766" s="625">
        <v>7</v>
      </c>
      <c r="B766" s="626" t="s">
        <v>528</v>
      </c>
      <c r="C766" s="626">
        <v>89301072</v>
      </c>
      <c r="D766" s="689" t="s">
        <v>4145</v>
      </c>
      <c r="E766" s="690" t="s">
        <v>2814</v>
      </c>
      <c r="F766" s="626" t="s">
        <v>2775</v>
      </c>
      <c r="G766" s="626" t="s">
        <v>3397</v>
      </c>
      <c r="H766" s="626" t="s">
        <v>527</v>
      </c>
      <c r="I766" s="626" t="s">
        <v>3398</v>
      </c>
      <c r="J766" s="626" t="s">
        <v>3399</v>
      </c>
      <c r="K766" s="626" t="s">
        <v>3400</v>
      </c>
      <c r="L766" s="627">
        <v>131.96</v>
      </c>
      <c r="M766" s="627">
        <v>3035.0800000000004</v>
      </c>
      <c r="N766" s="626">
        <v>23</v>
      </c>
      <c r="O766" s="691">
        <v>1.5</v>
      </c>
      <c r="P766" s="627">
        <v>3035.0800000000004</v>
      </c>
      <c r="Q766" s="642">
        <v>1</v>
      </c>
      <c r="R766" s="626">
        <v>23</v>
      </c>
      <c r="S766" s="642">
        <v>1</v>
      </c>
      <c r="T766" s="691">
        <v>1.5</v>
      </c>
      <c r="U766" s="673">
        <v>1</v>
      </c>
    </row>
    <row r="767" spans="1:21" ht="14.4" customHeight="1" x14ac:dyDescent="0.3">
      <c r="A767" s="625">
        <v>7</v>
      </c>
      <c r="B767" s="626" t="s">
        <v>528</v>
      </c>
      <c r="C767" s="626">
        <v>89301072</v>
      </c>
      <c r="D767" s="689" t="s">
        <v>4145</v>
      </c>
      <c r="E767" s="690" t="s">
        <v>2814</v>
      </c>
      <c r="F767" s="626" t="s">
        <v>2775</v>
      </c>
      <c r="G767" s="626" t="s">
        <v>3410</v>
      </c>
      <c r="H767" s="626" t="s">
        <v>527</v>
      </c>
      <c r="I767" s="626" t="s">
        <v>3411</v>
      </c>
      <c r="J767" s="626" t="s">
        <v>3412</v>
      </c>
      <c r="K767" s="626" t="s">
        <v>3413</v>
      </c>
      <c r="L767" s="627">
        <v>85.49</v>
      </c>
      <c r="M767" s="627">
        <v>170.98</v>
      </c>
      <c r="N767" s="626">
        <v>2</v>
      </c>
      <c r="O767" s="691">
        <v>1</v>
      </c>
      <c r="P767" s="627">
        <v>170.98</v>
      </c>
      <c r="Q767" s="642">
        <v>1</v>
      </c>
      <c r="R767" s="626">
        <v>2</v>
      </c>
      <c r="S767" s="642">
        <v>1</v>
      </c>
      <c r="T767" s="691">
        <v>1</v>
      </c>
      <c r="U767" s="673">
        <v>1</v>
      </c>
    </row>
    <row r="768" spans="1:21" ht="14.4" customHeight="1" x14ac:dyDescent="0.3">
      <c r="A768" s="625">
        <v>7</v>
      </c>
      <c r="B768" s="626" t="s">
        <v>528</v>
      </c>
      <c r="C768" s="626">
        <v>89301072</v>
      </c>
      <c r="D768" s="689" t="s">
        <v>4145</v>
      </c>
      <c r="E768" s="690" t="s">
        <v>2814</v>
      </c>
      <c r="F768" s="626" t="s">
        <v>2775</v>
      </c>
      <c r="G768" s="626" t="s">
        <v>2940</v>
      </c>
      <c r="H768" s="626" t="s">
        <v>527</v>
      </c>
      <c r="I768" s="626" t="s">
        <v>2945</v>
      </c>
      <c r="J768" s="626" t="s">
        <v>2946</v>
      </c>
      <c r="K768" s="626" t="s">
        <v>996</v>
      </c>
      <c r="L768" s="627">
        <v>0</v>
      </c>
      <c r="M768" s="627">
        <v>0</v>
      </c>
      <c r="N768" s="626">
        <v>4</v>
      </c>
      <c r="O768" s="691">
        <v>1</v>
      </c>
      <c r="P768" s="627">
        <v>0</v>
      </c>
      <c r="Q768" s="642"/>
      <c r="R768" s="626">
        <v>4</v>
      </c>
      <c r="S768" s="642">
        <v>1</v>
      </c>
      <c r="T768" s="691">
        <v>1</v>
      </c>
      <c r="U768" s="673">
        <v>1</v>
      </c>
    </row>
    <row r="769" spans="1:21" ht="14.4" customHeight="1" x14ac:dyDescent="0.3">
      <c r="A769" s="625">
        <v>7</v>
      </c>
      <c r="B769" s="626" t="s">
        <v>528</v>
      </c>
      <c r="C769" s="626">
        <v>89301072</v>
      </c>
      <c r="D769" s="689" t="s">
        <v>4145</v>
      </c>
      <c r="E769" s="690" t="s">
        <v>2814</v>
      </c>
      <c r="F769" s="626" t="s">
        <v>2775</v>
      </c>
      <c r="G769" s="626" t="s">
        <v>2940</v>
      </c>
      <c r="H769" s="626" t="s">
        <v>527</v>
      </c>
      <c r="I769" s="626" t="s">
        <v>3841</v>
      </c>
      <c r="J769" s="626" t="s">
        <v>3427</v>
      </c>
      <c r="K769" s="626" t="s">
        <v>2948</v>
      </c>
      <c r="L769" s="627">
        <v>0</v>
      </c>
      <c r="M769" s="627">
        <v>0</v>
      </c>
      <c r="N769" s="626">
        <v>2</v>
      </c>
      <c r="O769" s="691">
        <v>1</v>
      </c>
      <c r="P769" s="627">
        <v>0</v>
      </c>
      <c r="Q769" s="642"/>
      <c r="R769" s="626">
        <v>2</v>
      </c>
      <c r="S769" s="642">
        <v>1</v>
      </c>
      <c r="T769" s="691">
        <v>1</v>
      </c>
      <c r="U769" s="673">
        <v>1</v>
      </c>
    </row>
    <row r="770" spans="1:21" ht="14.4" customHeight="1" x14ac:dyDescent="0.3">
      <c r="A770" s="625">
        <v>7</v>
      </c>
      <c r="B770" s="626" t="s">
        <v>528</v>
      </c>
      <c r="C770" s="626">
        <v>89301072</v>
      </c>
      <c r="D770" s="689" t="s">
        <v>4145</v>
      </c>
      <c r="E770" s="690" t="s">
        <v>2814</v>
      </c>
      <c r="F770" s="626" t="s">
        <v>2775</v>
      </c>
      <c r="G770" s="626" t="s">
        <v>2940</v>
      </c>
      <c r="H770" s="626" t="s">
        <v>527</v>
      </c>
      <c r="I770" s="626" t="s">
        <v>2947</v>
      </c>
      <c r="J770" s="626" t="s">
        <v>992</v>
      </c>
      <c r="K770" s="626" t="s">
        <v>2948</v>
      </c>
      <c r="L770" s="627">
        <v>0</v>
      </c>
      <c r="M770" s="627">
        <v>0</v>
      </c>
      <c r="N770" s="626">
        <v>1</v>
      </c>
      <c r="O770" s="691">
        <v>1</v>
      </c>
      <c r="P770" s="627">
        <v>0</v>
      </c>
      <c r="Q770" s="642"/>
      <c r="R770" s="626">
        <v>1</v>
      </c>
      <c r="S770" s="642">
        <v>1</v>
      </c>
      <c r="T770" s="691">
        <v>1</v>
      </c>
      <c r="U770" s="673">
        <v>1</v>
      </c>
    </row>
    <row r="771" spans="1:21" ht="14.4" customHeight="1" x14ac:dyDescent="0.3">
      <c r="A771" s="625">
        <v>7</v>
      </c>
      <c r="B771" s="626" t="s">
        <v>528</v>
      </c>
      <c r="C771" s="626">
        <v>89301072</v>
      </c>
      <c r="D771" s="689" t="s">
        <v>4145</v>
      </c>
      <c r="E771" s="690" t="s">
        <v>2815</v>
      </c>
      <c r="F771" s="626" t="s">
        <v>2775</v>
      </c>
      <c r="G771" s="626" t="s">
        <v>2843</v>
      </c>
      <c r="H771" s="626" t="s">
        <v>645</v>
      </c>
      <c r="I771" s="626" t="s">
        <v>2844</v>
      </c>
      <c r="J771" s="626" t="s">
        <v>2845</v>
      </c>
      <c r="K771" s="626" t="s">
        <v>2846</v>
      </c>
      <c r="L771" s="627">
        <v>333.31</v>
      </c>
      <c r="M771" s="627">
        <v>999.93000000000006</v>
      </c>
      <c r="N771" s="626">
        <v>3</v>
      </c>
      <c r="O771" s="691">
        <v>1</v>
      </c>
      <c r="P771" s="627">
        <v>999.93000000000006</v>
      </c>
      <c r="Q771" s="642">
        <v>1</v>
      </c>
      <c r="R771" s="626">
        <v>3</v>
      </c>
      <c r="S771" s="642">
        <v>1</v>
      </c>
      <c r="T771" s="691">
        <v>1</v>
      </c>
      <c r="U771" s="673">
        <v>1</v>
      </c>
    </row>
    <row r="772" spans="1:21" ht="14.4" customHeight="1" x14ac:dyDescent="0.3">
      <c r="A772" s="625">
        <v>7</v>
      </c>
      <c r="B772" s="626" t="s">
        <v>528</v>
      </c>
      <c r="C772" s="626">
        <v>89301072</v>
      </c>
      <c r="D772" s="689" t="s">
        <v>4145</v>
      </c>
      <c r="E772" s="690" t="s">
        <v>2815</v>
      </c>
      <c r="F772" s="626" t="s">
        <v>2775</v>
      </c>
      <c r="G772" s="626" t="s">
        <v>3296</v>
      </c>
      <c r="H772" s="626" t="s">
        <v>527</v>
      </c>
      <c r="I772" s="626" t="s">
        <v>3842</v>
      </c>
      <c r="J772" s="626" t="s">
        <v>3843</v>
      </c>
      <c r="K772" s="626" t="s">
        <v>1984</v>
      </c>
      <c r="L772" s="627">
        <v>413.22</v>
      </c>
      <c r="M772" s="627">
        <v>1239.6600000000001</v>
      </c>
      <c r="N772" s="626">
        <v>3</v>
      </c>
      <c r="O772" s="691">
        <v>2.5</v>
      </c>
      <c r="P772" s="627">
        <v>1239.6600000000001</v>
      </c>
      <c r="Q772" s="642">
        <v>1</v>
      </c>
      <c r="R772" s="626">
        <v>3</v>
      </c>
      <c r="S772" s="642">
        <v>1</v>
      </c>
      <c r="T772" s="691">
        <v>2.5</v>
      </c>
      <c r="U772" s="673">
        <v>1</v>
      </c>
    </row>
    <row r="773" spans="1:21" ht="14.4" customHeight="1" x14ac:dyDescent="0.3">
      <c r="A773" s="625">
        <v>7</v>
      </c>
      <c r="B773" s="626" t="s">
        <v>528</v>
      </c>
      <c r="C773" s="626">
        <v>89301072</v>
      </c>
      <c r="D773" s="689" t="s">
        <v>4145</v>
      </c>
      <c r="E773" s="690" t="s">
        <v>2815</v>
      </c>
      <c r="F773" s="626" t="s">
        <v>2775</v>
      </c>
      <c r="G773" s="626" t="s">
        <v>3351</v>
      </c>
      <c r="H773" s="626" t="s">
        <v>527</v>
      </c>
      <c r="I773" s="626" t="s">
        <v>3844</v>
      </c>
      <c r="J773" s="626" t="s">
        <v>3845</v>
      </c>
      <c r="K773" s="626" t="s">
        <v>3846</v>
      </c>
      <c r="L773" s="627">
        <v>77.08</v>
      </c>
      <c r="M773" s="627">
        <v>77.08</v>
      </c>
      <c r="N773" s="626">
        <v>1</v>
      </c>
      <c r="O773" s="691">
        <v>1</v>
      </c>
      <c r="P773" s="627"/>
      <c r="Q773" s="642">
        <v>0</v>
      </c>
      <c r="R773" s="626"/>
      <c r="S773" s="642">
        <v>0</v>
      </c>
      <c r="T773" s="691"/>
      <c r="U773" s="673">
        <v>0</v>
      </c>
    </row>
    <row r="774" spans="1:21" ht="14.4" customHeight="1" x14ac:dyDescent="0.3">
      <c r="A774" s="625">
        <v>7</v>
      </c>
      <c r="B774" s="626" t="s">
        <v>528</v>
      </c>
      <c r="C774" s="626">
        <v>89301072</v>
      </c>
      <c r="D774" s="689" t="s">
        <v>4145</v>
      </c>
      <c r="E774" s="690" t="s">
        <v>2815</v>
      </c>
      <c r="F774" s="626" t="s">
        <v>2775</v>
      </c>
      <c r="G774" s="626" t="s">
        <v>3847</v>
      </c>
      <c r="H774" s="626" t="s">
        <v>527</v>
      </c>
      <c r="I774" s="626" t="s">
        <v>3848</v>
      </c>
      <c r="J774" s="626" t="s">
        <v>3849</v>
      </c>
      <c r="K774" s="626" t="s">
        <v>3850</v>
      </c>
      <c r="L774" s="627">
        <v>0</v>
      </c>
      <c r="M774" s="627">
        <v>0</v>
      </c>
      <c r="N774" s="626">
        <v>3</v>
      </c>
      <c r="O774" s="691">
        <v>1</v>
      </c>
      <c r="P774" s="627">
        <v>0</v>
      </c>
      <c r="Q774" s="642"/>
      <c r="R774" s="626">
        <v>3</v>
      </c>
      <c r="S774" s="642">
        <v>1</v>
      </c>
      <c r="T774" s="691">
        <v>1</v>
      </c>
      <c r="U774" s="673">
        <v>1</v>
      </c>
    </row>
    <row r="775" spans="1:21" ht="14.4" customHeight="1" x14ac:dyDescent="0.3">
      <c r="A775" s="625">
        <v>7</v>
      </c>
      <c r="B775" s="626" t="s">
        <v>528</v>
      </c>
      <c r="C775" s="626">
        <v>89301072</v>
      </c>
      <c r="D775" s="689" t="s">
        <v>4145</v>
      </c>
      <c r="E775" s="690" t="s">
        <v>2815</v>
      </c>
      <c r="F775" s="626" t="s">
        <v>2775</v>
      </c>
      <c r="G775" s="626" t="s">
        <v>3851</v>
      </c>
      <c r="H775" s="626" t="s">
        <v>527</v>
      </c>
      <c r="I775" s="626" t="s">
        <v>3852</v>
      </c>
      <c r="J775" s="626" t="s">
        <v>3853</v>
      </c>
      <c r="K775" s="626" t="s">
        <v>3854</v>
      </c>
      <c r="L775" s="627">
        <v>0</v>
      </c>
      <c r="M775" s="627">
        <v>0</v>
      </c>
      <c r="N775" s="626">
        <v>1</v>
      </c>
      <c r="O775" s="691">
        <v>1</v>
      </c>
      <c r="P775" s="627">
        <v>0</v>
      </c>
      <c r="Q775" s="642"/>
      <c r="R775" s="626">
        <v>1</v>
      </c>
      <c r="S775" s="642">
        <v>1</v>
      </c>
      <c r="T775" s="691">
        <v>1</v>
      </c>
      <c r="U775" s="673">
        <v>1</v>
      </c>
    </row>
    <row r="776" spans="1:21" ht="14.4" customHeight="1" x14ac:dyDescent="0.3">
      <c r="A776" s="625">
        <v>7</v>
      </c>
      <c r="B776" s="626" t="s">
        <v>528</v>
      </c>
      <c r="C776" s="626">
        <v>89301072</v>
      </c>
      <c r="D776" s="689" t="s">
        <v>4145</v>
      </c>
      <c r="E776" s="690" t="s">
        <v>2815</v>
      </c>
      <c r="F776" s="626" t="s">
        <v>2775</v>
      </c>
      <c r="G776" s="626" t="s">
        <v>3479</v>
      </c>
      <c r="H776" s="626" t="s">
        <v>527</v>
      </c>
      <c r="I776" s="626" t="s">
        <v>3855</v>
      </c>
      <c r="J776" s="626" t="s">
        <v>3856</v>
      </c>
      <c r="K776" s="626" t="s">
        <v>3482</v>
      </c>
      <c r="L776" s="627">
        <v>413.22</v>
      </c>
      <c r="M776" s="627">
        <v>826.44</v>
      </c>
      <c r="N776" s="626">
        <v>2</v>
      </c>
      <c r="O776" s="691">
        <v>2</v>
      </c>
      <c r="P776" s="627">
        <v>826.44</v>
      </c>
      <c r="Q776" s="642">
        <v>1</v>
      </c>
      <c r="R776" s="626">
        <v>2</v>
      </c>
      <c r="S776" s="642">
        <v>1</v>
      </c>
      <c r="T776" s="691">
        <v>2</v>
      </c>
      <c r="U776" s="673">
        <v>1</v>
      </c>
    </row>
    <row r="777" spans="1:21" ht="14.4" customHeight="1" x14ac:dyDescent="0.3">
      <c r="A777" s="625">
        <v>7</v>
      </c>
      <c r="B777" s="626" t="s">
        <v>528</v>
      </c>
      <c r="C777" s="626">
        <v>89301072</v>
      </c>
      <c r="D777" s="689" t="s">
        <v>4145</v>
      </c>
      <c r="E777" s="690" t="s">
        <v>2815</v>
      </c>
      <c r="F777" s="626" t="s">
        <v>2775</v>
      </c>
      <c r="G777" s="626" t="s">
        <v>2926</v>
      </c>
      <c r="H777" s="626" t="s">
        <v>645</v>
      </c>
      <c r="I777" s="626" t="s">
        <v>2927</v>
      </c>
      <c r="J777" s="626" t="s">
        <v>1837</v>
      </c>
      <c r="K777" s="626" t="s">
        <v>2928</v>
      </c>
      <c r="L777" s="627">
        <v>96.63</v>
      </c>
      <c r="M777" s="627">
        <v>193.26</v>
      </c>
      <c r="N777" s="626">
        <v>2</v>
      </c>
      <c r="O777" s="691">
        <v>1</v>
      </c>
      <c r="P777" s="627">
        <v>193.26</v>
      </c>
      <c r="Q777" s="642">
        <v>1</v>
      </c>
      <c r="R777" s="626">
        <v>2</v>
      </c>
      <c r="S777" s="642">
        <v>1</v>
      </c>
      <c r="T777" s="691">
        <v>1</v>
      </c>
      <c r="U777" s="673">
        <v>1</v>
      </c>
    </row>
    <row r="778" spans="1:21" ht="14.4" customHeight="1" x14ac:dyDescent="0.3">
      <c r="A778" s="625">
        <v>7</v>
      </c>
      <c r="B778" s="626" t="s">
        <v>528</v>
      </c>
      <c r="C778" s="626">
        <v>89301072</v>
      </c>
      <c r="D778" s="689" t="s">
        <v>4145</v>
      </c>
      <c r="E778" s="690" t="s">
        <v>2815</v>
      </c>
      <c r="F778" s="626" t="s">
        <v>2775</v>
      </c>
      <c r="G778" s="626" t="s">
        <v>2926</v>
      </c>
      <c r="H778" s="626" t="s">
        <v>645</v>
      </c>
      <c r="I778" s="626" t="s">
        <v>3556</v>
      </c>
      <c r="J778" s="626" t="s">
        <v>1837</v>
      </c>
      <c r="K778" s="626" t="s">
        <v>3557</v>
      </c>
      <c r="L778" s="627">
        <v>193.26</v>
      </c>
      <c r="M778" s="627">
        <v>386.52</v>
      </c>
      <c r="N778" s="626">
        <v>2</v>
      </c>
      <c r="O778" s="691">
        <v>2</v>
      </c>
      <c r="P778" s="627">
        <v>386.52</v>
      </c>
      <c r="Q778" s="642">
        <v>1</v>
      </c>
      <c r="R778" s="626">
        <v>2</v>
      </c>
      <c r="S778" s="642">
        <v>1</v>
      </c>
      <c r="T778" s="691">
        <v>2</v>
      </c>
      <c r="U778" s="673">
        <v>1</v>
      </c>
    </row>
    <row r="779" spans="1:21" ht="14.4" customHeight="1" x14ac:dyDescent="0.3">
      <c r="A779" s="625">
        <v>7</v>
      </c>
      <c r="B779" s="626" t="s">
        <v>528</v>
      </c>
      <c r="C779" s="626">
        <v>89301072</v>
      </c>
      <c r="D779" s="689" t="s">
        <v>4145</v>
      </c>
      <c r="E779" s="690" t="s">
        <v>2815</v>
      </c>
      <c r="F779" s="626" t="s">
        <v>2775</v>
      </c>
      <c r="G779" s="626" t="s">
        <v>2926</v>
      </c>
      <c r="H779" s="626" t="s">
        <v>527</v>
      </c>
      <c r="I779" s="626" t="s">
        <v>667</v>
      </c>
      <c r="J779" s="626" t="s">
        <v>668</v>
      </c>
      <c r="K779" s="626" t="s">
        <v>2736</v>
      </c>
      <c r="L779" s="627">
        <v>96.63</v>
      </c>
      <c r="M779" s="627">
        <v>193.26</v>
      </c>
      <c r="N779" s="626">
        <v>2</v>
      </c>
      <c r="O779" s="691">
        <v>1</v>
      </c>
      <c r="P779" s="627">
        <v>193.26</v>
      </c>
      <c r="Q779" s="642">
        <v>1</v>
      </c>
      <c r="R779" s="626">
        <v>2</v>
      </c>
      <c r="S779" s="642">
        <v>1</v>
      </c>
      <c r="T779" s="691">
        <v>1</v>
      </c>
      <c r="U779" s="673">
        <v>1</v>
      </c>
    </row>
    <row r="780" spans="1:21" ht="14.4" customHeight="1" x14ac:dyDescent="0.3">
      <c r="A780" s="625">
        <v>7</v>
      </c>
      <c r="B780" s="626" t="s">
        <v>528</v>
      </c>
      <c r="C780" s="626">
        <v>89301072</v>
      </c>
      <c r="D780" s="689" t="s">
        <v>4145</v>
      </c>
      <c r="E780" s="690" t="s">
        <v>2815</v>
      </c>
      <c r="F780" s="626" t="s">
        <v>2775</v>
      </c>
      <c r="G780" s="626" t="s">
        <v>2933</v>
      </c>
      <c r="H780" s="626" t="s">
        <v>527</v>
      </c>
      <c r="I780" s="626" t="s">
        <v>3857</v>
      </c>
      <c r="J780" s="626" t="s">
        <v>3858</v>
      </c>
      <c r="K780" s="626" t="s">
        <v>2936</v>
      </c>
      <c r="L780" s="627">
        <v>0</v>
      </c>
      <c r="M780" s="627">
        <v>0</v>
      </c>
      <c r="N780" s="626">
        <v>1</v>
      </c>
      <c r="O780" s="691">
        <v>0.5</v>
      </c>
      <c r="P780" s="627">
        <v>0</v>
      </c>
      <c r="Q780" s="642"/>
      <c r="R780" s="626">
        <v>1</v>
      </c>
      <c r="S780" s="642">
        <v>1</v>
      </c>
      <c r="T780" s="691">
        <v>0.5</v>
      </c>
      <c r="U780" s="673">
        <v>1</v>
      </c>
    </row>
    <row r="781" spans="1:21" ht="14.4" customHeight="1" x14ac:dyDescent="0.3">
      <c r="A781" s="625">
        <v>7</v>
      </c>
      <c r="B781" s="626" t="s">
        <v>528</v>
      </c>
      <c r="C781" s="626">
        <v>89301072</v>
      </c>
      <c r="D781" s="689" t="s">
        <v>4145</v>
      </c>
      <c r="E781" s="690" t="s">
        <v>2815</v>
      </c>
      <c r="F781" s="626" t="s">
        <v>2775</v>
      </c>
      <c r="G781" s="626" t="s">
        <v>2940</v>
      </c>
      <c r="H781" s="626" t="s">
        <v>527</v>
      </c>
      <c r="I781" s="626" t="s">
        <v>3859</v>
      </c>
      <c r="J781" s="626" t="s">
        <v>3427</v>
      </c>
      <c r="K781" s="626" t="s">
        <v>996</v>
      </c>
      <c r="L781" s="627">
        <v>0</v>
      </c>
      <c r="M781" s="627">
        <v>0</v>
      </c>
      <c r="N781" s="626">
        <v>1</v>
      </c>
      <c r="O781" s="691">
        <v>1</v>
      </c>
      <c r="P781" s="627">
        <v>0</v>
      </c>
      <c r="Q781" s="642"/>
      <c r="R781" s="626">
        <v>1</v>
      </c>
      <c r="S781" s="642">
        <v>1</v>
      </c>
      <c r="T781" s="691">
        <v>1</v>
      </c>
      <c r="U781" s="673">
        <v>1</v>
      </c>
    </row>
    <row r="782" spans="1:21" ht="14.4" customHeight="1" x14ac:dyDescent="0.3">
      <c r="A782" s="625">
        <v>7</v>
      </c>
      <c r="B782" s="626" t="s">
        <v>528</v>
      </c>
      <c r="C782" s="626">
        <v>89301072</v>
      </c>
      <c r="D782" s="689" t="s">
        <v>4145</v>
      </c>
      <c r="E782" s="690" t="s">
        <v>2815</v>
      </c>
      <c r="F782" s="626" t="s">
        <v>2775</v>
      </c>
      <c r="G782" s="626" t="s">
        <v>2940</v>
      </c>
      <c r="H782" s="626" t="s">
        <v>527</v>
      </c>
      <c r="I782" s="626" t="s">
        <v>995</v>
      </c>
      <c r="J782" s="626" t="s">
        <v>992</v>
      </c>
      <c r="K782" s="626" t="s">
        <v>996</v>
      </c>
      <c r="L782" s="627">
        <v>0</v>
      </c>
      <c r="M782" s="627">
        <v>0</v>
      </c>
      <c r="N782" s="626">
        <v>1</v>
      </c>
      <c r="O782" s="691">
        <v>1</v>
      </c>
      <c r="P782" s="627"/>
      <c r="Q782" s="642"/>
      <c r="R782" s="626"/>
      <c r="S782" s="642">
        <v>0</v>
      </c>
      <c r="T782" s="691"/>
      <c r="U782" s="673">
        <v>0</v>
      </c>
    </row>
    <row r="783" spans="1:21" ht="14.4" customHeight="1" x14ac:dyDescent="0.3">
      <c r="A783" s="625">
        <v>7</v>
      </c>
      <c r="B783" s="626" t="s">
        <v>528</v>
      </c>
      <c r="C783" s="626">
        <v>89301072</v>
      </c>
      <c r="D783" s="689" t="s">
        <v>4145</v>
      </c>
      <c r="E783" s="690" t="s">
        <v>2816</v>
      </c>
      <c r="F783" s="626" t="s">
        <v>2775</v>
      </c>
      <c r="G783" s="626" t="s">
        <v>3137</v>
      </c>
      <c r="H783" s="626" t="s">
        <v>527</v>
      </c>
      <c r="I783" s="626" t="s">
        <v>893</v>
      </c>
      <c r="J783" s="626" t="s">
        <v>3138</v>
      </c>
      <c r="K783" s="626" t="s">
        <v>3139</v>
      </c>
      <c r="L783" s="627">
        <v>0</v>
      </c>
      <c r="M783" s="627">
        <v>0</v>
      </c>
      <c r="N783" s="626">
        <v>1</v>
      </c>
      <c r="O783" s="691">
        <v>1</v>
      </c>
      <c r="P783" s="627"/>
      <c r="Q783" s="642"/>
      <c r="R783" s="626"/>
      <c r="S783" s="642">
        <v>0</v>
      </c>
      <c r="T783" s="691"/>
      <c r="U783" s="673">
        <v>0</v>
      </c>
    </row>
    <row r="784" spans="1:21" ht="14.4" customHeight="1" x14ac:dyDescent="0.3">
      <c r="A784" s="625">
        <v>7</v>
      </c>
      <c r="B784" s="626" t="s">
        <v>528</v>
      </c>
      <c r="C784" s="626">
        <v>89301074</v>
      </c>
      <c r="D784" s="689" t="s">
        <v>4146</v>
      </c>
      <c r="E784" s="690" t="s">
        <v>2787</v>
      </c>
      <c r="F784" s="626" t="s">
        <v>2775</v>
      </c>
      <c r="G784" s="626" t="s">
        <v>2949</v>
      </c>
      <c r="H784" s="626" t="s">
        <v>527</v>
      </c>
      <c r="I784" s="626" t="s">
        <v>3291</v>
      </c>
      <c r="J784" s="626" t="s">
        <v>3292</v>
      </c>
      <c r="K784" s="626" t="s">
        <v>3293</v>
      </c>
      <c r="L784" s="627">
        <v>6.98</v>
      </c>
      <c r="M784" s="627">
        <v>20.94</v>
      </c>
      <c r="N784" s="626">
        <v>3</v>
      </c>
      <c r="O784" s="691">
        <v>1</v>
      </c>
      <c r="P784" s="627"/>
      <c r="Q784" s="642">
        <v>0</v>
      </c>
      <c r="R784" s="626"/>
      <c r="S784" s="642">
        <v>0</v>
      </c>
      <c r="T784" s="691"/>
      <c r="U784" s="673">
        <v>0</v>
      </c>
    </row>
    <row r="785" spans="1:21" ht="14.4" customHeight="1" x14ac:dyDescent="0.3">
      <c r="A785" s="625">
        <v>7</v>
      </c>
      <c r="B785" s="626" t="s">
        <v>528</v>
      </c>
      <c r="C785" s="626">
        <v>89301074</v>
      </c>
      <c r="D785" s="689" t="s">
        <v>4146</v>
      </c>
      <c r="E785" s="690" t="s">
        <v>2787</v>
      </c>
      <c r="F785" s="626" t="s">
        <v>2775</v>
      </c>
      <c r="G785" s="626" t="s">
        <v>3527</v>
      </c>
      <c r="H785" s="626" t="s">
        <v>527</v>
      </c>
      <c r="I785" s="626" t="s">
        <v>3860</v>
      </c>
      <c r="J785" s="626" t="s">
        <v>3529</v>
      </c>
      <c r="K785" s="626" t="s">
        <v>3861</v>
      </c>
      <c r="L785" s="627">
        <v>0</v>
      </c>
      <c r="M785" s="627">
        <v>0</v>
      </c>
      <c r="N785" s="626">
        <v>1</v>
      </c>
      <c r="O785" s="691">
        <v>0.5</v>
      </c>
      <c r="P785" s="627">
        <v>0</v>
      </c>
      <c r="Q785" s="642"/>
      <c r="R785" s="626">
        <v>1</v>
      </c>
      <c r="S785" s="642">
        <v>1</v>
      </c>
      <c r="T785" s="691">
        <v>0.5</v>
      </c>
      <c r="U785" s="673">
        <v>1</v>
      </c>
    </row>
    <row r="786" spans="1:21" ht="14.4" customHeight="1" x14ac:dyDescent="0.3">
      <c r="A786" s="625">
        <v>7</v>
      </c>
      <c r="B786" s="626" t="s">
        <v>528</v>
      </c>
      <c r="C786" s="626">
        <v>89301074</v>
      </c>
      <c r="D786" s="689" t="s">
        <v>4146</v>
      </c>
      <c r="E786" s="690" t="s">
        <v>2787</v>
      </c>
      <c r="F786" s="626" t="s">
        <v>2775</v>
      </c>
      <c r="G786" s="626" t="s">
        <v>3527</v>
      </c>
      <c r="H786" s="626" t="s">
        <v>527</v>
      </c>
      <c r="I786" s="626" t="s">
        <v>3862</v>
      </c>
      <c r="J786" s="626" t="s">
        <v>3637</v>
      </c>
      <c r="K786" s="626" t="s">
        <v>3615</v>
      </c>
      <c r="L786" s="627">
        <v>0</v>
      </c>
      <c r="M786" s="627">
        <v>0</v>
      </c>
      <c r="N786" s="626">
        <v>1</v>
      </c>
      <c r="O786" s="691">
        <v>0.5</v>
      </c>
      <c r="P786" s="627">
        <v>0</v>
      </c>
      <c r="Q786" s="642"/>
      <c r="R786" s="626">
        <v>1</v>
      </c>
      <c r="S786" s="642">
        <v>1</v>
      </c>
      <c r="T786" s="691">
        <v>0.5</v>
      </c>
      <c r="U786" s="673">
        <v>1</v>
      </c>
    </row>
    <row r="787" spans="1:21" ht="14.4" customHeight="1" x14ac:dyDescent="0.3">
      <c r="A787" s="625">
        <v>7</v>
      </c>
      <c r="B787" s="626" t="s">
        <v>528</v>
      </c>
      <c r="C787" s="626">
        <v>89301074</v>
      </c>
      <c r="D787" s="689" t="s">
        <v>4146</v>
      </c>
      <c r="E787" s="690" t="s">
        <v>2787</v>
      </c>
      <c r="F787" s="626" t="s">
        <v>2775</v>
      </c>
      <c r="G787" s="626" t="s">
        <v>3639</v>
      </c>
      <c r="H787" s="626" t="s">
        <v>527</v>
      </c>
      <c r="I787" s="626" t="s">
        <v>3863</v>
      </c>
      <c r="J787" s="626" t="s">
        <v>3641</v>
      </c>
      <c r="K787" s="626" t="s">
        <v>3864</v>
      </c>
      <c r="L787" s="627">
        <v>0</v>
      </c>
      <c r="M787" s="627">
        <v>0</v>
      </c>
      <c r="N787" s="626">
        <v>1</v>
      </c>
      <c r="O787" s="691">
        <v>0.5</v>
      </c>
      <c r="P787" s="627">
        <v>0</v>
      </c>
      <c r="Q787" s="642"/>
      <c r="R787" s="626">
        <v>1</v>
      </c>
      <c r="S787" s="642">
        <v>1</v>
      </c>
      <c r="T787" s="691">
        <v>0.5</v>
      </c>
      <c r="U787" s="673">
        <v>1</v>
      </c>
    </row>
    <row r="788" spans="1:21" ht="14.4" customHeight="1" x14ac:dyDescent="0.3">
      <c r="A788" s="625">
        <v>7</v>
      </c>
      <c r="B788" s="626" t="s">
        <v>528</v>
      </c>
      <c r="C788" s="626">
        <v>89301074</v>
      </c>
      <c r="D788" s="689" t="s">
        <v>4146</v>
      </c>
      <c r="E788" s="690" t="s">
        <v>2787</v>
      </c>
      <c r="F788" s="626" t="s">
        <v>2775</v>
      </c>
      <c r="G788" s="626" t="s">
        <v>3214</v>
      </c>
      <c r="H788" s="626" t="s">
        <v>527</v>
      </c>
      <c r="I788" s="626" t="s">
        <v>935</v>
      </c>
      <c r="J788" s="626" t="s">
        <v>936</v>
      </c>
      <c r="K788" s="626" t="s">
        <v>3215</v>
      </c>
      <c r="L788" s="627">
        <v>153.37</v>
      </c>
      <c r="M788" s="627">
        <v>153.37</v>
      </c>
      <c r="N788" s="626">
        <v>1</v>
      </c>
      <c r="O788" s="691">
        <v>0.5</v>
      </c>
      <c r="P788" s="627">
        <v>153.37</v>
      </c>
      <c r="Q788" s="642">
        <v>1</v>
      </c>
      <c r="R788" s="626">
        <v>1</v>
      </c>
      <c r="S788" s="642">
        <v>1</v>
      </c>
      <c r="T788" s="691">
        <v>0.5</v>
      </c>
      <c r="U788" s="673">
        <v>1</v>
      </c>
    </row>
    <row r="789" spans="1:21" ht="14.4" customHeight="1" x14ac:dyDescent="0.3">
      <c r="A789" s="625">
        <v>7</v>
      </c>
      <c r="B789" s="626" t="s">
        <v>528</v>
      </c>
      <c r="C789" s="626">
        <v>89301074</v>
      </c>
      <c r="D789" s="689" t="s">
        <v>4146</v>
      </c>
      <c r="E789" s="690" t="s">
        <v>2787</v>
      </c>
      <c r="F789" s="626" t="s">
        <v>2775</v>
      </c>
      <c r="G789" s="626" t="s">
        <v>2831</v>
      </c>
      <c r="H789" s="626" t="s">
        <v>527</v>
      </c>
      <c r="I789" s="626" t="s">
        <v>2174</v>
      </c>
      <c r="J789" s="626" t="s">
        <v>2175</v>
      </c>
      <c r="K789" s="626" t="s">
        <v>3184</v>
      </c>
      <c r="L789" s="627">
        <v>31.64</v>
      </c>
      <c r="M789" s="627">
        <v>31.64</v>
      </c>
      <c r="N789" s="626">
        <v>1</v>
      </c>
      <c r="O789" s="691">
        <v>0.5</v>
      </c>
      <c r="P789" s="627">
        <v>31.64</v>
      </c>
      <c r="Q789" s="642">
        <v>1</v>
      </c>
      <c r="R789" s="626">
        <v>1</v>
      </c>
      <c r="S789" s="642">
        <v>1</v>
      </c>
      <c r="T789" s="691">
        <v>0.5</v>
      </c>
      <c r="U789" s="673">
        <v>1</v>
      </c>
    </row>
    <row r="790" spans="1:21" ht="14.4" customHeight="1" x14ac:dyDescent="0.3">
      <c r="A790" s="625">
        <v>7</v>
      </c>
      <c r="B790" s="626" t="s">
        <v>528</v>
      </c>
      <c r="C790" s="626">
        <v>89301074</v>
      </c>
      <c r="D790" s="689" t="s">
        <v>4146</v>
      </c>
      <c r="E790" s="690" t="s">
        <v>2787</v>
      </c>
      <c r="F790" s="626" t="s">
        <v>2775</v>
      </c>
      <c r="G790" s="626" t="s">
        <v>3865</v>
      </c>
      <c r="H790" s="626" t="s">
        <v>527</v>
      </c>
      <c r="I790" s="626" t="s">
        <v>3866</v>
      </c>
      <c r="J790" s="626" t="s">
        <v>3867</v>
      </c>
      <c r="K790" s="626" t="s">
        <v>1073</v>
      </c>
      <c r="L790" s="627">
        <v>56.97</v>
      </c>
      <c r="M790" s="627">
        <v>56.97</v>
      </c>
      <c r="N790" s="626">
        <v>1</v>
      </c>
      <c r="O790" s="691">
        <v>1</v>
      </c>
      <c r="P790" s="627"/>
      <c r="Q790" s="642">
        <v>0</v>
      </c>
      <c r="R790" s="626"/>
      <c r="S790" s="642">
        <v>0</v>
      </c>
      <c r="T790" s="691"/>
      <c r="U790" s="673">
        <v>0</v>
      </c>
    </row>
    <row r="791" spans="1:21" ht="14.4" customHeight="1" x14ac:dyDescent="0.3">
      <c r="A791" s="625">
        <v>7</v>
      </c>
      <c r="B791" s="626" t="s">
        <v>528</v>
      </c>
      <c r="C791" s="626">
        <v>89301074</v>
      </c>
      <c r="D791" s="689" t="s">
        <v>4146</v>
      </c>
      <c r="E791" s="690" t="s">
        <v>2787</v>
      </c>
      <c r="F791" s="626" t="s">
        <v>2775</v>
      </c>
      <c r="G791" s="626" t="s">
        <v>3437</v>
      </c>
      <c r="H791" s="626" t="s">
        <v>527</v>
      </c>
      <c r="I791" s="626" t="s">
        <v>951</v>
      </c>
      <c r="J791" s="626" t="s">
        <v>952</v>
      </c>
      <c r="K791" s="626" t="s">
        <v>953</v>
      </c>
      <c r="L791" s="627">
        <v>132.34</v>
      </c>
      <c r="M791" s="627">
        <v>132.34</v>
      </c>
      <c r="N791" s="626">
        <v>1</v>
      </c>
      <c r="O791" s="691">
        <v>1</v>
      </c>
      <c r="P791" s="627"/>
      <c r="Q791" s="642">
        <v>0</v>
      </c>
      <c r="R791" s="626"/>
      <c r="S791" s="642">
        <v>0</v>
      </c>
      <c r="T791" s="691"/>
      <c r="U791" s="673">
        <v>0</v>
      </c>
    </row>
    <row r="792" spans="1:21" ht="14.4" customHeight="1" x14ac:dyDescent="0.3">
      <c r="A792" s="625">
        <v>7</v>
      </c>
      <c r="B792" s="626" t="s">
        <v>528</v>
      </c>
      <c r="C792" s="626">
        <v>89301074</v>
      </c>
      <c r="D792" s="689" t="s">
        <v>4146</v>
      </c>
      <c r="E792" s="690" t="s">
        <v>2787</v>
      </c>
      <c r="F792" s="626" t="s">
        <v>2775</v>
      </c>
      <c r="G792" s="626" t="s">
        <v>3868</v>
      </c>
      <c r="H792" s="626" t="s">
        <v>527</v>
      </c>
      <c r="I792" s="626" t="s">
        <v>2181</v>
      </c>
      <c r="J792" s="626" t="s">
        <v>2182</v>
      </c>
      <c r="K792" s="626" t="s">
        <v>3869</v>
      </c>
      <c r="L792" s="627">
        <v>31.54</v>
      </c>
      <c r="M792" s="627">
        <v>63.08</v>
      </c>
      <c r="N792" s="626">
        <v>2</v>
      </c>
      <c r="O792" s="691">
        <v>1</v>
      </c>
      <c r="P792" s="627">
        <v>63.08</v>
      </c>
      <c r="Q792" s="642">
        <v>1</v>
      </c>
      <c r="R792" s="626">
        <v>2</v>
      </c>
      <c r="S792" s="642">
        <v>1</v>
      </c>
      <c r="T792" s="691">
        <v>1</v>
      </c>
      <c r="U792" s="673">
        <v>1</v>
      </c>
    </row>
    <row r="793" spans="1:21" ht="14.4" customHeight="1" x14ac:dyDescent="0.3">
      <c r="A793" s="625">
        <v>7</v>
      </c>
      <c r="B793" s="626" t="s">
        <v>528</v>
      </c>
      <c r="C793" s="626">
        <v>89301074</v>
      </c>
      <c r="D793" s="689" t="s">
        <v>4146</v>
      </c>
      <c r="E793" s="690" t="s">
        <v>2787</v>
      </c>
      <c r="F793" s="626" t="s">
        <v>2775</v>
      </c>
      <c r="G793" s="626" t="s">
        <v>2926</v>
      </c>
      <c r="H793" s="626" t="s">
        <v>527</v>
      </c>
      <c r="I793" s="626" t="s">
        <v>667</v>
      </c>
      <c r="J793" s="626" t="s">
        <v>668</v>
      </c>
      <c r="K793" s="626" t="s">
        <v>2736</v>
      </c>
      <c r="L793" s="627">
        <v>96.63</v>
      </c>
      <c r="M793" s="627">
        <v>289.89</v>
      </c>
      <c r="N793" s="626">
        <v>3</v>
      </c>
      <c r="O793" s="691">
        <v>1.5</v>
      </c>
      <c r="P793" s="627">
        <v>289.89</v>
      </c>
      <c r="Q793" s="642">
        <v>1</v>
      </c>
      <c r="R793" s="626">
        <v>3</v>
      </c>
      <c r="S793" s="642">
        <v>1</v>
      </c>
      <c r="T793" s="691">
        <v>1.5</v>
      </c>
      <c r="U793" s="673">
        <v>1</v>
      </c>
    </row>
    <row r="794" spans="1:21" ht="14.4" customHeight="1" x14ac:dyDescent="0.3">
      <c r="A794" s="625">
        <v>7</v>
      </c>
      <c r="B794" s="626" t="s">
        <v>528</v>
      </c>
      <c r="C794" s="626">
        <v>89301074</v>
      </c>
      <c r="D794" s="689" t="s">
        <v>4146</v>
      </c>
      <c r="E794" s="690" t="s">
        <v>2787</v>
      </c>
      <c r="F794" s="626" t="s">
        <v>2775</v>
      </c>
      <c r="G794" s="626" t="s">
        <v>3870</v>
      </c>
      <c r="H794" s="626" t="s">
        <v>527</v>
      </c>
      <c r="I794" s="626" t="s">
        <v>3871</v>
      </c>
      <c r="J794" s="626" t="s">
        <v>3872</v>
      </c>
      <c r="K794" s="626" t="s">
        <v>2854</v>
      </c>
      <c r="L794" s="627">
        <v>0</v>
      </c>
      <c r="M794" s="627">
        <v>0</v>
      </c>
      <c r="N794" s="626">
        <v>1</v>
      </c>
      <c r="O794" s="691">
        <v>1</v>
      </c>
      <c r="P794" s="627"/>
      <c r="Q794" s="642"/>
      <c r="R794" s="626"/>
      <c r="S794" s="642">
        <v>0</v>
      </c>
      <c r="T794" s="691"/>
      <c r="U794" s="673">
        <v>0</v>
      </c>
    </row>
    <row r="795" spans="1:21" ht="14.4" customHeight="1" x14ac:dyDescent="0.3">
      <c r="A795" s="625">
        <v>7</v>
      </c>
      <c r="B795" s="626" t="s">
        <v>528</v>
      </c>
      <c r="C795" s="626">
        <v>89301074</v>
      </c>
      <c r="D795" s="689" t="s">
        <v>4146</v>
      </c>
      <c r="E795" s="690" t="s">
        <v>2789</v>
      </c>
      <c r="F795" s="626" t="s">
        <v>2775</v>
      </c>
      <c r="G795" s="626" t="s">
        <v>2843</v>
      </c>
      <c r="H795" s="626" t="s">
        <v>645</v>
      </c>
      <c r="I795" s="626" t="s">
        <v>2844</v>
      </c>
      <c r="J795" s="626" t="s">
        <v>2845</v>
      </c>
      <c r="K795" s="626" t="s">
        <v>2846</v>
      </c>
      <c r="L795" s="627">
        <v>333.31</v>
      </c>
      <c r="M795" s="627">
        <v>333.31</v>
      </c>
      <c r="N795" s="626">
        <v>1</v>
      </c>
      <c r="O795" s="691">
        <v>0.5</v>
      </c>
      <c r="P795" s="627">
        <v>333.31</v>
      </c>
      <c r="Q795" s="642">
        <v>1</v>
      </c>
      <c r="R795" s="626">
        <v>1</v>
      </c>
      <c r="S795" s="642">
        <v>1</v>
      </c>
      <c r="T795" s="691">
        <v>0.5</v>
      </c>
      <c r="U795" s="673">
        <v>1</v>
      </c>
    </row>
    <row r="796" spans="1:21" ht="14.4" customHeight="1" x14ac:dyDescent="0.3">
      <c r="A796" s="625">
        <v>7</v>
      </c>
      <c r="B796" s="626" t="s">
        <v>528</v>
      </c>
      <c r="C796" s="626">
        <v>89301074</v>
      </c>
      <c r="D796" s="689" t="s">
        <v>4146</v>
      </c>
      <c r="E796" s="690" t="s">
        <v>2789</v>
      </c>
      <c r="F796" s="626" t="s">
        <v>2775</v>
      </c>
      <c r="G796" s="626" t="s">
        <v>3479</v>
      </c>
      <c r="H796" s="626" t="s">
        <v>645</v>
      </c>
      <c r="I796" s="626" t="s">
        <v>3480</v>
      </c>
      <c r="J796" s="626" t="s">
        <v>3481</v>
      </c>
      <c r="K796" s="626" t="s">
        <v>3482</v>
      </c>
      <c r="L796" s="627">
        <v>413.22</v>
      </c>
      <c r="M796" s="627">
        <v>413.22</v>
      </c>
      <c r="N796" s="626">
        <v>1</v>
      </c>
      <c r="O796" s="691">
        <v>1</v>
      </c>
      <c r="P796" s="627">
        <v>413.22</v>
      </c>
      <c r="Q796" s="642">
        <v>1</v>
      </c>
      <c r="R796" s="626">
        <v>1</v>
      </c>
      <c r="S796" s="642">
        <v>1</v>
      </c>
      <c r="T796" s="691">
        <v>1</v>
      </c>
      <c r="U796" s="673">
        <v>1</v>
      </c>
    </row>
    <row r="797" spans="1:21" ht="14.4" customHeight="1" x14ac:dyDescent="0.3">
      <c r="A797" s="625">
        <v>7</v>
      </c>
      <c r="B797" s="626" t="s">
        <v>528</v>
      </c>
      <c r="C797" s="626">
        <v>89301074</v>
      </c>
      <c r="D797" s="689" t="s">
        <v>4146</v>
      </c>
      <c r="E797" s="690" t="s">
        <v>2789</v>
      </c>
      <c r="F797" s="626" t="s">
        <v>2775</v>
      </c>
      <c r="G797" s="626" t="s">
        <v>2922</v>
      </c>
      <c r="H797" s="626" t="s">
        <v>527</v>
      </c>
      <c r="I797" s="626" t="s">
        <v>2923</v>
      </c>
      <c r="J797" s="626" t="s">
        <v>2924</v>
      </c>
      <c r="K797" s="626" t="s">
        <v>2925</v>
      </c>
      <c r="L797" s="627">
        <v>0</v>
      </c>
      <c r="M797" s="627">
        <v>0</v>
      </c>
      <c r="N797" s="626">
        <v>1</v>
      </c>
      <c r="O797" s="691">
        <v>0.5</v>
      </c>
      <c r="P797" s="627">
        <v>0</v>
      </c>
      <c r="Q797" s="642"/>
      <c r="R797" s="626">
        <v>1</v>
      </c>
      <c r="S797" s="642">
        <v>1</v>
      </c>
      <c r="T797" s="691">
        <v>0.5</v>
      </c>
      <c r="U797" s="673">
        <v>1</v>
      </c>
    </row>
    <row r="798" spans="1:21" ht="14.4" customHeight="1" x14ac:dyDescent="0.3">
      <c r="A798" s="625">
        <v>7</v>
      </c>
      <c r="B798" s="626" t="s">
        <v>528</v>
      </c>
      <c r="C798" s="626">
        <v>89301074</v>
      </c>
      <c r="D798" s="689" t="s">
        <v>4146</v>
      </c>
      <c r="E798" s="690" t="s">
        <v>2789</v>
      </c>
      <c r="F798" s="626" t="s">
        <v>2775</v>
      </c>
      <c r="G798" s="626" t="s">
        <v>2926</v>
      </c>
      <c r="H798" s="626" t="s">
        <v>645</v>
      </c>
      <c r="I798" s="626" t="s">
        <v>3556</v>
      </c>
      <c r="J798" s="626" t="s">
        <v>1837</v>
      </c>
      <c r="K798" s="626" t="s">
        <v>3557</v>
      </c>
      <c r="L798" s="627">
        <v>193.26</v>
      </c>
      <c r="M798" s="627">
        <v>193.26</v>
      </c>
      <c r="N798" s="626">
        <v>1</v>
      </c>
      <c r="O798" s="691">
        <v>0.5</v>
      </c>
      <c r="P798" s="627">
        <v>193.26</v>
      </c>
      <c r="Q798" s="642">
        <v>1</v>
      </c>
      <c r="R798" s="626">
        <v>1</v>
      </c>
      <c r="S798" s="642">
        <v>1</v>
      </c>
      <c r="T798" s="691">
        <v>0.5</v>
      </c>
      <c r="U798" s="673">
        <v>1</v>
      </c>
    </row>
    <row r="799" spans="1:21" ht="14.4" customHeight="1" x14ac:dyDescent="0.3">
      <c r="A799" s="625">
        <v>7</v>
      </c>
      <c r="B799" s="626" t="s">
        <v>528</v>
      </c>
      <c r="C799" s="626">
        <v>89301074</v>
      </c>
      <c r="D799" s="689" t="s">
        <v>4146</v>
      </c>
      <c r="E799" s="690" t="s">
        <v>2789</v>
      </c>
      <c r="F799" s="626" t="s">
        <v>2775</v>
      </c>
      <c r="G799" s="626" t="s">
        <v>2929</v>
      </c>
      <c r="H799" s="626" t="s">
        <v>527</v>
      </c>
      <c r="I799" s="626" t="s">
        <v>2930</v>
      </c>
      <c r="J799" s="626" t="s">
        <v>857</v>
      </c>
      <c r="K799" s="626" t="s">
        <v>2931</v>
      </c>
      <c r="L799" s="627">
        <v>612.26</v>
      </c>
      <c r="M799" s="627">
        <v>612.26</v>
      </c>
      <c r="N799" s="626">
        <v>1</v>
      </c>
      <c r="O799" s="691">
        <v>0.5</v>
      </c>
      <c r="P799" s="627">
        <v>612.26</v>
      </c>
      <c r="Q799" s="642">
        <v>1</v>
      </c>
      <c r="R799" s="626">
        <v>1</v>
      </c>
      <c r="S799" s="642">
        <v>1</v>
      </c>
      <c r="T799" s="691">
        <v>0.5</v>
      </c>
      <c r="U799" s="673">
        <v>1</v>
      </c>
    </row>
    <row r="800" spans="1:21" ht="14.4" customHeight="1" x14ac:dyDescent="0.3">
      <c r="A800" s="625">
        <v>7</v>
      </c>
      <c r="B800" s="626" t="s">
        <v>528</v>
      </c>
      <c r="C800" s="626">
        <v>89301074</v>
      </c>
      <c r="D800" s="689" t="s">
        <v>4146</v>
      </c>
      <c r="E800" s="690" t="s">
        <v>2790</v>
      </c>
      <c r="F800" s="626" t="s">
        <v>2775</v>
      </c>
      <c r="G800" s="626" t="s">
        <v>2953</v>
      </c>
      <c r="H800" s="626" t="s">
        <v>527</v>
      </c>
      <c r="I800" s="626" t="s">
        <v>2954</v>
      </c>
      <c r="J800" s="626" t="s">
        <v>2955</v>
      </c>
      <c r="K800" s="626" t="s">
        <v>2956</v>
      </c>
      <c r="L800" s="627">
        <v>51.87</v>
      </c>
      <c r="M800" s="627">
        <v>311.21999999999997</v>
      </c>
      <c r="N800" s="626">
        <v>6</v>
      </c>
      <c r="O800" s="691">
        <v>1.5</v>
      </c>
      <c r="P800" s="627"/>
      <c r="Q800" s="642">
        <v>0</v>
      </c>
      <c r="R800" s="626"/>
      <c r="S800" s="642">
        <v>0</v>
      </c>
      <c r="T800" s="691"/>
      <c r="U800" s="673">
        <v>0</v>
      </c>
    </row>
    <row r="801" spans="1:21" ht="14.4" customHeight="1" x14ac:dyDescent="0.3">
      <c r="A801" s="625">
        <v>7</v>
      </c>
      <c r="B801" s="626" t="s">
        <v>528</v>
      </c>
      <c r="C801" s="626">
        <v>89301074</v>
      </c>
      <c r="D801" s="689" t="s">
        <v>4146</v>
      </c>
      <c r="E801" s="690" t="s">
        <v>2790</v>
      </c>
      <c r="F801" s="626" t="s">
        <v>2775</v>
      </c>
      <c r="G801" s="626" t="s">
        <v>2953</v>
      </c>
      <c r="H801" s="626" t="s">
        <v>527</v>
      </c>
      <c r="I801" s="626" t="s">
        <v>2954</v>
      </c>
      <c r="J801" s="626" t="s">
        <v>2955</v>
      </c>
      <c r="K801" s="626" t="s">
        <v>2956</v>
      </c>
      <c r="L801" s="627">
        <v>53.77</v>
      </c>
      <c r="M801" s="627">
        <v>53.77</v>
      </c>
      <c r="N801" s="626">
        <v>1</v>
      </c>
      <c r="O801" s="691">
        <v>0.5</v>
      </c>
      <c r="P801" s="627"/>
      <c r="Q801" s="642">
        <v>0</v>
      </c>
      <c r="R801" s="626"/>
      <c r="S801" s="642">
        <v>0</v>
      </c>
      <c r="T801" s="691"/>
      <c r="U801" s="673">
        <v>0</v>
      </c>
    </row>
    <row r="802" spans="1:21" ht="14.4" customHeight="1" x14ac:dyDescent="0.3">
      <c r="A802" s="625">
        <v>7</v>
      </c>
      <c r="B802" s="626" t="s">
        <v>528</v>
      </c>
      <c r="C802" s="626">
        <v>89301074</v>
      </c>
      <c r="D802" s="689" t="s">
        <v>4146</v>
      </c>
      <c r="E802" s="690" t="s">
        <v>2790</v>
      </c>
      <c r="F802" s="626" t="s">
        <v>2775</v>
      </c>
      <c r="G802" s="626" t="s">
        <v>3671</v>
      </c>
      <c r="H802" s="626" t="s">
        <v>527</v>
      </c>
      <c r="I802" s="626" t="s">
        <v>3672</v>
      </c>
      <c r="J802" s="626" t="s">
        <v>3673</v>
      </c>
      <c r="K802" s="626" t="s">
        <v>3071</v>
      </c>
      <c r="L802" s="627">
        <v>97.42</v>
      </c>
      <c r="M802" s="627">
        <v>389.68</v>
      </c>
      <c r="N802" s="626">
        <v>4</v>
      </c>
      <c r="O802" s="691">
        <v>2</v>
      </c>
      <c r="P802" s="627"/>
      <c r="Q802" s="642">
        <v>0</v>
      </c>
      <c r="R802" s="626"/>
      <c r="S802" s="642">
        <v>0</v>
      </c>
      <c r="T802" s="691"/>
      <c r="U802" s="673">
        <v>0</v>
      </c>
    </row>
    <row r="803" spans="1:21" ht="14.4" customHeight="1" x14ac:dyDescent="0.3">
      <c r="A803" s="625">
        <v>7</v>
      </c>
      <c r="B803" s="626" t="s">
        <v>528</v>
      </c>
      <c r="C803" s="626">
        <v>89301074</v>
      </c>
      <c r="D803" s="689" t="s">
        <v>4146</v>
      </c>
      <c r="E803" s="690" t="s">
        <v>2790</v>
      </c>
      <c r="F803" s="626" t="s">
        <v>2775</v>
      </c>
      <c r="G803" s="626" t="s">
        <v>3533</v>
      </c>
      <c r="H803" s="626" t="s">
        <v>527</v>
      </c>
      <c r="I803" s="626" t="s">
        <v>3873</v>
      </c>
      <c r="J803" s="626" t="s">
        <v>3535</v>
      </c>
      <c r="K803" s="626" t="s">
        <v>3874</v>
      </c>
      <c r="L803" s="627">
        <v>0</v>
      </c>
      <c r="M803" s="627">
        <v>0</v>
      </c>
      <c r="N803" s="626">
        <v>1</v>
      </c>
      <c r="O803" s="691">
        <v>1</v>
      </c>
      <c r="P803" s="627">
        <v>0</v>
      </c>
      <c r="Q803" s="642"/>
      <c r="R803" s="626">
        <v>1</v>
      </c>
      <c r="S803" s="642">
        <v>1</v>
      </c>
      <c r="T803" s="691">
        <v>1</v>
      </c>
      <c r="U803" s="673">
        <v>1</v>
      </c>
    </row>
    <row r="804" spans="1:21" ht="14.4" customHeight="1" x14ac:dyDescent="0.3">
      <c r="A804" s="625">
        <v>7</v>
      </c>
      <c r="B804" s="626" t="s">
        <v>528</v>
      </c>
      <c r="C804" s="626">
        <v>89301074</v>
      </c>
      <c r="D804" s="689" t="s">
        <v>4146</v>
      </c>
      <c r="E804" s="690" t="s">
        <v>2790</v>
      </c>
      <c r="F804" s="626" t="s">
        <v>2775</v>
      </c>
      <c r="G804" s="626" t="s">
        <v>2957</v>
      </c>
      <c r="H804" s="626" t="s">
        <v>645</v>
      </c>
      <c r="I804" s="626" t="s">
        <v>2958</v>
      </c>
      <c r="J804" s="626" t="s">
        <v>2959</v>
      </c>
      <c r="K804" s="626" t="s">
        <v>2960</v>
      </c>
      <c r="L804" s="627">
        <v>1027.5999999999999</v>
      </c>
      <c r="M804" s="627">
        <v>18496.8</v>
      </c>
      <c r="N804" s="626">
        <v>18</v>
      </c>
      <c r="O804" s="691">
        <v>4</v>
      </c>
      <c r="P804" s="627">
        <v>14386.4</v>
      </c>
      <c r="Q804" s="642">
        <v>0.77777777777777779</v>
      </c>
      <c r="R804" s="626">
        <v>14</v>
      </c>
      <c r="S804" s="642">
        <v>0.77777777777777779</v>
      </c>
      <c r="T804" s="691">
        <v>3</v>
      </c>
      <c r="U804" s="673">
        <v>0.75</v>
      </c>
    </row>
    <row r="805" spans="1:21" ht="14.4" customHeight="1" x14ac:dyDescent="0.3">
      <c r="A805" s="625">
        <v>7</v>
      </c>
      <c r="B805" s="626" t="s">
        <v>528</v>
      </c>
      <c r="C805" s="626">
        <v>89301074</v>
      </c>
      <c r="D805" s="689" t="s">
        <v>4146</v>
      </c>
      <c r="E805" s="690" t="s">
        <v>2790</v>
      </c>
      <c r="F805" s="626" t="s">
        <v>2775</v>
      </c>
      <c r="G805" s="626" t="s">
        <v>2957</v>
      </c>
      <c r="H805" s="626" t="s">
        <v>527</v>
      </c>
      <c r="I805" s="626" t="s">
        <v>3875</v>
      </c>
      <c r="J805" s="626" t="s">
        <v>2959</v>
      </c>
      <c r="K805" s="626" t="s">
        <v>3876</v>
      </c>
      <c r="L805" s="627">
        <v>2055.08</v>
      </c>
      <c r="M805" s="627">
        <v>2055.08</v>
      </c>
      <c r="N805" s="626">
        <v>1</v>
      </c>
      <c r="O805" s="691">
        <v>1</v>
      </c>
      <c r="P805" s="627">
        <v>2055.08</v>
      </c>
      <c r="Q805" s="642">
        <v>1</v>
      </c>
      <c r="R805" s="626">
        <v>1</v>
      </c>
      <c r="S805" s="642">
        <v>1</v>
      </c>
      <c r="T805" s="691">
        <v>1</v>
      </c>
      <c r="U805" s="673">
        <v>1</v>
      </c>
    </row>
    <row r="806" spans="1:21" ht="14.4" customHeight="1" x14ac:dyDescent="0.3">
      <c r="A806" s="625">
        <v>7</v>
      </c>
      <c r="B806" s="626" t="s">
        <v>528</v>
      </c>
      <c r="C806" s="626">
        <v>89301074</v>
      </c>
      <c r="D806" s="689" t="s">
        <v>4146</v>
      </c>
      <c r="E806" s="690" t="s">
        <v>2790</v>
      </c>
      <c r="F806" s="626" t="s">
        <v>2775</v>
      </c>
      <c r="G806" s="626" t="s">
        <v>2957</v>
      </c>
      <c r="H806" s="626" t="s">
        <v>645</v>
      </c>
      <c r="I806" s="626" t="s">
        <v>2961</v>
      </c>
      <c r="J806" s="626" t="s">
        <v>2962</v>
      </c>
      <c r="K806" s="626" t="s">
        <v>2963</v>
      </c>
      <c r="L806" s="627">
        <v>1509.4</v>
      </c>
      <c r="M806" s="627">
        <v>13584.6</v>
      </c>
      <c r="N806" s="626">
        <v>9</v>
      </c>
      <c r="O806" s="691">
        <v>1</v>
      </c>
      <c r="P806" s="627">
        <v>13584.6</v>
      </c>
      <c r="Q806" s="642">
        <v>1</v>
      </c>
      <c r="R806" s="626">
        <v>9</v>
      </c>
      <c r="S806" s="642">
        <v>1</v>
      </c>
      <c r="T806" s="691">
        <v>1</v>
      </c>
      <c r="U806" s="673">
        <v>1</v>
      </c>
    </row>
    <row r="807" spans="1:21" ht="14.4" customHeight="1" x14ac:dyDescent="0.3">
      <c r="A807" s="625">
        <v>7</v>
      </c>
      <c r="B807" s="626" t="s">
        <v>528</v>
      </c>
      <c r="C807" s="626">
        <v>89301074</v>
      </c>
      <c r="D807" s="689" t="s">
        <v>4146</v>
      </c>
      <c r="E807" s="690" t="s">
        <v>2790</v>
      </c>
      <c r="F807" s="626" t="s">
        <v>2775</v>
      </c>
      <c r="G807" s="626" t="s">
        <v>2964</v>
      </c>
      <c r="H807" s="626" t="s">
        <v>645</v>
      </c>
      <c r="I807" s="626" t="s">
        <v>2002</v>
      </c>
      <c r="J807" s="626" t="s">
        <v>2003</v>
      </c>
      <c r="K807" s="626" t="s">
        <v>2754</v>
      </c>
      <c r="L807" s="627">
        <v>216.16</v>
      </c>
      <c r="M807" s="627">
        <v>1513.12</v>
      </c>
      <c r="N807" s="626">
        <v>7</v>
      </c>
      <c r="O807" s="691">
        <v>1.5</v>
      </c>
      <c r="P807" s="627"/>
      <c r="Q807" s="642">
        <v>0</v>
      </c>
      <c r="R807" s="626"/>
      <c r="S807" s="642">
        <v>0</v>
      </c>
      <c r="T807" s="691"/>
      <c r="U807" s="673">
        <v>0</v>
      </c>
    </row>
    <row r="808" spans="1:21" ht="14.4" customHeight="1" x14ac:dyDescent="0.3">
      <c r="A808" s="625">
        <v>7</v>
      </c>
      <c r="B808" s="626" t="s">
        <v>528</v>
      </c>
      <c r="C808" s="626">
        <v>89301074</v>
      </c>
      <c r="D808" s="689" t="s">
        <v>4146</v>
      </c>
      <c r="E808" s="690" t="s">
        <v>2790</v>
      </c>
      <c r="F808" s="626" t="s">
        <v>2775</v>
      </c>
      <c r="G808" s="626" t="s">
        <v>2965</v>
      </c>
      <c r="H808" s="626" t="s">
        <v>527</v>
      </c>
      <c r="I808" s="626" t="s">
        <v>2966</v>
      </c>
      <c r="J808" s="626" t="s">
        <v>2967</v>
      </c>
      <c r="K808" s="626" t="s">
        <v>2968</v>
      </c>
      <c r="L808" s="627">
        <v>294.7</v>
      </c>
      <c r="M808" s="627">
        <v>589.4</v>
      </c>
      <c r="N808" s="626">
        <v>2</v>
      </c>
      <c r="O808" s="691">
        <v>1</v>
      </c>
      <c r="P808" s="627"/>
      <c r="Q808" s="642">
        <v>0</v>
      </c>
      <c r="R808" s="626"/>
      <c r="S808" s="642">
        <v>0</v>
      </c>
      <c r="T808" s="691"/>
      <c r="U808" s="673">
        <v>0</v>
      </c>
    </row>
    <row r="809" spans="1:21" ht="14.4" customHeight="1" x14ac:dyDescent="0.3">
      <c r="A809" s="625">
        <v>7</v>
      </c>
      <c r="B809" s="626" t="s">
        <v>528</v>
      </c>
      <c r="C809" s="626">
        <v>89301074</v>
      </c>
      <c r="D809" s="689" t="s">
        <v>4146</v>
      </c>
      <c r="E809" s="690" t="s">
        <v>2790</v>
      </c>
      <c r="F809" s="626" t="s">
        <v>2775</v>
      </c>
      <c r="G809" s="626" t="s">
        <v>2972</v>
      </c>
      <c r="H809" s="626" t="s">
        <v>527</v>
      </c>
      <c r="I809" s="626" t="s">
        <v>2973</v>
      </c>
      <c r="J809" s="626" t="s">
        <v>2974</v>
      </c>
      <c r="K809" s="626" t="s">
        <v>2975</v>
      </c>
      <c r="L809" s="627">
        <v>53.67</v>
      </c>
      <c r="M809" s="627">
        <v>483.03000000000003</v>
      </c>
      <c r="N809" s="626">
        <v>9</v>
      </c>
      <c r="O809" s="691">
        <v>2</v>
      </c>
      <c r="P809" s="627">
        <v>214.68</v>
      </c>
      <c r="Q809" s="642">
        <v>0.44444444444444442</v>
      </c>
      <c r="R809" s="626">
        <v>4</v>
      </c>
      <c r="S809" s="642">
        <v>0.44444444444444442</v>
      </c>
      <c r="T809" s="691">
        <v>0.5</v>
      </c>
      <c r="U809" s="673">
        <v>0.25</v>
      </c>
    </row>
    <row r="810" spans="1:21" ht="14.4" customHeight="1" x14ac:dyDescent="0.3">
      <c r="A810" s="625">
        <v>7</v>
      </c>
      <c r="B810" s="626" t="s">
        <v>528</v>
      </c>
      <c r="C810" s="626">
        <v>89301074</v>
      </c>
      <c r="D810" s="689" t="s">
        <v>4146</v>
      </c>
      <c r="E810" s="690" t="s">
        <v>2790</v>
      </c>
      <c r="F810" s="626" t="s">
        <v>2775</v>
      </c>
      <c r="G810" s="626" t="s">
        <v>2972</v>
      </c>
      <c r="H810" s="626" t="s">
        <v>527</v>
      </c>
      <c r="I810" s="626" t="s">
        <v>2973</v>
      </c>
      <c r="J810" s="626" t="s">
        <v>2974</v>
      </c>
      <c r="K810" s="626" t="s">
        <v>2975</v>
      </c>
      <c r="L810" s="627">
        <v>25.8</v>
      </c>
      <c r="M810" s="627">
        <v>51.6</v>
      </c>
      <c r="N810" s="626">
        <v>2</v>
      </c>
      <c r="O810" s="691">
        <v>1</v>
      </c>
      <c r="P810" s="627">
        <v>51.6</v>
      </c>
      <c r="Q810" s="642">
        <v>1</v>
      </c>
      <c r="R810" s="626">
        <v>2</v>
      </c>
      <c r="S810" s="642">
        <v>1</v>
      </c>
      <c r="T810" s="691">
        <v>1</v>
      </c>
      <c r="U810" s="673">
        <v>1</v>
      </c>
    </row>
    <row r="811" spans="1:21" ht="14.4" customHeight="1" x14ac:dyDescent="0.3">
      <c r="A811" s="625">
        <v>7</v>
      </c>
      <c r="B811" s="626" t="s">
        <v>528</v>
      </c>
      <c r="C811" s="626">
        <v>89301074</v>
      </c>
      <c r="D811" s="689" t="s">
        <v>4146</v>
      </c>
      <c r="E811" s="690" t="s">
        <v>2790</v>
      </c>
      <c r="F811" s="626" t="s">
        <v>2775</v>
      </c>
      <c r="G811" s="626" t="s">
        <v>2972</v>
      </c>
      <c r="H811" s="626" t="s">
        <v>527</v>
      </c>
      <c r="I811" s="626" t="s">
        <v>2976</v>
      </c>
      <c r="J811" s="626" t="s">
        <v>2977</v>
      </c>
      <c r="K811" s="626" t="s">
        <v>1943</v>
      </c>
      <c r="L811" s="627">
        <v>165.67</v>
      </c>
      <c r="M811" s="627">
        <v>1159.69</v>
      </c>
      <c r="N811" s="626">
        <v>7</v>
      </c>
      <c r="O811" s="691">
        <v>2.5</v>
      </c>
      <c r="P811" s="627">
        <v>497.01</v>
      </c>
      <c r="Q811" s="642">
        <v>0.42857142857142855</v>
      </c>
      <c r="R811" s="626">
        <v>3</v>
      </c>
      <c r="S811" s="642">
        <v>0.42857142857142855</v>
      </c>
      <c r="T811" s="691">
        <v>1</v>
      </c>
      <c r="U811" s="673">
        <v>0.4</v>
      </c>
    </row>
    <row r="812" spans="1:21" ht="14.4" customHeight="1" x14ac:dyDescent="0.3">
      <c r="A812" s="625">
        <v>7</v>
      </c>
      <c r="B812" s="626" t="s">
        <v>528</v>
      </c>
      <c r="C812" s="626">
        <v>89301074</v>
      </c>
      <c r="D812" s="689" t="s">
        <v>4146</v>
      </c>
      <c r="E812" s="690" t="s">
        <v>2790</v>
      </c>
      <c r="F812" s="626" t="s">
        <v>2775</v>
      </c>
      <c r="G812" s="626" t="s">
        <v>2972</v>
      </c>
      <c r="H812" s="626" t="s">
        <v>527</v>
      </c>
      <c r="I812" s="626" t="s">
        <v>2976</v>
      </c>
      <c r="J812" s="626" t="s">
        <v>2977</v>
      </c>
      <c r="K812" s="626" t="s">
        <v>1943</v>
      </c>
      <c r="L812" s="627">
        <v>77.42</v>
      </c>
      <c r="M812" s="627">
        <v>154.84</v>
      </c>
      <c r="N812" s="626">
        <v>2</v>
      </c>
      <c r="O812" s="691">
        <v>0.5</v>
      </c>
      <c r="P812" s="627"/>
      <c r="Q812" s="642">
        <v>0</v>
      </c>
      <c r="R812" s="626"/>
      <c r="S812" s="642">
        <v>0</v>
      </c>
      <c r="T812" s="691"/>
      <c r="U812" s="673">
        <v>0</v>
      </c>
    </row>
    <row r="813" spans="1:21" ht="14.4" customHeight="1" x14ac:dyDescent="0.3">
      <c r="A813" s="625">
        <v>7</v>
      </c>
      <c r="B813" s="626" t="s">
        <v>528</v>
      </c>
      <c r="C813" s="626">
        <v>89301074</v>
      </c>
      <c r="D813" s="689" t="s">
        <v>4146</v>
      </c>
      <c r="E813" s="690" t="s">
        <v>2790</v>
      </c>
      <c r="F813" s="626" t="s">
        <v>2775</v>
      </c>
      <c r="G813" s="626" t="s">
        <v>3201</v>
      </c>
      <c r="H813" s="626" t="s">
        <v>527</v>
      </c>
      <c r="I813" s="626" t="s">
        <v>3321</v>
      </c>
      <c r="J813" s="626" t="s">
        <v>3322</v>
      </c>
      <c r="K813" s="626" t="s">
        <v>3323</v>
      </c>
      <c r="L813" s="627">
        <v>834.99</v>
      </c>
      <c r="M813" s="627">
        <v>1669.98</v>
      </c>
      <c r="N813" s="626">
        <v>2</v>
      </c>
      <c r="O813" s="691"/>
      <c r="P813" s="627"/>
      <c r="Q813" s="642">
        <v>0</v>
      </c>
      <c r="R813" s="626"/>
      <c r="S813" s="642">
        <v>0</v>
      </c>
      <c r="T813" s="691"/>
      <c r="U813" s="673"/>
    </row>
    <row r="814" spans="1:21" ht="14.4" customHeight="1" x14ac:dyDescent="0.3">
      <c r="A814" s="625">
        <v>7</v>
      </c>
      <c r="B814" s="626" t="s">
        <v>528</v>
      </c>
      <c r="C814" s="626">
        <v>89301074</v>
      </c>
      <c r="D814" s="689" t="s">
        <v>4146</v>
      </c>
      <c r="E814" s="690" t="s">
        <v>2790</v>
      </c>
      <c r="F814" s="626" t="s">
        <v>2775</v>
      </c>
      <c r="G814" s="626" t="s">
        <v>2978</v>
      </c>
      <c r="H814" s="626" t="s">
        <v>527</v>
      </c>
      <c r="I814" s="626" t="s">
        <v>2979</v>
      </c>
      <c r="J814" s="626" t="s">
        <v>2980</v>
      </c>
      <c r="K814" s="626" t="s">
        <v>2981</v>
      </c>
      <c r="L814" s="627">
        <v>238.94</v>
      </c>
      <c r="M814" s="627">
        <v>1433.6399999999999</v>
      </c>
      <c r="N814" s="626">
        <v>6</v>
      </c>
      <c r="O814" s="691">
        <v>1.5</v>
      </c>
      <c r="P814" s="627"/>
      <c r="Q814" s="642">
        <v>0</v>
      </c>
      <c r="R814" s="626"/>
      <c r="S814" s="642">
        <v>0</v>
      </c>
      <c r="T814" s="691"/>
      <c r="U814" s="673">
        <v>0</v>
      </c>
    </row>
    <row r="815" spans="1:21" ht="14.4" customHeight="1" x14ac:dyDescent="0.3">
      <c r="A815" s="625">
        <v>7</v>
      </c>
      <c r="B815" s="626" t="s">
        <v>528</v>
      </c>
      <c r="C815" s="626">
        <v>89301074</v>
      </c>
      <c r="D815" s="689" t="s">
        <v>4146</v>
      </c>
      <c r="E815" s="690" t="s">
        <v>2790</v>
      </c>
      <c r="F815" s="626" t="s">
        <v>2775</v>
      </c>
      <c r="G815" s="626" t="s">
        <v>2982</v>
      </c>
      <c r="H815" s="626" t="s">
        <v>527</v>
      </c>
      <c r="I815" s="626" t="s">
        <v>2983</v>
      </c>
      <c r="J815" s="626" t="s">
        <v>2984</v>
      </c>
      <c r="K815" s="626" t="s">
        <v>2985</v>
      </c>
      <c r="L815" s="627">
        <v>629.07000000000005</v>
      </c>
      <c r="M815" s="627">
        <v>8177.9100000000008</v>
      </c>
      <c r="N815" s="626">
        <v>13</v>
      </c>
      <c r="O815" s="691">
        <v>2</v>
      </c>
      <c r="P815" s="627">
        <v>8177.9100000000008</v>
      </c>
      <c r="Q815" s="642">
        <v>1</v>
      </c>
      <c r="R815" s="626">
        <v>13</v>
      </c>
      <c r="S815" s="642">
        <v>1</v>
      </c>
      <c r="T815" s="691">
        <v>2</v>
      </c>
      <c r="U815" s="673">
        <v>1</v>
      </c>
    </row>
    <row r="816" spans="1:21" ht="14.4" customHeight="1" x14ac:dyDescent="0.3">
      <c r="A816" s="625">
        <v>7</v>
      </c>
      <c r="B816" s="626" t="s">
        <v>528</v>
      </c>
      <c r="C816" s="626">
        <v>89301074</v>
      </c>
      <c r="D816" s="689" t="s">
        <v>4146</v>
      </c>
      <c r="E816" s="690" t="s">
        <v>2790</v>
      </c>
      <c r="F816" s="626" t="s">
        <v>2775</v>
      </c>
      <c r="G816" s="626" t="s">
        <v>2982</v>
      </c>
      <c r="H816" s="626" t="s">
        <v>527</v>
      </c>
      <c r="I816" s="626" t="s">
        <v>2989</v>
      </c>
      <c r="J816" s="626" t="s">
        <v>2990</v>
      </c>
      <c r="K816" s="626" t="s">
        <v>2991</v>
      </c>
      <c r="L816" s="627">
        <v>0</v>
      </c>
      <c r="M816" s="627">
        <v>0</v>
      </c>
      <c r="N816" s="626">
        <v>10</v>
      </c>
      <c r="O816" s="691">
        <v>1</v>
      </c>
      <c r="P816" s="627">
        <v>0</v>
      </c>
      <c r="Q816" s="642"/>
      <c r="R816" s="626">
        <v>4</v>
      </c>
      <c r="S816" s="642">
        <v>0.4</v>
      </c>
      <c r="T816" s="691">
        <v>1</v>
      </c>
      <c r="U816" s="673">
        <v>1</v>
      </c>
    </row>
    <row r="817" spans="1:21" ht="14.4" customHeight="1" x14ac:dyDescent="0.3">
      <c r="A817" s="625">
        <v>7</v>
      </c>
      <c r="B817" s="626" t="s">
        <v>528</v>
      </c>
      <c r="C817" s="626">
        <v>89301074</v>
      </c>
      <c r="D817" s="689" t="s">
        <v>4146</v>
      </c>
      <c r="E817" s="690" t="s">
        <v>2790</v>
      </c>
      <c r="F817" s="626" t="s">
        <v>2775</v>
      </c>
      <c r="G817" s="626" t="s">
        <v>2982</v>
      </c>
      <c r="H817" s="626" t="s">
        <v>527</v>
      </c>
      <c r="I817" s="626" t="s">
        <v>2995</v>
      </c>
      <c r="J817" s="626" t="s">
        <v>2996</v>
      </c>
      <c r="K817" s="626" t="s">
        <v>2997</v>
      </c>
      <c r="L817" s="627">
        <v>0</v>
      </c>
      <c r="M817" s="627">
        <v>0</v>
      </c>
      <c r="N817" s="626">
        <v>1</v>
      </c>
      <c r="O817" s="691"/>
      <c r="P817" s="627">
        <v>0</v>
      </c>
      <c r="Q817" s="642"/>
      <c r="R817" s="626">
        <v>1</v>
      </c>
      <c r="S817" s="642">
        <v>1</v>
      </c>
      <c r="T817" s="691"/>
      <c r="U817" s="673"/>
    </row>
    <row r="818" spans="1:21" ht="14.4" customHeight="1" x14ac:dyDescent="0.3">
      <c r="A818" s="625">
        <v>7</v>
      </c>
      <c r="B818" s="626" t="s">
        <v>528</v>
      </c>
      <c r="C818" s="626">
        <v>89301074</v>
      </c>
      <c r="D818" s="689" t="s">
        <v>4146</v>
      </c>
      <c r="E818" s="690" t="s">
        <v>2790</v>
      </c>
      <c r="F818" s="626" t="s">
        <v>2775</v>
      </c>
      <c r="G818" s="626" t="s">
        <v>2982</v>
      </c>
      <c r="H818" s="626" t="s">
        <v>527</v>
      </c>
      <c r="I818" s="626" t="s">
        <v>3007</v>
      </c>
      <c r="J818" s="626" t="s">
        <v>3008</v>
      </c>
      <c r="K818" s="626" t="s">
        <v>3009</v>
      </c>
      <c r="L818" s="627">
        <v>4358.63</v>
      </c>
      <c r="M818" s="627">
        <v>8717.26</v>
      </c>
      <c r="N818" s="626">
        <v>2</v>
      </c>
      <c r="O818" s="691">
        <v>1</v>
      </c>
      <c r="P818" s="627">
        <v>4358.63</v>
      </c>
      <c r="Q818" s="642">
        <v>0.5</v>
      </c>
      <c r="R818" s="626">
        <v>1</v>
      </c>
      <c r="S818" s="642">
        <v>0.5</v>
      </c>
      <c r="T818" s="691"/>
      <c r="U818" s="673">
        <v>0</v>
      </c>
    </row>
    <row r="819" spans="1:21" ht="14.4" customHeight="1" x14ac:dyDescent="0.3">
      <c r="A819" s="625">
        <v>7</v>
      </c>
      <c r="B819" s="626" t="s">
        <v>528</v>
      </c>
      <c r="C819" s="626">
        <v>89301074</v>
      </c>
      <c r="D819" s="689" t="s">
        <v>4146</v>
      </c>
      <c r="E819" s="690" t="s">
        <v>2790</v>
      </c>
      <c r="F819" s="626" t="s">
        <v>2775</v>
      </c>
      <c r="G819" s="626" t="s">
        <v>2982</v>
      </c>
      <c r="H819" s="626" t="s">
        <v>527</v>
      </c>
      <c r="I819" s="626" t="s">
        <v>3465</v>
      </c>
      <c r="J819" s="626" t="s">
        <v>3466</v>
      </c>
      <c r="K819" s="626" t="s">
        <v>3467</v>
      </c>
      <c r="L819" s="627">
        <v>1063.33</v>
      </c>
      <c r="M819" s="627">
        <v>4253.32</v>
      </c>
      <c r="N819" s="626">
        <v>4</v>
      </c>
      <c r="O819" s="691"/>
      <c r="P819" s="627">
        <v>4253.32</v>
      </c>
      <c r="Q819" s="642">
        <v>1</v>
      </c>
      <c r="R819" s="626">
        <v>4</v>
      </c>
      <c r="S819" s="642">
        <v>1</v>
      </c>
      <c r="T819" s="691"/>
      <c r="U819" s="673"/>
    </row>
    <row r="820" spans="1:21" ht="14.4" customHeight="1" x14ac:dyDescent="0.3">
      <c r="A820" s="625">
        <v>7</v>
      </c>
      <c r="B820" s="626" t="s">
        <v>528</v>
      </c>
      <c r="C820" s="626">
        <v>89301074</v>
      </c>
      <c r="D820" s="689" t="s">
        <v>4146</v>
      </c>
      <c r="E820" s="690" t="s">
        <v>2790</v>
      </c>
      <c r="F820" s="626" t="s">
        <v>2775</v>
      </c>
      <c r="G820" s="626" t="s">
        <v>2982</v>
      </c>
      <c r="H820" s="626" t="s">
        <v>527</v>
      </c>
      <c r="I820" s="626" t="s">
        <v>3019</v>
      </c>
      <c r="J820" s="626" t="s">
        <v>3020</v>
      </c>
      <c r="K820" s="626" t="s">
        <v>3021</v>
      </c>
      <c r="L820" s="627">
        <v>2787.72</v>
      </c>
      <c r="M820" s="627">
        <v>55754.399999999994</v>
      </c>
      <c r="N820" s="626">
        <v>20</v>
      </c>
      <c r="O820" s="691">
        <v>1</v>
      </c>
      <c r="P820" s="627">
        <v>11150.88</v>
      </c>
      <c r="Q820" s="642">
        <v>0.2</v>
      </c>
      <c r="R820" s="626">
        <v>4</v>
      </c>
      <c r="S820" s="642">
        <v>0.2</v>
      </c>
      <c r="T820" s="691"/>
      <c r="U820" s="673">
        <v>0</v>
      </c>
    </row>
    <row r="821" spans="1:21" ht="14.4" customHeight="1" x14ac:dyDescent="0.3">
      <c r="A821" s="625">
        <v>7</v>
      </c>
      <c r="B821" s="626" t="s">
        <v>528</v>
      </c>
      <c r="C821" s="626">
        <v>89301074</v>
      </c>
      <c r="D821" s="689" t="s">
        <v>4146</v>
      </c>
      <c r="E821" s="690" t="s">
        <v>2790</v>
      </c>
      <c r="F821" s="626" t="s">
        <v>2775</v>
      </c>
      <c r="G821" s="626" t="s">
        <v>2982</v>
      </c>
      <c r="H821" s="626" t="s">
        <v>527</v>
      </c>
      <c r="I821" s="626" t="s">
        <v>3022</v>
      </c>
      <c r="J821" s="626" t="s">
        <v>3023</v>
      </c>
      <c r="K821" s="626" t="s">
        <v>3024</v>
      </c>
      <c r="L821" s="627">
        <v>2332.38</v>
      </c>
      <c r="M821" s="627">
        <v>74636.160000000003</v>
      </c>
      <c r="N821" s="626">
        <v>32</v>
      </c>
      <c r="O821" s="691">
        <v>2.5</v>
      </c>
      <c r="P821" s="627">
        <v>51312.36</v>
      </c>
      <c r="Q821" s="642">
        <v>0.6875</v>
      </c>
      <c r="R821" s="626">
        <v>22</v>
      </c>
      <c r="S821" s="642">
        <v>0.6875</v>
      </c>
      <c r="T821" s="691">
        <v>1.5</v>
      </c>
      <c r="U821" s="673">
        <v>0.6</v>
      </c>
    </row>
    <row r="822" spans="1:21" ht="14.4" customHeight="1" x14ac:dyDescent="0.3">
      <c r="A822" s="625">
        <v>7</v>
      </c>
      <c r="B822" s="626" t="s">
        <v>528</v>
      </c>
      <c r="C822" s="626">
        <v>89301074</v>
      </c>
      <c r="D822" s="689" t="s">
        <v>4146</v>
      </c>
      <c r="E822" s="690" t="s">
        <v>2790</v>
      </c>
      <c r="F822" s="626" t="s">
        <v>2775</v>
      </c>
      <c r="G822" s="626" t="s">
        <v>2982</v>
      </c>
      <c r="H822" s="626" t="s">
        <v>527</v>
      </c>
      <c r="I822" s="626" t="s">
        <v>3025</v>
      </c>
      <c r="J822" s="626" t="s">
        <v>3026</v>
      </c>
      <c r="K822" s="626" t="s">
        <v>3027</v>
      </c>
      <c r="L822" s="627">
        <v>880.88</v>
      </c>
      <c r="M822" s="627">
        <v>10570.56</v>
      </c>
      <c r="N822" s="626">
        <v>12</v>
      </c>
      <c r="O822" s="691">
        <v>4</v>
      </c>
      <c r="P822" s="627">
        <v>3523.52</v>
      </c>
      <c r="Q822" s="642">
        <v>0.33333333333333337</v>
      </c>
      <c r="R822" s="626">
        <v>4</v>
      </c>
      <c r="S822" s="642">
        <v>0.33333333333333331</v>
      </c>
      <c r="T822" s="691">
        <v>2</v>
      </c>
      <c r="U822" s="673">
        <v>0.5</v>
      </c>
    </row>
    <row r="823" spans="1:21" ht="14.4" customHeight="1" x14ac:dyDescent="0.3">
      <c r="A823" s="625">
        <v>7</v>
      </c>
      <c r="B823" s="626" t="s">
        <v>528</v>
      </c>
      <c r="C823" s="626">
        <v>89301074</v>
      </c>
      <c r="D823" s="689" t="s">
        <v>4146</v>
      </c>
      <c r="E823" s="690" t="s">
        <v>2790</v>
      </c>
      <c r="F823" s="626" t="s">
        <v>2775</v>
      </c>
      <c r="G823" s="626" t="s">
        <v>2982</v>
      </c>
      <c r="H823" s="626" t="s">
        <v>527</v>
      </c>
      <c r="I823" s="626" t="s">
        <v>3028</v>
      </c>
      <c r="J823" s="626" t="s">
        <v>3029</v>
      </c>
      <c r="K823" s="626" t="s">
        <v>3030</v>
      </c>
      <c r="L823" s="627">
        <v>1629.03</v>
      </c>
      <c r="M823" s="627">
        <v>32580.6</v>
      </c>
      <c r="N823" s="626">
        <v>20</v>
      </c>
      <c r="O823" s="691">
        <v>4</v>
      </c>
      <c r="P823" s="627">
        <v>19548.36</v>
      </c>
      <c r="Q823" s="642">
        <v>0.60000000000000009</v>
      </c>
      <c r="R823" s="626">
        <v>12</v>
      </c>
      <c r="S823" s="642">
        <v>0.6</v>
      </c>
      <c r="T823" s="691">
        <v>4</v>
      </c>
      <c r="U823" s="673">
        <v>1</v>
      </c>
    </row>
    <row r="824" spans="1:21" ht="14.4" customHeight="1" x14ac:dyDescent="0.3">
      <c r="A824" s="625">
        <v>7</v>
      </c>
      <c r="B824" s="626" t="s">
        <v>528</v>
      </c>
      <c r="C824" s="626">
        <v>89301074</v>
      </c>
      <c r="D824" s="689" t="s">
        <v>4146</v>
      </c>
      <c r="E824" s="690" t="s">
        <v>2790</v>
      </c>
      <c r="F824" s="626" t="s">
        <v>2775</v>
      </c>
      <c r="G824" s="626" t="s">
        <v>2982</v>
      </c>
      <c r="H824" s="626" t="s">
        <v>527</v>
      </c>
      <c r="I824" s="626" t="s">
        <v>3877</v>
      </c>
      <c r="J824" s="626" t="s">
        <v>2987</v>
      </c>
      <c r="K824" s="626" t="s">
        <v>3878</v>
      </c>
      <c r="L824" s="627">
        <v>1889.63</v>
      </c>
      <c r="M824" s="627">
        <v>17006.669999999998</v>
      </c>
      <c r="N824" s="626">
        <v>9</v>
      </c>
      <c r="O824" s="691">
        <v>1</v>
      </c>
      <c r="P824" s="627">
        <v>17006.669999999998</v>
      </c>
      <c r="Q824" s="642">
        <v>1</v>
      </c>
      <c r="R824" s="626">
        <v>9</v>
      </c>
      <c r="S824" s="642">
        <v>1</v>
      </c>
      <c r="T824" s="691">
        <v>1</v>
      </c>
      <c r="U824" s="673">
        <v>1</v>
      </c>
    </row>
    <row r="825" spans="1:21" ht="14.4" customHeight="1" x14ac:dyDescent="0.3">
      <c r="A825" s="625">
        <v>7</v>
      </c>
      <c r="B825" s="626" t="s">
        <v>528</v>
      </c>
      <c r="C825" s="626">
        <v>89301074</v>
      </c>
      <c r="D825" s="689" t="s">
        <v>4146</v>
      </c>
      <c r="E825" s="690" t="s">
        <v>2790</v>
      </c>
      <c r="F825" s="626" t="s">
        <v>2775</v>
      </c>
      <c r="G825" s="626" t="s">
        <v>2982</v>
      </c>
      <c r="H825" s="626" t="s">
        <v>527</v>
      </c>
      <c r="I825" s="626" t="s">
        <v>3879</v>
      </c>
      <c r="J825" s="626" t="s">
        <v>3880</v>
      </c>
      <c r="K825" s="626" t="s">
        <v>3881</v>
      </c>
      <c r="L825" s="627">
        <v>5888.74</v>
      </c>
      <c r="M825" s="627">
        <v>5888.74</v>
      </c>
      <c r="N825" s="626">
        <v>1</v>
      </c>
      <c r="O825" s="691"/>
      <c r="P825" s="627"/>
      <c r="Q825" s="642">
        <v>0</v>
      </c>
      <c r="R825" s="626"/>
      <c r="S825" s="642">
        <v>0</v>
      </c>
      <c r="T825" s="691"/>
      <c r="U825" s="673"/>
    </row>
    <row r="826" spans="1:21" ht="14.4" customHeight="1" x14ac:dyDescent="0.3">
      <c r="A826" s="625">
        <v>7</v>
      </c>
      <c r="B826" s="626" t="s">
        <v>528</v>
      </c>
      <c r="C826" s="626">
        <v>89301074</v>
      </c>
      <c r="D826" s="689" t="s">
        <v>4146</v>
      </c>
      <c r="E826" s="690" t="s">
        <v>2790</v>
      </c>
      <c r="F826" s="626" t="s">
        <v>2775</v>
      </c>
      <c r="G826" s="626" t="s">
        <v>2982</v>
      </c>
      <c r="H826" s="626" t="s">
        <v>527</v>
      </c>
      <c r="I826" s="626" t="s">
        <v>3882</v>
      </c>
      <c r="J826" s="626" t="s">
        <v>3883</v>
      </c>
      <c r="K826" s="626" t="s">
        <v>3884</v>
      </c>
      <c r="L826" s="627">
        <v>880.88</v>
      </c>
      <c r="M826" s="627">
        <v>880.88</v>
      </c>
      <c r="N826" s="626">
        <v>1</v>
      </c>
      <c r="O826" s="691">
        <v>1</v>
      </c>
      <c r="P826" s="627">
        <v>880.88</v>
      </c>
      <c r="Q826" s="642">
        <v>1</v>
      </c>
      <c r="R826" s="626">
        <v>1</v>
      </c>
      <c r="S826" s="642">
        <v>1</v>
      </c>
      <c r="T826" s="691">
        <v>1</v>
      </c>
      <c r="U826" s="673">
        <v>1</v>
      </c>
    </row>
    <row r="827" spans="1:21" ht="14.4" customHeight="1" x14ac:dyDescent="0.3">
      <c r="A827" s="625">
        <v>7</v>
      </c>
      <c r="B827" s="626" t="s">
        <v>528</v>
      </c>
      <c r="C827" s="626">
        <v>89301074</v>
      </c>
      <c r="D827" s="689" t="s">
        <v>4146</v>
      </c>
      <c r="E827" s="690" t="s">
        <v>2790</v>
      </c>
      <c r="F827" s="626" t="s">
        <v>2775</v>
      </c>
      <c r="G827" s="626" t="s">
        <v>2982</v>
      </c>
      <c r="H827" s="626" t="s">
        <v>527</v>
      </c>
      <c r="I827" s="626" t="s">
        <v>3885</v>
      </c>
      <c r="J827" s="626" t="s">
        <v>3886</v>
      </c>
      <c r="K827" s="626" t="s">
        <v>3887</v>
      </c>
      <c r="L827" s="627">
        <v>1889.61</v>
      </c>
      <c r="M827" s="627">
        <v>7558.44</v>
      </c>
      <c r="N827" s="626">
        <v>4</v>
      </c>
      <c r="O827" s="691"/>
      <c r="P827" s="627">
        <v>7558.44</v>
      </c>
      <c r="Q827" s="642">
        <v>1</v>
      </c>
      <c r="R827" s="626">
        <v>4</v>
      </c>
      <c r="S827" s="642">
        <v>1</v>
      </c>
      <c r="T827" s="691"/>
      <c r="U827" s="673"/>
    </row>
    <row r="828" spans="1:21" ht="14.4" customHeight="1" x14ac:dyDescent="0.3">
      <c r="A828" s="625">
        <v>7</v>
      </c>
      <c r="B828" s="626" t="s">
        <v>528</v>
      </c>
      <c r="C828" s="626">
        <v>89301074</v>
      </c>
      <c r="D828" s="689" t="s">
        <v>4146</v>
      </c>
      <c r="E828" s="690" t="s">
        <v>2790</v>
      </c>
      <c r="F828" s="626" t="s">
        <v>2775</v>
      </c>
      <c r="G828" s="626" t="s">
        <v>3031</v>
      </c>
      <c r="H828" s="626" t="s">
        <v>645</v>
      </c>
      <c r="I828" s="626" t="s">
        <v>3032</v>
      </c>
      <c r="J828" s="626" t="s">
        <v>3033</v>
      </c>
      <c r="K828" s="626" t="s">
        <v>3034</v>
      </c>
      <c r="L828" s="627">
        <v>443.52</v>
      </c>
      <c r="M828" s="627">
        <v>887.04</v>
      </c>
      <c r="N828" s="626">
        <v>2</v>
      </c>
      <c r="O828" s="691"/>
      <c r="P828" s="627"/>
      <c r="Q828" s="642">
        <v>0</v>
      </c>
      <c r="R828" s="626"/>
      <c r="S828" s="642">
        <v>0</v>
      </c>
      <c r="T828" s="691"/>
      <c r="U828" s="673"/>
    </row>
    <row r="829" spans="1:21" ht="14.4" customHeight="1" x14ac:dyDescent="0.3">
      <c r="A829" s="625">
        <v>7</v>
      </c>
      <c r="B829" s="626" t="s">
        <v>528</v>
      </c>
      <c r="C829" s="626">
        <v>89301074</v>
      </c>
      <c r="D829" s="689" t="s">
        <v>4146</v>
      </c>
      <c r="E829" s="690" t="s">
        <v>2790</v>
      </c>
      <c r="F829" s="626" t="s">
        <v>2775</v>
      </c>
      <c r="G829" s="626" t="s">
        <v>3031</v>
      </c>
      <c r="H829" s="626" t="s">
        <v>645</v>
      </c>
      <c r="I829" s="626" t="s">
        <v>3037</v>
      </c>
      <c r="J829" s="626" t="s">
        <v>3038</v>
      </c>
      <c r="K829" s="626" t="s">
        <v>3039</v>
      </c>
      <c r="L829" s="627">
        <v>591.66999999999996</v>
      </c>
      <c r="M829" s="627">
        <v>2958.3499999999995</v>
      </c>
      <c r="N829" s="626">
        <v>5</v>
      </c>
      <c r="O829" s="691">
        <v>0.5</v>
      </c>
      <c r="P829" s="627"/>
      <c r="Q829" s="642">
        <v>0</v>
      </c>
      <c r="R829" s="626"/>
      <c r="S829" s="642">
        <v>0</v>
      </c>
      <c r="T829" s="691"/>
      <c r="U829" s="673">
        <v>0</v>
      </c>
    </row>
    <row r="830" spans="1:21" ht="14.4" customHeight="1" x14ac:dyDescent="0.3">
      <c r="A830" s="625">
        <v>7</v>
      </c>
      <c r="B830" s="626" t="s">
        <v>528</v>
      </c>
      <c r="C830" s="626">
        <v>89301074</v>
      </c>
      <c r="D830" s="689" t="s">
        <v>4146</v>
      </c>
      <c r="E830" s="690" t="s">
        <v>2790</v>
      </c>
      <c r="F830" s="626" t="s">
        <v>2775</v>
      </c>
      <c r="G830" s="626" t="s">
        <v>3031</v>
      </c>
      <c r="H830" s="626" t="s">
        <v>645</v>
      </c>
      <c r="I830" s="626" t="s">
        <v>3043</v>
      </c>
      <c r="J830" s="626" t="s">
        <v>1907</v>
      </c>
      <c r="K830" s="626" t="s">
        <v>3034</v>
      </c>
      <c r="L830" s="627">
        <v>443.52</v>
      </c>
      <c r="M830" s="627">
        <v>12862.08</v>
      </c>
      <c r="N830" s="626">
        <v>29</v>
      </c>
      <c r="O830" s="691">
        <v>7</v>
      </c>
      <c r="P830" s="627">
        <v>3991.68</v>
      </c>
      <c r="Q830" s="642">
        <v>0.31034482758620691</v>
      </c>
      <c r="R830" s="626">
        <v>9</v>
      </c>
      <c r="S830" s="642">
        <v>0.31034482758620691</v>
      </c>
      <c r="T830" s="691">
        <v>3</v>
      </c>
      <c r="U830" s="673">
        <v>0.42857142857142855</v>
      </c>
    </row>
    <row r="831" spans="1:21" ht="14.4" customHeight="1" x14ac:dyDescent="0.3">
      <c r="A831" s="625">
        <v>7</v>
      </c>
      <c r="B831" s="626" t="s">
        <v>528</v>
      </c>
      <c r="C831" s="626">
        <v>89301074</v>
      </c>
      <c r="D831" s="689" t="s">
        <v>4146</v>
      </c>
      <c r="E831" s="690" t="s">
        <v>2790</v>
      </c>
      <c r="F831" s="626" t="s">
        <v>2775</v>
      </c>
      <c r="G831" s="626" t="s">
        <v>3031</v>
      </c>
      <c r="H831" s="626" t="s">
        <v>645</v>
      </c>
      <c r="I831" s="626" t="s">
        <v>1906</v>
      </c>
      <c r="J831" s="626" t="s">
        <v>1907</v>
      </c>
      <c r="K831" s="626" t="s">
        <v>1908</v>
      </c>
      <c r="L831" s="627">
        <v>887.05</v>
      </c>
      <c r="M831" s="627">
        <v>1774.1</v>
      </c>
      <c r="N831" s="626">
        <v>2</v>
      </c>
      <c r="O831" s="691"/>
      <c r="P831" s="627">
        <v>1774.1</v>
      </c>
      <c r="Q831" s="642">
        <v>1</v>
      </c>
      <c r="R831" s="626">
        <v>2</v>
      </c>
      <c r="S831" s="642">
        <v>1</v>
      </c>
      <c r="T831" s="691"/>
      <c r="U831" s="673"/>
    </row>
    <row r="832" spans="1:21" ht="14.4" customHeight="1" x14ac:dyDescent="0.3">
      <c r="A832" s="625">
        <v>7</v>
      </c>
      <c r="B832" s="626" t="s">
        <v>528</v>
      </c>
      <c r="C832" s="626">
        <v>89301074</v>
      </c>
      <c r="D832" s="689" t="s">
        <v>4146</v>
      </c>
      <c r="E832" s="690" t="s">
        <v>2790</v>
      </c>
      <c r="F832" s="626" t="s">
        <v>2775</v>
      </c>
      <c r="G832" s="626" t="s">
        <v>3044</v>
      </c>
      <c r="H832" s="626" t="s">
        <v>527</v>
      </c>
      <c r="I832" s="626" t="s">
        <v>3045</v>
      </c>
      <c r="J832" s="626" t="s">
        <v>3046</v>
      </c>
      <c r="K832" s="626" t="s">
        <v>3047</v>
      </c>
      <c r="L832" s="627">
        <v>760.15</v>
      </c>
      <c r="M832" s="627">
        <v>3040.6</v>
      </c>
      <c r="N832" s="626">
        <v>4</v>
      </c>
      <c r="O832" s="691"/>
      <c r="P832" s="627"/>
      <c r="Q832" s="642">
        <v>0</v>
      </c>
      <c r="R832" s="626"/>
      <c r="S832" s="642">
        <v>0</v>
      </c>
      <c r="T832" s="691"/>
      <c r="U832" s="673"/>
    </row>
    <row r="833" spans="1:21" ht="14.4" customHeight="1" x14ac:dyDescent="0.3">
      <c r="A833" s="625">
        <v>7</v>
      </c>
      <c r="B833" s="626" t="s">
        <v>528</v>
      </c>
      <c r="C833" s="626">
        <v>89301074</v>
      </c>
      <c r="D833" s="689" t="s">
        <v>4146</v>
      </c>
      <c r="E833" s="690" t="s">
        <v>2790</v>
      </c>
      <c r="F833" s="626" t="s">
        <v>2775</v>
      </c>
      <c r="G833" s="626" t="s">
        <v>3044</v>
      </c>
      <c r="H833" s="626" t="s">
        <v>527</v>
      </c>
      <c r="I833" s="626" t="s">
        <v>3048</v>
      </c>
      <c r="J833" s="626" t="s">
        <v>3049</v>
      </c>
      <c r="K833" s="626" t="s">
        <v>3050</v>
      </c>
      <c r="L833" s="627">
        <v>569.97</v>
      </c>
      <c r="M833" s="627">
        <v>2279.88</v>
      </c>
      <c r="N833" s="626">
        <v>4</v>
      </c>
      <c r="O833" s="691">
        <v>1</v>
      </c>
      <c r="P833" s="627"/>
      <c r="Q833" s="642">
        <v>0</v>
      </c>
      <c r="R833" s="626"/>
      <c r="S833" s="642">
        <v>0</v>
      </c>
      <c r="T833" s="691"/>
      <c r="U833" s="673">
        <v>0</v>
      </c>
    </row>
    <row r="834" spans="1:21" ht="14.4" customHeight="1" x14ac:dyDescent="0.3">
      <c r="A834" s="625">
        <v>7</v>
      </c>
      <c r="B834" s="626" t="s">
        <v>528</v>
      </c>
      <c r="C834" s="626">
        <v>89301074</v>
      </c>
      <c r="D834" s="689" t="s">
        <v>4146</v>
      </c>
      <c r="E834" s="690" t="s">
        <v>2790</v>
      </c>
      <c r="F834" s="626" t="s">
        <v>2775</v>
      </c>
      <c r="G834" s="626" t="s">
        <v>3888</v>
      </c>
      <c r="H834" s="626" t="s">
        <v>527</v>
      </c>
      <c r="I834" s="626" t="s">
        <v>3889</v>
      </c>
      <c r="J834" s="626" t="s">
        <v>3890</v>
      </c>
      <c r="K834" s="626" t="s">
        <v>3891</v>
      </c>
      <c r="L834" s="627">
        <v>264.92</v>
      </c>
      <c r="M834" s="627">
        <v>264.92</v>
      </c>
      <c r="N834" s="626">
        <v>1</v>
      </c>
      <c r="O834" s="691">
        <v>1</v>
      </c>
      <c r="P834" s="627"/>
      <c r="Q834" s="642">
        <v>0</v>
      </c>
      <c r="R834" s="626"/>
      <c r="S834" s="642">
        <v>0</v>
      </c>
      <c r="T834" s="691"/>
      <c r="U834" s="673">
        <v>0</v>
      </c>
    </row>
    <row r="835" spans="1:21" ht="14.4" customHeight="1" x14ac:dyDescent="0.3">
      <c r="A835" s="625">
        <v>7</v>
      </c>
      <c r="B835" s="626" t="s">
        <v>528</v>
      </c>
      <c r="C835" s="626">
        <v>89301074</v>
      </c>
      <c r="D835" s="689" t="s">
        <v>4146</v>
      </c>
      <c r="E835" s="690" t="s">
        <v>2790</v>
      </c>
      <c r="F835" s="626" t="s">
        <v>2775</v>
      </c>
      <c r="G835" s="626" t="s">
        <v>3700</v>
      </c>
      <c r="H835" s="626" t="s">
        <v>527</v>
      </c>
      <c r="I835" s="626" t="s">
        <v>3701</v>
      </c>
      <c r="J835" s="626" t="s">
        <v>3702</v>
      </c>
      <c r="K835" s="626" t="s">
        <v>3703</v>
      </c>
      <c r="L835" s="627">
        <v>7132.29</v>
      </c>
      <c r="M835" s="627">
        <v>7132.29</v>
      </c>
      <c r="N835" s="626">
        <v>1</v>
      </c>
      <c r="O835" s="691"/>
      <c r="P835" s="627">
        <v>7132.29</v>
      </c>
      <c r="Q835" s="642">
        <v>1</v>
      </c>
      <c r="R835" s="626">
        <v>1</v>
      </c>
      <c r="S835" s="642">
        <v>1</v>
      </c>
      <c r="T835" s="691"/>
      <c r="U835" s="673"/>
    </row>
    <row r="836" spans="1:21" ht="14.4" customHeight="1" x14ac:dyDescent="0.3">
      <c r="A836" s="625">
        <v>7</v>
      </c>
      <c r="B836" s="626" t="s">
        <v>528</v>
      </c>
      <c r="C836" s="626">
        <v>89301074</v>
      </c>
      <c r="D836" s="689" t="s">
        <v>4146</v>
      </c>
      <c r="E836" s="690" t="s">
        <v>2790</v>
      </c>
      <c r="F836" s="626" t="s">
        <v>2775</v>
      </c>
      <c r="G836" s="626" t="s">
        <v>3051</v>
      </c>
      <c r="H836" s="626" t="s">
        <v>527</v>
      </c>
      <c r="I836" s="626" t="s">
        <v>3052</v>
      </c>
      <c r="J836" s="626" t="s">
        <v>3053</v>
      </c>
      <c r="K836" s="626" t="s">
        <v>3054</v>
      </c>
      <c r="L836" s="627">
        <v>144.01</v>
      </c>
      <c r="M836" s="627">
        <v>288.02</v>
      </c>
      <c r="N836" s="626">
        <v>2</v>
      </c>
      <c r="O836" s="691">
        <v>1</v>
      </c>
      <c r="P836" s="627">
        <v>288.02</v>
      </c>
      <c r="Q836" s="642">
        <v>1</v>
      </c>
      <c r="R836" s="626">
        <v>2</v>
      </c>
      <c r="S836" s="642">
        <v>1</v>
      </c>
      <c r="T836" s="691">
        <v>1</v>
      </c>
      <c r="U836" s="673">
        <v>1</v>
      </c>
    </row>
    <row r="837" spans="1:21" ht="14.4" customHeight="1" x14ac:dyDescent="0.3">
      <c r="A837" s="625">
        <v>7</v>
      </c>
      <c r="B837" s="626" t="s">
        <v>528</v>
      </c>
      <c r="C837" s="626">
        <v>89301074</v>
      </c>
      <c r="D837" s="689" t="s">
        <v>4146</v>
      </c>
      <c r="E837" s="690" t="s">
        <v>2790</v>
      </c>
      <c r="F837" s="626" t="s">
        <v>2775</v>
      </c>
      <c r="G837" s="626" t="s">
        <v>3051</v>
      </c>
      <c r="H837" s="626" t="s">
        <v>527</v>
      </c>
      <c r="I837" s="626" t="s">
        <v>3055</v>
      </c>
      <c r="J837" s="626" t="s">
        <v>3053</v>
      </c>
      <c r="K837" s="626" t="s">
        <v>3054</v>
      </c>
      <c r="L837" s="627">
        <v>144.01</v>
      </c>
      <c r="M837" s="627">
        <v>1296.0899999999999</v>
      </c>
      <c r="N837" s="626">
        <v>9</v>
      </c>
      <c r="O837" s="691">
        <v>2</v>
      </c>
      <c r="P837" s="627"/>
      <c r="Q837" s="642">
        <v>0</v>
      </c>
      <c r="R837" s="626"/>
      <c r="S837" s="642">
        <v>0</v>
      </c>
      <c r="T837" s="691"/>
      <c r="U837" s="673">
        <v>0</v>
      </c>
    </row>
    <row r="838" spans="1:21" ht="14.4" customHeight="1" x14ac:dyDescent="0.3">
      <c r="A838" s="625">
        <v>7</v>
      </c>
      <c r="B838" s="626" t="s">
        <v>528</v>
      </c>
      <c r="C838" s="626">
        <v>89301074</v>
      </c>
      <c r="D838" s="689" t="s">
        <v>4146</v>
      </c>
      <c r="E838" s="690" t="s">
        <v>2790</v>
      </c>
      <c r="F838" s="626" t="s">
        <v>2775</v>
      </c>
      <c r="G838" s="626" t="s">
        <v>3056</v>
      </c>
      <c r="H838" s="626" t="s">
        <v>527</v>
      </c>
      <c r="I838" s="626" t="s">
        <v>845</v>
      </c>
      <c r="J838" s="626" t="s">
        <v>3057</v>
      </c>
      <c r="K838" s="626" t="s">
        <v>3058</v>
      </c>
      <c r="L838" s="627">
        <v>55.71</v>
      </c>
      <c r="M838" s="627">
        <v>445.68</v>
      </c>
      <c r="N838" s="626">
        <v>8</v>
      </c>
      <c r="O838" s="691">
        <v>2.5</v>
      </c>
      <c r="P838" s="627"/>
      <c r="Q838" s="642">
        <v>0</v>
      </c>
      <c r="R838" s="626"/>
      <c r="S838" s="642">
        <v>0</v>
      </c>
      <c r="T838" s="691"/>
      <c r="U838" s="673">
        <v>0</v>
      </c>
    </row>
    <row r="839" spans="1:21" ht="14.4" customHeight="1" x14ac:dyDescent="0.3">
      <c r="A839" s="625">
        <v>7</v>
      </c>
      <c r="B839" s="626" t="s">
        <v>528</v>
      </c>
      <c r="C839" s="626">
        <v>89301074</v>
      </c>
      <c r="D839" s="689" t="s">
        <v>4146</v>
      </c>
      <c r="E839" s="690" t="s">
        <v>2790</v>
      </c>
      <c r="F839" s="626" t="s">
        <v>2775</v>
      </c>
      <c r="G839" s="626" t="s">
        <v>3065</v>
      </c>
      <c r="H839" s="626" t="s">
        <v>527</v>
      </c>
      <c r="I839" s="626" t="s">
        <v>3708</v>
      </c>
      <c r="J839" s="626" t="s">
        <v>3067</v>
      </c>
      <c r="K839" s="626" t="s">
        <v>3068</v>
      </c>
      <c r="L839" s="627">
        <v>1638.59</v>
      </c>
      <c r="M839" s="627">
        <v>8192.9499999999989</v>
      </c>
      <c r="N839" s="626">
        <v>5</v>
      </c>
      <c r="O839" s="691">
        <v>1.5</v>
      </c>
      <c r="P839" s="627">
        <v>3277.18</v>
      </c>
      <c r="Q839" s="642">
        <v>0.4</v>
      </c>
      <c r="R839" s="626">
        <v>2</v>
      </c>
      <c r="S839" s="642">
        <v>0.4</v>
      </c>
      <c r="T839" s="691">
        <v>0.5</v>
      </c>
      <c r="U839" s="673">
        <v>0.33333333333333331</v>
      </c>
    </row>
    <row r="840" spans="1:21" ht="14.4" customHeight="1" x14ac:dyDescent="0.3">
      <c r="A840" s="625">
        <v>7</v>
      </c>
      <c r="B840" s="626" t="s">
        <v>528</v>
      </c>
      <c r="C840" s="626">
        <v>89301074</v>
      </c>
      <c r="D840" s="689" t="s">
        <v>4146</v>
      </c>
      <c r="E840" s="690" t="s">
        <v>2790</v>
      </c>
      <c r="F840" s="626" t="s">
        <v>2775</v>
      </c>
      <c r="G840" s="626" t="s">
        <v>3065</v>
      </c>
      <c r="H840" s="626" t="s">
        <v>527</v>
      </c>
      <c r="I840" s="626" t="s">
        <v>3066</v>
      </c>
      <c r="J840" s="626" t="s">
        <v>3067</v>
      </c>
      <c r="K840" s="626" t="s">
        <v>3068</v>
      </c>
      <c r="L840" s="627">
        <v>1638.59</v>
      </c>
      <c r="M840" s="627">
        <v>1638.59</v>
      </c>
      <c r="N840" s="626">
        <v>1</v>
      </c>
      <c r="O840" s="691">
        <v>1</v>
      </c>
      <c r="P840" s="627"/>
      <c r="Q840" s="642">
        <v>0</v>
      </c>
      <c r="R840" s="626"/>
      <c r="S840" s="642">
        <v>0</v>
      </c>
      <c r="T840" s="691"/>
      <c r="U840" s="673">
        <v>0</v>
      </c>
    </row>
    <row r="841" spans="1:21" ht="14.4" customHeight="1" x14ac:dyDescent="0.3">
      <c r="A841" s="625">
        <v>7</v>
      </c>
      <c r="B841" s="626" t="s">
        <v>528</v>
      </c>
      <c r="C841" s="626">
        <v>89301074</v>
      </c>
      <c r="D841" s="689" t="s">
        <v>4146</v>
      </c>
      <c r="E841" s="690" t="s">
        <v>2790</v>
      </c>
      <c r="F841" s="626" t="s">
        <v>2775</v>
      </c>
      <c r="G841" s="626" t="s">
        <v>3892</v>
      </c>
      <c r="H841" s="626" t="s">
        <v>645</v>
      </c>
      <c r="I841" s="626" t="s">
        <v>3893</v>
      </c>
      <c r="J841" s="626" t="s">
        <v>3894</v>
      </c>
      <c r="K841" s="626" t="s">
        <v>3895</v>
      </c>
      <c r="L841" s="627">
        <v>137.74</v>
      </c>
      <c r="M841" s="627">
        <v>137.74</v>
      </c>
      <c r="N841" s="626">
        <v>1</v>
      </c>
      <c r="O841" s="691"/>
      <c r="P841" s="627"/>
      <c r="Q841" s="642">
        <v>0</v>
      </c>
      <c r="R841" s="626"/>
      <c r="S841" s="642">
        <v>0</v>
      </c>
      <c r="T841" s="691"/>
      <c r="U841" s="673"/>
    </row>
    <row r="842" spans="1:21" ht="14.4" customHeight="1" x14ac:dyDescent="0.3">
      <c r="A842" s="625">
        <v>7</v>
      </c>
      <c r="B842" s="626" t="s">
        <v>528</v>
      </c>
      <c r="C842" s="626">
        <v>89301074</v>
      </c>
      <c r="D842" s="689" t="s">
        <v>4146</v>
      </c>
      <c r="E842" s="690" t="s">
        <v>2790</v>
      </c>
      <c r="F842" s="626" t="s">
        <v>2775</v>
      </c>
      <c r="G842" s="626" t="s">
        <v>3225</v>
      </c>
      <c r="H842" s="626" t="s">
        <v>527</v>
      </c>
      <c r="I842" s="626" t="s">
        <v>3226</v>
      </c>
      <c r="J842" s="626" t="s">
        <v>3227</v>
      </c>
      <c r="K842" s="626" t="s">
        <v>3228</v>
      </c>
      <c r="L842" s="627">
        <v>0</v>
      </c>
      <c r="M842" s="627">
        <v>0</v>
      </c>
      <c r="N842" s="626">
        <v>3</v>
      </c>
      <c r="O842" s="691"/>
      <c r="P842" s="627">
        <v>0</v>
      </c>
      <c r="Q842" s="642"/>
      <c r="R842" s="626">
        <v>3</v>
      </c>
      <c r="S842" s="642">
        <v>1</v>
      </c>
      <c r="T842" s="691"/>
      <c r="U842" s="673"/>
    </row>
    <row r="843" spans="1:21" ht="14.4" customHeight="1" x14ac:dyDescent="0.3">
      <c r="A843" s="625">
        <v>7</v>
      </c>
      <c r="B843" s="626" t="s">
        <v>528</v>
      </c>
      <c r="C843" s="626">
        <v>89301074</v>
      </c>
      <c r="D843" s="689" t="s">
        <v>4146</v>
      </c>
      <c r="E843" s="690" t="s">
        <v>2790</v>
      </c>
      <c r="F843" s="626" t="s">
        <v>2775</v>
      </c>
      <c r="G843" s="626" t="s">
        <v>3072</v>
      </c>
      <c r="H843" s="626" t="s">
        <v>527</v>
      </c>
      <c r="I843" s="626" t="s">
        <v>3076</v>
      </c>
      <c r="J843" s="626" t="s">
        <v>3077</v>
      </c>
      <c r="K843" s="626" t="s">
        <v>3078</v>
      </c>
      <c r="L843" s="627">
        <v>503.26</v>
      </c>
      <c r="M843" s="627">
        <v>3019.56</v>
      </c>
      <c r="N843" s="626">
        <v>6</v>
      </c>
      <c r="O843" s="691">
        <v>1</v>
      </c>
      <c r="P843" s="627">
        <v>3019.56</v>
      </c>
      <c r="Q843" s="642">
        <v>1</v>
      </c>
      <c r="R843" s="626">
        <v>6</v>
      </c>
      <c r="S843" s="642">
        <v>1</v>
      </c>
      <c r="T843" s="691">
        <v>1</v>
      </c>
      <c r="U843" s="673">
        <v>1</v>
      </c>
    </row>
    <row r="844" spans="1:21" ht="14.4" customHeight="1" x14ac:dyDescent="0.3">
      <c r="A844" s="625">
        <v>7</v>
      </c>
      <c r="B844" s="626" t="s">
        <v>528</v>
      </c>
      <c r="C844" s="626">
        <v>89301074</v>
      </c>
      <c r="D844" s="689" t="s">
        <v>4146</v>
      </c>
      <c r="E844" s="690" t="s">
        <v>2790</v>
      </c>
      <c r="F844" s="626" t="s">
        <v>2775</v>
      </c>
      <c r="G844" s="626" t="s">
        <v>3072</v>
      </c>
      <c r="H844" s="626" t="s">
        <v>527</v>
      </c>
      <c r="I844" s="626" t="s">
        <v>3079</v>
      </c>
      <c r="J844" s="626" t="s">
        <v>3080</v>
      </c>
      <c r="K844" s="626" t="s">
        <v>1969</v>
      </c>
      <c r="L844" s="627">
        <v>57.48</v>
      </c>
      <c r="M844" s="627">
        <v>287.39999999999998</v>
      </c>
      <c r="N844" s="626">
        <v>5</v>
      </c>
      <c r="O844" s="691">
        <v>1</v>
      </c>
      <c r="P844" s="627">
        <v>172.44</v>
      </c>
      <c r="Q844" s="642">
        <v>0.60000000000000009</v>
      </c>
      <c r="R844" s="626">
        <v>3</v>
      </c>
      <c r="S844" s="642">
        <v>0.6</v>
      </c>
      <c r="T844" s="691">
        <v>1</v>
      </c>
      <c r="U844" s="673">
        <v>1</v>
      </c>
    </row>
    <row r="845" spans="1:21" ht="14.4" customHeight="1" x14ac:dyDescent="0.3">
      <c r="A845" s="625">
        <v>7</v>
      </c>
      <c r="B845" s="626" t="s">
        <v>528</v>
      </c>
      <c r="C845" s="626">
        <v>89301074</v>
      </c>
      <c r="D845" s="689" t="s">
        <v>4146</v>
      </c>
      <c r="E845" s="690" t="s">
        <v>2790</v>
      </c>
      <c r="F845" s="626" t="s">
        <v>2775</v>
      </c>
      <c r="G845" s="626" t="s">
        <v>3072</v>
      </c>
      <c r="H845" s="626" t="s">
        <v>527</v>
      </c>
      <c r="I845" s="626" t="s">
        <v>3081</v>
      </c>
      <c r="J845" s="626" t="s">
        <v>3082</v>
      </c>
      <c r="K845" s="626" t="s">
        <v>1051</v>
      </c>
      <c r="L845" s="627">
        <v>105.85</v>
      </c>
      <c r="M845" s="627">
        <v>952.64999999999986</v>
      </c>
      <c r="N845" s="626">
        <v>9</v>
      </c>
      <c r="O845" s="691">
        <v>1</v>
      </c>
      <c r="P845" s="627">
        <v>635.09999999999991</v>
      </c>
      <c r="Q845" s="642">
        <v>0.66666666666666663</v>
      </c>
      <c r="R845" s="626">
        <v>6</v>
      </c>
      <c r="S845" s="642">
        <v>0.66666666666666663</v>
      </c>
      <c r="T845" s="691">
        <v>1</v>
      </c>
      <c r="U845" s="673">
        <v>1</v>
      </c>
    </row>
    <row r="846" spans="1:21" ht="14.4" customHeight="1" x14ac:dyDescent="0.3">
      <c r="A846" s="625">
        <v>7</v>
      </c>
      <c r="B846" s="626" t="s">
        <v>528</v>
      </c>
      <c r="C846" s="626">
        <v>89301074</v>
      </c>
      <c r="D846" s="689" t="s">
        <v>4146</v>
      </c>
      <c r="E846" s="690" t="s">
        <v>2790</v>
      </c>
      <c r="F846" s="626" t="s">
        <v>2775</v>
      </c>
      <c r="G846" s="626" t="s">
        <v>3072</v>
      </c>
      <c r="H846" s="626" t="s">
        <v>527</v>
      </c>
      <c r="I846" s="626" t="s">
        <v>3086</v>
      </c>
      <c r="J846" s="626" t="s">
        <v>3074</v>
      </c>
      <c r="K846" s="626" t="s">
        <v>3075</v>
      </c>
      <c r="L846" s="627">
        <v>238.97</v>
      </c>
      <c r="M846" s="627">
        <v>1433.82</v>
      </c>
      <c r="N846" s="626">
        <v>6</v>
      </c>
      <c r="O846" s="691"/>
      <c r="P846" s="627"/>
      <c r="Q846" s="642">
        <v>0</v>
      </c>
      <c r="R846" s="626"/>
      <c r="S846" s="642">
        <v>0</v>
      </c>
      <c r="T846" s="691"/>
      <c r="U846" s="673"/>
    </row>
    <row r="847" spans="1:21" ht="14.4" customHeight="1" x14ac:dyDescent="0.3">
      <c r="A847" s="625">
        <v>7</v>
      </c>
      <c r="B847" s="626" t="s">
        <v>528</v>
      </c>
      <c r="C847" s="626">
        <v>89301074</v>
      </c>
      <c r="D847" s="689" t="s">
        <v>4146</v>
      </c>
      <c r="E847" s="690" t="s">
        <v>2790</v>
      </c>
      <c r="F847" s="626" t="s">
        <v>2775</v>
      </c>
      <c r="G847" s="626" t="s">
        <v>3072</v>
      </c>
      <c r="H847" s="626" t="s">
        <v>527</v>
      </c>
      <c r="I847" s="626" t="s">
        <v>3086</v>
      </c>
      <c r="J847" s="626" t="s">
        <v>3074</v>
      </c>
      <c r="K847" s="626" t="s">
        <v>3075</v>
      </c>
      <c r="L847" s="627">
        <v>244.58</v>
      </c>
      <c r="M847" s="627">
        <v>1467.48</v>
      </c>
      <c r="N847" s="626">
        <v>6</v>
      </c>
      <c r="O847" s="691">
        <v>2</v>
      </c>
      <c r="P847" s="627">
        <v>978.32</v>
      </c>
      <c r="Q847" s="642">
        <v>0.66666666666666674</v>
      </c>
      <c r="R847" s="626">
        <v>4</v>
      </c>
      <c r="S847" s="642">
        <v>0.66666666666666663</v>
      </c>
      <c r="T847" s="691">
        <v>1</v>
      </c>
      <c r="U847" s="673">
        <v>0.5</v>
      </c>
    </row>
    <row r="848" spans="1:21" ht="14.4" customHeight="1" x14ac:dyDescent="0.3">
      <c r="A848" s="625">
        <v>7</v>
      </c>
      <c r="B848" s="626" t="s">
        <v>528</v>
      </c>
      <c r="C848" s="626">
        <v>89301074</v>
      </c>
      <c r="D848" s="689" t="s">
        <v>4146</v>
      </c>
      <c r="E848" s="690" t="s">
        <v>2790</v>
      </c>
      <c r="F848" s="626" t="s">
        <v>2775</v>
      </c>
      <c r="G848" s="626" t="s">
        <v>3090</v>
      </c>
      <c r="H848" s="626" t="s">
        <v>527</v>
      </c>
      <c r="I848" s="626" t="s">
        <v>3091</v>
      </c>
      <c r="J848" s="626" t="s">
        <v>3092</v>
      </c>
      <c r="K848" s="626" t="s">
        <v>3093</v>
      </c>
      <c r="L848" s="627">
        <v>94.72</v>
      </c>
      <c r="M848" s="627">
        <v>378.88</v>
      </c>
      <c r="N848" s="626">
        <v>4</v>
      </c>
      <c r="O848" s="691">
        <v>1.5</v>
      </c>
      <c r="P848" s="627"/>
      <c r="Q848" s="642">
        <v>0</v>
      </c>
      <c r="R848" s="626"/>
      <c r="S848" s="642">
        <v>0</v>
      </c>
      <c r="T848" s="691"/>
      <c r="U848" s="673">
        <v>0</v>
      </c>
    </row>
    <row r="849" spans="1:21" ht="14.4" customHeight="1" x14ac:dyDescent="0.3">
      <c r="A849" s="625">
        <v>7</v>
      </c>
      <c r="B849" s="626" t="s">
        <v>528</v>
      </c>
      <c r="C849" s="626">
        <v>89301074</v>
      </c>
      <c r="D849" s="689" t="s">
        <v>4146</v>
      </c>
      <c r="E849" s="690" t="s">
        <v>2790</v>
      </c>
      <c r="F849" s="626" t="s">
        <v>2775</v>
      </c>
      <c r="G849" s="626" t="s">
        <v>2926</v>
      </c>
      <c r="H849" s="626" t="s">
        <v>645</v>
      </c>
      <c r="I849" s="626" t="s">
        <v>2927</v>
      </c>
      <c r="J849" s="626" t="s">
        <v>1837</v>
      </c>
      <c r="K849" s="626" t="s">
        <v>2928</v>
      </c>
      <c r="L849" s="627">
        <v>96.63</v>
      </c>
      <c r="M849" s="627">
        <v>773.04</v>
      </c>
      <c r="N849" s="626">
        <v>8</v>
      </c>
      <c r="O849" s="691">
        <v>2</v>
      </c>
      <c r="P849" s="627">
        <v>193.26</v>
      </c>
      <c r="Q849" s="642">
        <v>0.25</v>
      </c>
      <c r="R849" s="626">
        <v>2</v>
      </c>
      <c r="S849" s="642">
        <v>0.25</v>
      </c>
      <c r="T849" s="691">
        <v>0.5</v>
      </c>
      <c r="U849" s="673">
        <v>0.25</v>
      </c>
    </row>
    <row r="850" spans="1:21" ht="14.4" customHeight="1" x14ac:dyDescent="0.3">
      <c r="A850" s="625">
        <v>7</v>
      </c>
      <c r="B850" s="626" t="s">
        <v>528</v>
      </c>
      <c r="C850" s="626">
        <v>89301074</v>
      </c>
      <c r="D850" s="689" t="s">
        <v>4146</v>
      </c>
      <c r="E850" s="690" t="s">
        <v>2790</v>
      </c>
      <c r="F850" s="626" t="s">
        <v>2775</v>
      </c>
      <c r="G850" s="626" t="s">
        <v>2926</v>
      </c>
      <c r="H850" s="626" t="s">
        <v>527</v>
      </c>
      <c r="I850" s="626" t="s">
        <v>1836</v>
      </c>
      <c r="J850" s="626" t="s">
        <v>1837</v>
      </c>
      <c r="K850" s="626" t="s">
        <v>3657</v>
      </c>
      <c r="L850" s="627">
        <v>96.63</v>
      </c>
      <c r="M850" s="627">
        <v>193.26</v>
      </c>
      <c r="N850" s="626">
        <v>2</v>
      </c>
      <c r="O850" s="691">
        <v>2</v>
      </c>
      <c r="P850" s="627">
        <v>193.26</v>
      </c>
      <c r="Q850" s="642">
        <v>1</v>
      </c>
      <c r="R850" s="626">
        <v>2</v>
      </c>
      <c r="S850" s="642">
        <v>1</v>
      </c>
      <c r="T850" s="691">
        <v>2</v>
      </c>
      <c r="U850" s="673">
        <v>1</v>
      </c>
    </row>
    <row r="851" spans="1:21" ht="14.4" customHeight="1" x14ac:dyDescent="0.3">
      <c r="A851" s="625">
        <v>7</v>
      </c>
      <c r="B851" s="626" t="s">
        <v>528</v>
      </c>
      <c r="C851" s="626">
        <v>89301074</v>
      </c>
      <c r="D851" s="689" t="s">
        <v>4146</v>
      </c>
      <c r="E851" s="690" t="s">
        <v>2790</v>
      </c>
      <c r="F851" s="626" t="s">
        <v>2775</v>
      </c>
      <c r="G851" s="626" t="s">
        <v>2929</v>
      </c>
      <c r="H851" s="626" t="s">
        <v>527</v>
      </c>
      <c r="I851" s="626" t="s">
        <v>3372</v>
      </c>
      <c r="J851" s="626" t="s">
        <v>3373</v>
      </c>
      <c r="K851" s="626" t="s">
        <v>3374</v>
      </c>
      <c r="L851" s="627">
        <v>441.83</v>
      </c>
      <c r="M851" s="627">
        <v>441.83</v>
      </c>
      <c r="N851" s="626">
        <v>1</v>
      </c>
      <c r="O851" s="691">
        <v>1</v>
      </c>
      <c r="P851" s="627">
        <v>441.83</v>
      </c>
      <c r="Q851" s="642">
        <v>1</v>
      </c>
      <c r="R851" s="626">
        <v>1</v>
      </c>
      <c r="S851" s="642">
        <v>1</v>
      </c>
      <c r="T851" s="691">
        <v>1</v>
      </c>
      <c r="U851" s="673">
        <v>1</v>
      </c>
    </row>
    <row r="852" spans="1:21" ht="14.4" customHeight="1" x14ac:dyDescent="0.3">
      <c r="A852" s="625">
        <v>7</v>
      </c>
      <c r="B852" s="626" t="s">
        <v>528</v>
      </c>
      <c r="C852" s="626">
        <v>89301074</v>
      </c>
      <c r="D852" s="689" t="s">
        <v>4146</v>
      </c>
      <c r="E852" s="690" t="s">
        <v>2790</v>
      </c>
      <c r="F852" s="626" t="s">
        <v>2775</v>
      </c>
      <c r="G852" s="626" t="s">
        <v>2929</v>
      </c>
      <c r="H852" s="626" t="s">
        <v>527</v>
      </c>
      <c r="I852" s="626" t="s">
        <v>3896</v>
      </c>
      <c r="J852" s="626" t="s">
        <v>3897</v>
      </c>
      <c r="K852" s="626" t="s">
        <v>2931</v>
      </c>
      <c r="L852" s="627">
        <v>397.65</v>
      </c>
      <c r="M852" s="627">
        <v>397.65</v>
      </c>
      <c r="N852" s="626">
        <v>1</v>
      </c>
      <c r="O852" s="691">
        <v>1</v>
      </c>
      <c r="P852" s="627"/>
      <c r="Q852" s="642">
        <v>0</v>
      </c>
      <c r="R852" s="626"/>
      <c r="S852" s="642">
        <v>0</v>
      </c>
      <c r="T852" s="691"/>
      <c r="U852" s="673">
        <v>0</v>
      </c>
    </row>
    <row r="853" spans="1:21" ht="14.4" customHeight="1" x14ac:dyDescent="0.3">
      <c r="A853" s="625">
        <v>7</v>
      </c>
      <c r="B853" s="626" t="s">
        <v>528</v>
      </c>
      <c r="C853" s="626">
        <v>89301074</v>
      </c>
      <c r="D853" s="689" t="s">
        <v>4146</v>
      </c>
      <c r="E853" s="690" t="s">
        <v>2790</v>
      </c>
      <c r="F853" s="626" t="s">
        <v>2775</v>
      </c>
      <c r="G853" s="626" t="s">
        <v>2929</v>
      </c>
      <c r="H853" s="626" t="s">
        <v>527</v>
      </c>
      <c r="I853" s="626" t="s">
        <v>2930</v>
      </c>
      <c r="J853" s="626" t="s">
        <v>857</v>
      </c>
      <c r="K853" s="626" t="s">
        <v>2931</v>
      </c>
      <c r="L853" s="627">
        <v>612.26</v>
      </c>
      <c r="M853" s="627">
        <v>612.26</v>
      </c>
      <c r="N853" s="626">
        <v>1</v>
      </c>
      <c r="O853" s="691">
        <v>0.5</v>
      </c>
      <c r="P853" s="627"/>
      <c r="Q853" s="642">
        <v>0</v>
      </c>
      <c r="R853" s="626"/>
      <c r="S853" s="642">
        <v>0</v>
      </c>
      <c r="T853" s="691"/>
      <c r="U853" s="673">
        <v>0</v>
      </c>
    </row>
    <row r="854" spans="1:21" ht="14.4" customHeight="1" x14ac:dyDescent="0.3">
      <c r="A854" s="625">
        <v>7</v>
      </c>
      <c r="B854" s="626" t="s">
        <v>528</v>
      </c>
      <c r="C854" s="626">
        <v>89301074</v>
      </c>
      <c r="D854" s="689" t="s">
        <v>4146</v>
      </c>
      <c r="E854" s="690" t="s">
        <v>2790</v>
      </c>
      <c r="F854" s="626" t="s">
        <v>2775</v>
      </c>
      <c r="G854" s="626" t="s">
        <v>2929</v>
      </c>
      <c r="H854" s="626" t="s">
        <v>527</v>
      </c>
      <c r="I854" s="626" t="s">
        <v>3898</v>
      </c>
      <c r="J854" s="626" t="s">
        <v>3899</v>
      </c>
      <c r="K854" s="626" t="s">
        <v>1588</v>
      </c>
      <c r="L854" s="627">
        <v>0</v>
      </c>
      <c r="M854" s="627">
        <v>0</v>
      </c>
      <c r="N854" s="626">
        <v>3</v>
      </c>
      <c r="O854" s="691">
        <v>0.5</v>
      </c>
      <c r="P854" s="627"/>
      <c r="Q854" s="642"/>
      <c r="R854" s="626"/>
      <c r="S854" s="642">
        <v>0</v>
      </c>
      <c r="T854" s="691"/>
      <c r="U854" s="673">
        <v>0</v>
      </c>
    </row>
    <row r="855" spans="1:21" ht="14.4" customHeight="1" x14ac:dyDescent="0.3">
      <c r="A855" s="625">
        <v>7</v>
      </c>
      <c r="B855" s="626" t="s">
        <v>528</v>
      </c>
      <c r="C855" s="626">
        <v>89301074</v>
      </c>
      <c r="D855" s="689" t="s">
        <v>4146</v>
      </c>
      <c r="E855" s="690" t="s">
        <v>2790</v>
      </c>
      <c r="F855" s="626" t="s">
        <v>2775</v>
      </c>
      <c r="G855" s="626" t="s">
        <v>3094</v>
      </c>
      <c r="H855" s="626" t="s">
        <v>527</v>
      </c>
      <c r="I855" s="626" t="s">
        <v>3095</v>
      </c>
      <c r="J855" s="626" t="s">
        <v>3096</v>
      </c>
      <c r="K855" s="626" t="s">
        <v>3097</v>
      </c>
      <c r="L855" s="627">
        <v>1520.3</v>
      </c>
      <c r="M855" s="627">
        <v>21284.2</v>
      </c>
      <c r="N855" s="626">
        <v>14</v>
      </c>
      <c r="O855" s="691">
        <v>1</v>
      </c>
      <c r="P855" s="627">
        <v>19763.900000000001</v>
      </c>
      <c r="Q855" s="642">
        <v>0.9285714285714286</v>
      </c>
      <c r="R855" s="626">
        <v>13</v>
      </c>
      <c r="S855" s="642">
        <v>0.9285714285714286</v>
      </c>
      <c r="T855" s="691"/>
      <c r="U855" s="673">
        <v>0</v>
      </c>
    </row>
    <row r="856" spans="1:21" ht="14.4" customHeight="1" x14ac:dyDescent="0.3">
      <c r="A856" s="625">
        <v>7</v>
      </c>
      <c r="B856" s="626" t="s">
        <v>528</v>
      </c>
      <c r="C856" s="626">
        <v>89301074</v>
      </c>
      <c r="D856" s="689" t="s">
        <v>4146</v>
      </c>
      <c r="E856" s="690" t="s">
        <v>2790</v>
      </c>
      <c r="F856" s="626" t="s">
        <v>2775</v>
      </c>
      <c r="G856" s="626" t="s">
        <v>3094</v>
      </c>
      <c r="H856" s="626" t="s">
        <v>527</v>
      </c>
      <c r="I856" s="626" t="s">
        <v>3098</v>
      </c>
      <c r="J856" s="626" t="s">
        <v>3096</v>
      </c>
      <c r="K856" s="626" t="s">
        <v>3099</v>
      </c>
      <c r="L856" s="627">
        <v>3040.6</v>
      </c>
      <c r="M856" s="627">
        <v>9121.7999999999993</v>
      </c>
      <c r="N856" s="626">
        <v>3</v>
      </c>
      <c r="O856" s="691"/>
      <c r="P856" s="627"/>
      <c r="Q856" s="642">
        <v>0</v>
      </c>
      <c r="R856" s="626"/>
      <c r="S856" s="642">
        <v>0</v>
      </c>
      <c r="T856" s="691"/>
      <c r="U856" s="673"/>
    </row>
    <row r="857" spans="1:21" ht="14.4" customHeight="1" x14ac:dyDescent="0.3">
      <c r="A857" s="625">
        <v>7</v>
      </c>
      <c r="B857" s="626" t="s">
        <v>528</v>
      </c>
      <c r="C857" s="626">
        <v>89301074</v>
      </c>
      <c r="D857" s="689" t="s">
        <v>4146</v>
      </c>
      <c r="E857" s="690" t="s">
        <v>2790</v>
      </c>
      <c r="F857" s="626" t="s">
        <v>2775</v>
      </c>
      <c r="G857" s="626" t="s">
        <v>3094</v>
      </c>
      <c r="H857" s="626" t="s">
        <v>527</v>
      </c>
      <c r="I857" s="626" t="s">
        <v>3100</v>
      </c>
      <c r="J857" s="626" t="s">
        <v>3101</v>
      </c>
      <c r="K857" s="626" t="s">
        <v>3102</v>
      </c>
      <c r="L857" s="627">
        <v>569.97</v>
      </c>
      <c r="M857" s="627">
        <v>4559.76</v>
      </c>
      <c r="N857" s="626">
        <v>8</v>
      </c>
      <c r="O857" s="691"/>
      <c r="P857" s="627">
        <v>4559.76</v>
      </c>
      <c r="Q857" s="642">
        <v>1</v>
      </c>
      <c r="R857" s="626">
        <v>8</v>
      </c>
      <c r="S857" s="642">
        <v>1</v>
      </c>
      <c r="T857" s="691"/>
      <c r="U857" s="673"/>
    </row>
    <row r="858" spans="1:21" ht="14.4" customHeight="1" x14ac:dyDescent="0.3">
      <c r="A858" s="625">
        <v>7</v>
      </c>
      <c r="B858" s="626" t="s">
        <v>528</v>
      </c>
      <c r="C858" s="626">
        <v>89301074</v>
      </c>
      <c r="D858" s="689" t="s">
        <v>4146</v>
      </c>
      <c r="E858" s="690" t="s">
        <v>2790</v>
      </c>
      <c r="F858" s="626" t="s">
        <v>2775</v>
      </c>
      <c r="G858" s="626" t="s">
        <v>3094</v>
      </c>
      <c r="H858" s="626" t="s">
        <v>527</v>
      </c>
      <c r="I858" s="626" t="s">
        <v>3375</v>
      </c>
      <c r="J858" s="626" t="s">
        <v>3376</v>
      </c>
      <c r="K858" s="626" t="s">
        <v>3113</v>
      </c>
      <c r="L858" s="627">
        <v>427.79</v>
      </c>
      <c r="M858" s="627">
        <v>1711.16</v>
      </c>
      <c r="N858" s="626">
        <v>4</v>
      </c>
      <c r="O858" s="691">
        <v>2</v>
      </c>
      <c r="P858" s="627"/>
      <c r="Q858" s="642">
        <v>0</v>
      </c>
      <c r="R858" s="626"/>
      <c r="S858" s="642">
        <v>0</v>
      </c>
      <c r="T858" s="691"/>
      <c r="U858" s="673">
        <v>0</v>
      </c>
    </row>
    <row r="859" spans="1:21" ht="14.4" customHeight="1" x14ac:dyDescent="0.3">
      <c r="A859" s="625">
        <v>7</v>
      </c>
      <c r="B859" s="626" t="s">
        <v>528</v>
      </c>
      <c r="C859" s="626">
        <v>89301074</v>
      </c>
      <c r="D859" s="689" t="s">
        <v>4146</v>
      </c>
      <c r="E859" s="690" t="s">
        <v>2790</v>
      </c>
      <c r="F859" s="626" t="s">
        <v>2775</v>
      </c>
      <c r="G859" s="626" t="s">
        <v>3094</v>
      </c>
      <c r="H859" s="626" t="s">
        <v>527</v>
      </c>
      <c r="I859" s="626" t="s">
        <v>3103</v>
      </c>
      <c r="J859" s="626" t="s">
        <v>3104</v>
      </c>
      <c r="K859" s="626" t="s">
        <v>3105</v>
      </c>
      <c r="L859" s="627">
        <v>760.15</v>
      </c>
      <c r="M859" s="627">
        <v>24324.799999999999</v>
      </c>
      <c r="N859" s="626">
        <v>32</v>
      </c>
      <c r="O859" s="691">
        <v>1</v>
      </c>
      <c r="P859" s="627">
        <v>24324.799999999999</v>
      </c>
      <c r="Q859" s="642">
        <v>1</v>
      </c>
      <c r="R859" s="626">
        <v>32</v>
      </c>
      <c r="S859" s="642">
        <v>1</v>
      </c>
      <c r="T859" s="691">
        <v>1</v>
      </c>
      <c r="U859" s="673">
        <v>1</v>
      </c>
    </row>
    <row r="860" spans="1:21" ht="14.4" customHeight="1" x14ac:dyDescent="0.3">
      <c r="A860" s="625">
        <v>7</v>
      </c>
      <c r="B860" s="626" t="s">
        <v>528</v>
      </c>
      <c r="C860" s="626">
        <v>89301074</v>
      </c>
      <c r="D860" s="689" t="s">
        <v>4146</v>
      </c>
      <c r="E860" s="690" t="s">
        <v>2790</v>
      </c>
      <c r="F860" s="626" t="s">
        <v>2775</v>
      </c>
      <c r="G860" s="626" t="s">
        <v>3094</v>
      </c>
      <c r="H860" s="626" t="s">
        <v>527</v>
      </c>
      <c r="I860" s="626" t="s">
        <v>3247</v>
      </c>
      <c r="J860" s="626" t="s">
        <v>3104</v>
      </c>
      <c r="K860" s="626" t="s">
        <v>3108</v>
      </c>
      <c r="L860" s="627">
        <v>1520.3</v>
      </c>
      <c r="M860" s="627">
        <v>4560.8999999999996</v>
      </c>
      <c r="N860" s="626">
        <v>3</v>
      </c>
      <c r="O860" s="691"/>
      <c r="P860" s="627">
        <v>4560.8999999999996</v>
      </c>
      <c r="Q860" s="642">
        <v>1</v>
      </c>
      <c r="R860" s="626">
        <v>3</v>
      </c>
      <c r="S860" s="642">
        <v>1</v>
      </c>
      <c r="T860" s="691"/>
      <c r="U860" s="673"/>
    </row>
    <row r="861" spans="1:21" ht="14.4" customHeight="1" x14ac:dyDescent="0.3">
      <c r="A861" s="625">
        <v>7</v>
      </c>
      <c r="B861" s="626" t="s">
        <v>528</v>
      </c>
      <c r="C861" s="626">
        <v>89301074</v>
      </c>
      <c r="D861" s="689" t="s">
        <v>4146</v>
      </c>
      <c r="E861" s="690" t="s">
        <v>2790</v>
      </c>
      <c r="F861" s="626" t="s">
        <v>2775</v>
      </c>
      <c r="G861" s="626" t="s">
        <v>3094</v>
      </c>
      <c r="H861" s="626" t="s">
        <v>527</v>
      </c>
      <c r="I861" s="626" t="s">
        <v>3900</v>
      </c>
      <c r="J861" s="626" t="s">
        <v>3901</v>
      </c>
      <c r="K861" s="626" t="s">
        <v>3246</v>
      </c>
      <c r="L861" s="627">
        <v>1139.93</v>
      </c>
      <c r="M861" s="627">
        <v>2279.86</v>
      </c>
      <c r="N861" s="626">
        <v>2</v>
      </c>
      <c r="O861" s="691">
        <v>1</v>
      </c>
      <c r="P861" s="627"/>
      <c r="Q861" s="642">
        <v>0</v>
      </c>
      <c r="R861" s="626"/>
      <c r="S861" s="642">
        <v>0</v>
      </c>
      <c r="T861" s="691"/>
      <c r="U861" s="673">
        <v>0</v>
      </c>
    </row>
    <row r="862" spans="1:21" ht="14.4" customHeight="1" x14ac:dyDescent="0.3">
      <c r="A862" s="625">
        <v>7</v>
      </c>
      <c r="B862" s="626" t="s">
        <v>528</v>
      </c>
      <c r="C862" s="626">
        <v>89301074</v>
      </c>
      <c r="D862" s="689" t="s">
        <v>4146</v>
      </c>
      <c r="E862" s="690" t="s">
        <v>2790</v>
      </c>
      <c r="F862" s="626" t="s">
        <v>2775</v>
      </c>
      <c r="G862" s="626" t="s">
        <v>3094</v>
      </c>
      <c r="H862" s="626" t="s">
        <v>527</v>
      </c>
      <c r="I862" s="626" t="s">
        <v>3109</v>
      </c>
      <c r="J862" s="626" t="s">
        <v>3110</v>
      </c>
      <c r="K862" s="626" t="s">
        <v>3099</v>
      </c>
      <c r="L862" s="627">
        <v>3040.6</v>
      </c>
      <c r="M862" s="627">
        <v>6081.2</v>
      </c>
      <c r="N862" s="626">
        <v>2</v>
      </c>
      <c r="O862" s="691"/>
      <c r="P862" s="627"/>
      <c r="Q862" s="642">
        <v>0</v>
      </c>
      <c r="R862" s="626"/>
      <c r="S862" s="642">
        <v>0</v>
      </c>
      <c r="T862" s="691"/>
      <c r="U862" s="673"/>
    </row>
    <row r="863" spans="1:21" ht="14.4" customHeight="1" x14ac:dyDescent="0.3">
      <c r="A863" s="625">
        <v>7</v>
      </c>
      <c r="B863" s="626" t="s">
        <v>528</v>
      </c>
      <c r="C863" s="626">
        <v>89301074</v>
      </c>
      <c r="D863" s="689" t="s">
        <v>4146</v>
      </c>
      <c r="E863" s="690" t="s">
        <v>2790</v>
      </c>
      <c r="F863" s="626" t="s">
        <v>2775</v>
      </c>
      <c r="G863" s="626" t="s">
        <v>3094</v>
      </c>
      <c r="H863" s="626" t="s">
        <v>527</v>
      </c>
      <c r="I863" s="626" t="s">
        <v>3111</v>
      </c>
      <c r="J863" s="626" t="s">
        <v>3112</v>
      </c>
      <c r="K863" s="626" t="s">
        <v>3113</v>
      </c>
      <c r="L863" s="627">
        <v>427.79</v>
      </c>
      <c r="M863" s="627">
        <v>1283.3700000000001</v>
      </c>
      <c r="N863" s="626">
        <v>3</v>
      </c>
      <c r="O863" s="691">
        <v>1</v>
      </c>
      <c r="P863" s="627"/>
      <c r="Q863" s="642">
        <v>0</v>
      </c>
      <c r="R863" s="626"/>
      <c r="S863" s="642">
        <v>0</v>
      </c>
      <c r="T863" s="691"/>
      <c r="U863" s="673">
        <v>0</v>
      </c>
    </row>
    <row r="864" spans="1:21" ht="14.4" customHeight="1" x14ac:dyDescent="0.3">
      <c r="A864" s="625">
        <v>7</v>
      </c>
      <c r="B864" s="626" t="s">
        <v>528</v>
      </c>
      <c r="C864" s="626">
        <v>89301074</v>
      </c>
      <c r="D864" s="689" t="s">
        <v>4146</v>
      </c>
      <c r="E864" s="690" t="s">
        <v>2790</v>
      </c>
      <c r="F864" s="626" t="s">
        <v>2775</v>
      </c>
      <c r="G864" s="626" t="s">
        <v>3094</v>
      </c>
      <c r="H864" s="626" t="s">
        <v>527</v>
      </c>
      <c r="I864" s="626" t="s">
        <v>3495</v>
      </c>
      <c r="J864" s="626" t="s">
        <v>3115</v>
      </c>
      <c r="K864" s="626" t="s">
        <v>3246</v>
      </c>
      <c r="L864" s="627">
        <v>1139.93</v>
      </c>
      <c r="M864" s="627">
        <v>1139.93</v>
      </c>
      <c r="N864" s="626">
        <v>1</v>
      </c>
      <c r="O864" s="691"/>
      <c r="P864" s="627"/>
      <c r="Q864" s="642">
        <v>0</v>
      </c>
      <c r="R864" s="626"/>
      <c r="S864" s="642">
        <v>0</v>
      </c>
      <c r="T864" s="691"/>
      <c r="U864" s="673"/>
    </row>
    <row r="865" spans="1:21" ht="14.4" customHeight="1" x14ac:dyDescent="0.3">
      <c r="A865" s="625">
        <v>7</v>
      </c>
      <c r="B865" s="626" t="s">
        <v>528</v>
      </c>
      <c r="C865" s="626">
        <v>89301074</v>
      </c>
      <c r="D865" s="689" t="s">
        <v>4146</v>
      </c>
      <c r="E865" s="690" t="s">
        <v>2790</v>
      </c>
      <c r="F865" s="626" t="s">
        <v>2775</v>
      </c>
      <c r="G865" s="626" t="s">
        <v>3094</v>
      </c>
      <c r="H865" s="626" t="s">
        <v>527</v>
      </c>
      <c r="I865" s="626" t="s">
        <v>3116</v>
      </c>
      <c r="J865" s="626" t="s">
        <v>3117</v>
      </c>
      <c r="K865" s="626" t="s">
        <v>3105</v>
      </c>
      <c r="L865" s="627">
        <v>760.15</v>
      </c>
      <c r="M865" s="627">
        <v>7601.5</v>
      </c>
      <c r="N865" s="626">
        <v>10</v>
      </c>
      <c r="O865" s="691">
        <v>1</v>
      </c>
      <c r="P865" s="627">
        <v>3040.6</v>
      </c>
      <c r="Q865" s="642">
        <v>0.39999999999999997</v>
      </c>
      <c r="R865" s="626">
        <v>4</v>
      </c>
      <c r="S865" s="642">
        <v>0.4</v>
      </c>
      <c r="T865" s="691"/>
      <c r="U865" s="673">
        <v>0</v>
      </c>
    </row>
    <row r="866" spans="1:21" ht="14.4" customHeight="1" x14ac:dyDescent="0.3">
      <c r="A866" s="625">
        <v>7</v>
      </c>
      <c r="B866" s="626" t="s">
        <v>528</v>
      </c>
      <c r="C866" s="626">
        <v>89301074</v>
      </c>
      <c r="D866" s="689" t="s">
        <v>4146</v>
      </c>
      <c r="E866" s="690" t="s">
        <v>2790</v>
      </c>
      <c r="F866" s="626" t="s">
        <v>2775</v>
      </c>
      <c r="G866" s="626" t="s">
        <v>3094</v>
      </c>
      <c r="H866" s="626" t="s">
        <v>527</v>
      </c>
      <c r="I866" s="626" t="s">
        <v>3497</v>
      </c>
      <c r="J866" s="626" t="s">
        <v>3117</v>
      </c>
      <c r="K866" s="626" t="s">
        <v>3108</v>
      </c>
      <c r="L866" s="627">
        <v>1520.3</v>
      </c>
      <c r="M866" s="627">
        <v>1520.3</v>
      </c>
      <c r="N866" s="626">
        <v>1</v>
      </c>
      <c r="O866" s="691"/>
      <c r="P866" s="627"/>
      <c r="Q866" s="642">
        <v>0</v>
      </c>
      <c r="R866" s="626"/>
      <c r="S866" s="642">
        <v>0</v>
      </c>
      <c r="T866" s="691"/>
      <c r="U866" s="673"/>
    </row>
    <row r="867" spans="1:21" ht="14.4" customHeight="1" x14ac:dyDescent="0.3">
      <c r="A867" s="625">
        <v>7</v>
      </c>
      <c r="B867" s="626" t="s">
        <v>528</v>
      </c>
      <c r="C867" s="626">
        <v>89301074</v>
      </c>
      <c r="D867" s="689" t="s">
        <v>4146</v>
      </c>
      <c r="E867" s="690" t="s">
        <v>2790</v>
      </c>
      <c r="F867" s="626" t="s">
        <v>2775</v>
      </c>
      <c r="G867" s="626" t="s">
        <v>3094</v>
      </c>
      <c r="H867" s="626" t="s">
        <v>527</v>
      </c>
      <c r="I867" s="626" t="s">
        <v>3378</v>
      </c>
      <c r="J867" s="626" t="s">
        <v>3117</v>
      </c>
      <c r="K867" s="626" t="s">
        <v>3105</v>
      </c>
      <c r="L867" s="627">
        <v>760.15</v>
      </c>
      <c r="M867" s="627">
        <v>1520.3</v>
      </c>
      <c r="N867" s="626">
        <v>2</v>
      </c>
      <c r="O867" s="691"/>
      <c r="P867" s="627">
        <v>1520.3</v>
      </c>
      <c r="Q867" s="642">
        <v>1</v>
      </c>
      <c r="R867" s="626">
        <v>2</v>
      </c>
      <c r="S867" s="642">
        <v>1</v>
      </c>
      <c r="T867" s="691"/>
      <c r="U867" s="673"/>
    </row>
    <row r="868" spans="1:21" ht="14.4" customHeight="1" x14ac:dyDescent="0.3">
      <c r="A868" s="625">
        <v>7</v>
      </c>
      <c r="B868" s="626" t="s">
        <v>528</v>
      </c>
      <c r="C868" s="626">
        <v>89301074</v>
      </c>
      <c r="D868" s="689" t="s">
        <v>4146</v>
      </c>
      <c r="E868" s="690" t="s">
        <v>2790</v>
      </c>
      <c r="F868" s="626" t="s">
        <v>2775</v>
      </c>
      <c r="G868" s="626" t="s">
        <v>3094</v>
      </c>
      <c r="H868" s="626" t="s">
        <v>527</v>
      </c>
      <c r="I868" s="626" t="s">
        <v>3902</v>
      </c>
      <c r="J868" s="626" t="s">
        <v>3110</v>
      </c>
      <c r="K868" s="626" t="s">
        <v>3097</v>
      </c>
      <c r="L868" s="627">
        <v>0</v>
      </c>
      <c r="M868" s="627">
        <v>0</v>
      </c>
      <c r="N868" s="626">
        <v>4</v>
      </c>
      <c r="O868" s="691"/>
      <c r="P868" s="627"/>
      <c r="Q868" s="642"/>
      <c r="R868" s="626"/>
      <c r="S868" s="642">
        <v>0</v>
      </c>
      <c r="T868" s="691"/>
      <c r="U868" s="673"/>
    </row>
    <row r="869" spans="1:21" ht="14.4" customHeight="1" x14ac:dyDescent="0.3">
      <c r="A869" s="625">
        <v>7</v>
      </c>
      <c r="B869" s="626" t="s">
        <v>528</v>
      </c>
      <c r="C869" s="626">
        <v>89301074</v>
      </c>
      <c r="D869" s="689" t="s">
        <v>4146</v>
      </c>
      <c r="E869" s="690" t="s">
        <v>2790</v>
      </c>
      <c r="F869" s="626" t="s">
        <v>2775</v>
      </c>
      <c r="G869" s="626" t="s">
        <v>3118</v>
      </c>
      <c r="H869" s="626" t="s">
        <v>527</v>
      </c>
      <c r="I869" s="626" t="s">
        <v>3379</v>
      </c>
      <c r="J869" s="626" t="s">
        <v>3903</v>
      </c>
      <c r="K869" s="626" t="s">
        <v>3381</v>
      </c>
      <c r="L869" s="627">
        <v>1163.02</v>
      </c>
      <c r="M869" s="627">
        <v>2326.04</v>
      </c>
      <c r="N869" s="626">
        <v>2</v>
      </c>
      <c r="O869" s="691">
        <v>1</v>
      </c>
      <c r="P869" s="627">
        <v>2326.04</v>
      </c>
      <c r="Q869" s="642">
        <v>1</v>
      </c>
      <c r="R869" s="626">
        <v>2</v>
      </c>
      <c r="S869" s="642">
        <v>1</v>
      </c>
      <c r="T869" s="691">
        <v>1</v>
      </c>
      <c r="U869" s="673">
        <v>1</v>
      </c>
    </row>
    <row r="870" spans="1:21" ht="14.4" customHeight="1" x14ac:dyDescent="0.3">
      <c r="A870" s="625">
        <v>7</v>
      </c>
      <c r="B870" s="626" t="s">
        <v>528</v>
      </c>
      <c r="C870" s="626">
        <v>89301074</v>
      </c>
      <c r="D870" s="689" t="s">
        <v>4146</v>
      </c>
      <c r="E870" s="690" t="s">
        <v>2790</v>
      </c>
      <c r="F870" s="626" t="s">
        <v>2775</v>
      </c>
      <c r="G870" s="626" t="s">
        <v>3118</v>
      </c>
      <c r="H870" s="626" t="s">
        <v>527</v>
      </c>
      <c r="I870" s="626" t="s">
        <v>3904</v>
      </c>
      <c r="J870" s="626" t="s">
        <v>3905</v>
      </c>
      <c r="K870" s="626" t="s">
        <v>3906</v>
      </c>
      <c r="L870" s="627">
        <v>2243.6799999999998</v>
      </c>
      <c r="M870" s="627">
        <v>6731.0399999999991</v>
      </c>
      <c r="N870" s="626">
        <v>3</v>
      </c>
      <c r="O870" s="691">
        <v>1</v>
      </c>
      <c r="P870" s="627">
        <v>2243.6799999999998</v>
      </c>
      <c r="Q870" s="642">
        <v>0.33333333333333337</v>
      </c>
      <c r="R870" s="626">
        <v>1</v>
      </c>
      <c r="S870" s="642">
        <v>0.33333333333333331</v>
      </c>
      <c r="T870" s="691"/>
      <c r="U870" s="673">
        <v>0</v>
      </c>
    </row>
    <row r="871" spans="1:21" ht="14.4" customHeight="1" x14ac:dyDescent="0.3">
      <c r="A871" s="625">
        <v>7</v>
      </c>
      <c r="B871" s="626" t="s">
        <v>528</v>
      </c>
      <c r="C871" s="626">
        <v>89301074</v>
      </c>
      <c r="D871" s="689" t="s">
        <v>4146</v>
      </c>
      <c r="E871" s="690" t="s">
        <v>2790</v>
      </c>
      <c r="F871" s="626" t="s">
        <v>2775</v>
      </c>
      <c r="G871" s="626" t="s">
        <v>3118</v>
      </c>
      <c r="H871" s="626" t="s">
        <v>527</v>
      </c>
      <c r="I871" s="626" t="s">
        <v>3119</v>
      </c>
      <c r="J871" s="626" t="s">
        <v>3120</v>
      </c>
      <c r="K871" s="626" t="s">
        <v>3121</v>
      </c>
      <c r="L871" s="627">
        <v>3858.27</v>
      </c>
      <c r="M871" s="627">
        <v>27007.89</v>
      </c>
      <c r="N871" s="626">
        <v>7</v>
      </c>
      <c r="O871" s="691">
        <v>3</v>
      </c>
      <c r="P871" s="627">
        <v>23149.62</v>
      </c>
      <c r="Q871" s="642">
        <v>0.8571428571428571</v>
      </c>
      <c r="R871" s="626">
        <v>6</v>
      </c>
      <c r="S871" s="642">
        <v>0.8571428571428571</v>
      </c>
      <c r="T871" s="691">
        <v>2</v>
      </c>
      <c r="U871" s="673">
        <v>0.66666666666666663</v>
      </c>
    </row>
    <row r="872" spans="1:21" ht="14.4" customHeight="1" x14ac:dyDescent="0.3">
      <c r="A872" s="625">
        <v>7</v>
      </c>
      <c r="B872" s="626" t="s">
        <v>528</v>
      </c>
      <c r="C872" s="626">
        <v>89301074</v>
      </c>
      <c r="D872" s="689" t="s">
        <v>4146</v>
      </c>
      <c r="E872" s="690" t="s">
        <v>2790</v>
      </c>
      <c r="F872" s="626" t="s">
        <v>2775</v>
      </c>
      <c r="G872" s="626" t="s">
        <v>2932</v>
      </c>
      <c r="H872" s="626" t="s">
        <v>527</v>
      </c>
      <c r="I872" s="626" t="s">
        <v>885</v>
      </c>
      <c r="J872" s="626" t="s">
        <v>886</v>
      </c>
      <c r="K872" s="626" t="s">
        <v>887</v>
      </c>
      <c r="L872" s="627">
        <v>56.69</v>
      </c>
      <c r="M872" s="627">
        <v>56.69</v>
      </c>
      <c r="N872" s="626">
        <v>1</v>
      </c>
      <c r="O872" s="691">
        <v>0.5</v>
      </c>
      <c r="P872" s="627">
        <v>56.69</v>
      </c>
      <c r="Q872" s="642">
        <v>1</v>
      </c>
      <c r="R872" s="626">
        <v>1</v>
      </c>
      <c r="S872" s="642">
        <v>1</v>
      </c>
      <c r="T872" s="691">
        <v>0.5</v>
      </c>
      <c r="U872" s="673">
        <v>1</v>
      </c>
    </row>
    <row r="873" spans="1:21" ht="14.4" customHeight="1" x14ac:dyDescent="0.3">
      <c r="A873" s="625">
        <v>7</v>
      </c>
      <c r="B873" s="626" t="s">
        <v>528</v>
      </c>
      <c r="C873" s="626">
        <v>89301074</v>
      </c>
      <c r="D873" s="689" t="s">
        <v>4146</v>
      </c>
      <c r="E873" s="690" t="s">
        <v>2790</v>
      </c>
      <c r="F873" s="626" t="s">
        <v>2775</v>
      </c>
      <c r="G873" s="626" t="s">
        <v>3126</v>
      </c>
      <c r="H873" s="626" t="s">
        <v>527</v>
      </c>
      <c r="I873" s="626" t="s">
        <v>3127</v>
      </c>
      <c r="J873" s="626" t="s">
        <v>3128</v>
      </c>
      <c r="K873" s="626" t="s">
        <v>3129</v>
      </c>
      <c r="L873" s="627">
        <v>22.88</v>
      </c>
      <c r="M873" s="627">
        <v>68.64</v>
      </c>
      <c r="N873" s="626">
        <v>3</v>
      </c>
      <c r="O873" s="691">
        <v>1</v>
      </c>
      <c r="P873" s="627">
        <v>68.64</v>
      </c>
      <c r="Q873" s="642">
        <v>1</v>
      </c>
      <c r="R873" s="626">
        <v>3</v>
      </c>
      <c r="S873" s="642">
        <v>1</v>
      </c>
      <c r="T873" s="691">
        <v>1</v>
      </c>
      <c r="U873" s="673">
        <v>1</v>
      </c>
    </row>
    <row r="874" spans="1:21" ht="14.4" customHeight="1" x14ac:dyDescent="0.3">
      <c r="A874" s="625">
        <v>7</v>
      </c>
      <c r="B874" s="626" t="s">
        <v>528</v>
      </c>
      <c r="C874" s="626">
        <v>89301074</v>
      </c>
      <c r="D874" s="689" t="s">
        <v>4146</v>
      </c>
      <c r="E874" s="690" t="s">
        <v>2790</v>
      </c>
      <c r="F874" s="626" t="s">
        <v>2775</v>
      </c>
      <c r="G874" s="626" t="s">
        <v>3126</v>
      </c>
      <c r="H874" s="626" t="s">
        <v>527</v>
      </c>
      <c r="I874" s="626" t="s">
        <v>3257</v>
      </c>
      <c r="J874" s="626" t="s">
        <v>3258</v>
      </c>
      <c r="K874" s="626" t="s">
        <v>3259</v>
      </c>
      <c r="L874" s="627">
        <v>91.52</v>
      </c>
      <c r="M874" s="627">
        <v>91.52</v>
      </c>
      <c r="N874" s="626">
        <v>1</v>
      </c>
      <c r="O874" s="691">
        <v>0.5</v>
      </c>
      <c r="P874" s="627">
        <v>91.52</v>
      </c>
      <c r="Q874" s="642">
        <v>1</v>
      </c>
      <c r="R874" s="626">
        <v>1</v>
      </c>
      <c r="S874" s="642">
        <v>1</v>
      </c>
      <c r="T874" s="691">
        <v>0.5</v>
      </c>
      <c r="U874" s="673">
        <v>1</v>
      </c>
    </row>
    <row r="875" spans="1:21" ht="14.4" customHeight="1" x14ac:dyDescent="0.3">
      <c r="A875" s="625">
        <v>7</v>
      </c>
      <c r="B875" s="626" t="s">
        <v>528</v>
      </c>
      <c r="C875" s="626">
        <v>89301074</v>
      </c>
      <c r="D875" s="689" t="s">
        <v>4146</v>
      </c>
      <c r="E875" s="690" t="s">
        <v>2790</v>
      </c>
      <c r="F875" s="626" t="s">
        <v>2775</v>
      </c>
      <c r="G875" s="626" t="s">
        <v>2860</v>
      </c>
      <c r="H875" s="626" t="s">
        <v>645</v>
      </c>
      <c r="I875" s="626" t="s">
        <v>2861</v>
      </c>
      <c r="J875" s="626" t="s">
        <v>2862</v>
      </c>
      <c r="K875" s="626" t="s">
        <v>2863</v>
      </c>
      <c r="L875" s="627">
        <v>1344.66</v>
      </c>
      <c r="M875" s="627">
        <v>9412.6200000000008</v>
      </c>
      <c r="N875" s="626">
        <v>7</v>
      </c>
      <c r="O875" s="691">
        <v>2.5</v>
      </c>
      <c r="P875" s="627">
        <v>5378.64</v>
      </c>
      <c r="Q875" s="642">
        <v>0.5714285714285714</v>
      </c>
      <c r="R875" s="626">
        <v>4</v>
      </c>
      <c r="S875" s="642">
        <v>0.5714285714285714</v>
      </c>
      <c r="T875" s="691">
        <v>1</v>
      </c>
      <c r="U875" s="673">
        <v>0.4</v>
      </c>
    </row>
    <row r="876" spans="1:21" ht="14.4" customHeight="1" x14ac:dyDescent="0.3">
      <c r="A876" s="625">
        <v>7</v>
      </c>
      <c r="B876" s="626" t="s">
        <v>528</v>
      </c>
      <c r="C876" s="626">
        <v>89301074</v>
      </c>
      <c r="D876" s="689" t="s">
        <v>4146</v>
      </c>
      <c r="E876" s="690" t="s">
        <v>2790</v>
      </c>
      <c r="F876" s="626" t="s">
        <v>2775</v>
      </c>
      <c r="G876" s="626" t="s">
        <v>2860</v>
      </c>
      <c r="H876" s="626" t="s">
        <v>645</v>
      </c>
      <c r="I876" s="626" t="s">
        <v>3130</v>
      </c>
      <c r="J876" s="626" t="s">
        <v>3131</v>
      </c>
      <c r="K876" s="626" t="s">
        <v>3132</v>
      </c>
      <c r="L876" s="627">
        <v>1793.46</v>
      </c>
      <c r="M876" s="627">
        <v>16141.14</v>
      </c>
      <c r="N876" s="626">
        <v>9</v>
      </c>
      <c r="O876" s="691">
        <v>3</v>
      </c>
      <c r="P876" s="627">
        <v>7173.84</v>
      </c>
      <c r="Q876" s="642">
        <v>0.44444444444444448</v>
      </c>
      <c r="R876" s="626">
        <v>4</v>
      </c>
      <c r="S876" s="642">
        <v>0.44444444444444442</v>
      </c>
      <c r="T876" s="691">
        <v>1</v>
      </c>
      <c r="U876" s="673">
        <v>0.33333333333333331</v>
      </c>
    </row>
    <row r="877" spans="1:21" ht="14.4" customHeight="1" x14ac:dyDescent="0.3">
      <c r="A877" s="625">
        <v>7</v>
      </c>
      <c r="B877" s="626" t="s">
        <v>528</v>
      </c>
      <c r="C877" s="626">
        <v>89301074</v>
      </c>
      <c r="D877" s="689" t="s">
        <v>4146</v>
      </c>
      <c r="E877" s="690" t="s">
        <v>2790</v>
      </c>
      <c r="F877" s="626" t="s">
        <v>2775</v>
      </c>
      <c r="G877" s="626" t="s">
        <v>3907</v>
      </c>
      <c r="H877" s="626" t="s">
        <v>527</v>
      </c>
      <c r="I877" s="626" t="s">
        <v>3908</v>
      </c>
      <c r="J877" s="626" t="s">
        <v>3909</v>
      </c>
      <c r="K877" s="626" t="s">
        <v>3259</v>
      </c>
      <c r="L877" s="627">
        <v>0</v>
      </c>
      <c r="M877" s="627">
        <v>0</v>
      </c>
      <c r="N877" s="626">
        <v>2</v>
      </c>
      <c r="O877" s="691">
        <v>0.5</v>
      </c>
      <c r="P877" s="627"/>
      <c r="Q877" s="642"/>
      <c r="R877" s="626"/>
      <c r="S877" s="642">
        <v>0</v>
      </c>
      <c r="T877" s="691"/>
      <c r="U877" s="673">
        <v>0</v>
      </c>
    </row>
    <row r="878" spans="1:21" ht="14.4" customHeight="1" x14ac:dyDescent="0.3">
      <c r="A878" s="625">
        <v>7</v>
      </c>
      <c r="B878" s="626" t="s">
        <v>528</v>
      </c>
      <c r="C878" s="626">
        <v>89301074</v>
      </c>
      <c r="D878" s="689" t="s">
        <v>4146</v>
      </c>
      <c r="E878" s="690" t="s">
        <v>2790</v>
      </c>
      <c r="F878" s="626" t="s">
        <v>2775</v>
      </c>
      <c r="G878" s="626" t="s">
        <v>3133</v>
      </c>
      <c r="H878" s="626" t="s">
        <v>645</v>
      </c>
      <c r="I878" s="626" t="s">
        <v>3134</v>
      </c>
      <c r="J878" s="626" t="s">
        <v>3135</v>
      </c>
      <c r="K878" s="626" t="s">
        <v>3136</v>
      </c>
      <c r="L878" s="627">
        <v>32.630000000000003</v>
      </c>
      <c r="M878" s="627">
        <v>97.890000000000015</v>
      </c>
      <c r="N878" s="626">
        <v>3</v>
      </c>
      <c r="O878" s="691">
        <v>0.5</v>
      </c>
      <c r="P878" s="627"/>
      <c r="Q878" s="642">
        <v>0</v>
      </c>
      <c r="R878" s="626"/>
      <c r="S878" s="642">
        <v>0</v>
      </c>
      <c r="T878" s="691"/>
      <c r="U878" s="673">
        <v>0</v>
      </c>
    </row>
    <row r="879" spans="1:21" ht="14.4" customHeight="1" x14ac:dyDescent="0.3">
      <c r="A879" s="625">
        <v>7</v>
      </c>
      <c r="B879" s="626" t="s">
        <v>528</v>
      </c>
      <c r="C879" s="626">
        <v>89301074</v>
      </c>
      <c r="D879" s="689" t="s">
        <v>4146</v>
      </c>
      <c r="E879" s="690" t="s">
        <v>2790</v>
      </c>
      <c r="F879" s="626" t="s">
        <v>2775</v>
      </c>
      <c r="G879" s="626" t="s">
        <v>3140</v>
      </c>
      <c r="H879" s="626" t="s">
        <v>527</v>
      </c>
      <c r="I879" s="626" t="s">
        <v>3910</v>
      </c>
      <c r="J879" s="626" t="s">
        <v>3265</v>
      </c>
      <c r="K879" s="626" t="s">
        <v>3266</v>
      </c>
      <c r="L879" s="627">
        <v>0</v>
      </c>
      <c r="M879" s="627">
        <v>0</v>
      </c>
      <c r="N879" s="626">
        <v>4</v>
      </c>
      <c r="O879" s="691">
        <v>3</v>
      </c>
      <c r="P879" s="627">
        <v>0</v>
      </c>
      <c r="Q879" s="642"/>
      <c r="R879" s="626">
        <v>3</v>
      </c>
      <c r="S879" s="642">
        <v>0.75</v>
      </c>
      <c r="T879" s="691">
        <v>2</v>
      </c>
      <c r="U879" s="673">
        <v>0.66666666666666663</v>
      </c>
    </row>
    <row r="880" spans="1:21" ht="14.4" customHeight="1" x14ac:dyDescent="0.3">
      <c r="A880" s="625">
        <v>7</v>
      </c>
      <c r="B880" s="626" t="s">
        <v>528</v>
      </c>
      <c r="C880" s="626">
        <v>89301074</v>
      </c>
      <c r="D880" s="689" t="s">
        <v>4146</v>
      </c>
      <c r="E880" s="690" t="s">
        <v>2790</v>
      </c>
      <c r="F880" s="626" t="s">
        <v>2775</v>
      </c>
      <c r="G880" s="626" t="s">
        <v>3140</v>
      </c>
      <c r="H880" s="626" t="s">
        <v>527</v>
      </c>
      <c r="I880" s="626" t="s">
        <v>3911</v>
      </c>
      <c r="J880" s="626" t="s">
        <v>3912</v>
      </c>
      <c r="K880" s="626" t="s">
        <v>3913</v>
      </c>
      <c r="L880" s="627">
        <v>1906.12</v>
      </c>
      <c r="M880" s="627">
        <v>1906.12</v>
      </c>
      <c r="N880" s="626">
        <v>1</v>
      </c>
      <c r="O880" s="691">
        <v>1</v>
      </c>
      <c r="P880" s="627"/>
      <c r="Q880" s="642">
        <v>0</v>
      </c>
      <c r="R880" s="626"/>
      <c r="S880" s="642">
        <v>0</v>
      </c>
      <c r="T880" s="691"/>
      <c r="U880" s="673">
        <v>0</v>
      </c>
    </row>
    <row r="881" spans="1:21" ht="14.4" customHeight="1" x14ac:dyDescent="0.3">
      <c r="A881" s="625">
        <v>7</v>
      </c>
      <c r="B881" s="626" t="s">
        <v>528</v>
      </c>
      <c r="C881" s="626">
        <v>89301074</v>
      </c>
      <c r="D881" s="689" t="s">
        <v>4146</v>
      </c>
      <c r="E881" s="690" t="s">
        <v>2790</v>
      </c>
      <c r="F881" s="626" t="s">
        <v>2775</v>
      </c>
      <c r="G881" s="626" t="s">
        <v>3140</v>
      </c>
      <c r="H881" s="626" t="s">
        <v>527</v>
      </c>
      <c r="I881" s="626" t="s">
        <v>3914</v>
      </c>
      <c r="J881" s="626" t="s">
        <v>3508</v>
      </c>
      <c r="K881" s="626" t="s">
        <v>3166</v>
      </c>
      <c r="L881" s="627">
        <v>770.25</v>
      </c>
      <c r="M881" s="627">
        <v>3081</v>
      </c>
      <c r="N881" s="626">
        <v>4</v>
      </c>
      <c r="O881" s="691">
        <v>1</v>
      </c>
      <c r="P881" s="627"/>
      <c r="Q881" s="642">
        <v>0</v>
      </c>
      <c r="R881" s="626"/>
      <c r="S881" s="642">
        <v>0</v>
      </c>
      <c r="T881" s="691"/>
      <c r="U881" s="673">
        <v>0</v>
      </c>
    </row>
    <row r="882" spans="1:21" ht="14.4" customHeight="1" x14ac:dyDescent="0.3">
      <c r="A882" s="625">
        <v>7</v>
      </c>
      <c r="B882" s="626" t="s">
        <v>528</v>
      </c>
      <c r="C882" s="626">
        <v>89301074</v>
      </c>
      <c r="D882" s="689" t="s">
        <v>4146</v>
      </c>
      <c r="E882" s="690" t="s">
        <v>2790</v>
      </c>
      <c r="F882" s="626" t="s">
        <v>2775</v>
      </c>
      <c r="G882" s="626" t="s">
        <v>3151</v>
      </c>
      <c r="H882" s="626" t="s">
        <v>527</v>
      </c>
      <c r="I882" s="626" t="s">
        <v>3152</v>
      </c>
      <c r="J882" s="626" t="s">
        <v>3153</v>
      </c>
      <c r="K882" s="626" t="s">
        <v>3154</v>
      </c>
      <c r="L882" s="627">
        <v>110.66</v>
      </c>
      <c r="M882" s="627">
        <v>553.29999999999995</v>
      </c>
      <c r="N882" s="626">
        <v>5</v>
      </c>
      <c r="O882" s="691">
        <v>1</v>
      </c>
      <c r="P882" s="627"/>
      <c r="Q882" s="642">
        <v>0</v>
      </c>
      <c r="R882" s="626"/>
      <c r="S882" s="642">
        <v>0</v>
      </c>
      <c r="T882" s="691"/>
      <c r="U882" s="673">
        <v>0</v>
      </c>
    </row>
    <row r="883" spans="1:21" ht="14.4" customHeight="1" x14ac:dyDescent="0.3">
      <c r="A883" s="625">
        <v>7</v>
      </c>
      <c r="B883" s="626" t="s">
        <v>528</v>
      </c>
      <c r="C883" s="626">
        <v>89301074</v>
      </c>
      <c r="D883" s="689" t="s">
        <v>4146</v>
      </c>
      <c r="E883" s="690" t="s">
        <v>2790</v>
      </c>
      <c r="F883" s="626" t="s">
        <v>2775</v>
      </c>
      <c r="G883" s="626" t="s">
        <v>3151</v>
      </c>
      <c r="H883" s="626" t="s">
        <v>527</v>
      </c>
      <c r="I883" s="626" t="s">
        <v>3915</v>
      </c>
      <c r="J883" s="626" t="s">
        <v>3916</v>
      </c>
      <c r="K883" s="626" t="s">
        <v>3917</v>
      </c>
      <c r="L883" s="627">
        <v>130.96</v>
      </c>
      <c r="M883" s="627">
        <v>392.88</v>
      </c>
      <c r="N883" s="626">
        <v>3</v>
      </c>
      <c r="O883" s="691">
        <v>0.5</v>
      </c>
      <c r="P883" s="627"/>
      <c r="Q883" s="642">
        <v>0</v>
      </c>
      <c r="R883" s="626"/>
      <c r="S883" s="642">
        <v>0</v>
      </c>
      <c r="T883" s="691"/>
      <c r="U883" s="673">
        <v>0</v>
      </c>
    </row>
    <row r="884" spans="1:21" ht="14.4" customHeight="1" x14ac:dyDescent="0.3">
      <c r="A884" s="625">
        <v>7</v>
      </c>
      <c r="B884" s="626" t="s">
        <v>528</v>
      </c>
      <c r="C884" s="626">
        <v>89301074</v>
      </c>
      <c r="D884" s="689" t="s">
        <v>4146</v>
      </c>
      <c r="E884" s="690" t="s">
        <v>2790</v>
      </c>
      <c r="F884" s="626" t="s">
        <v>2775</v>
      </c>
      <c r="G884" s="626" t="s">
        <v>3155</v>
      </c>
      <c r="H884" s="626" t="s">
        <v>527</v>
      </c>
      <c r="I884" s="626" t="s">
        <v>3156</v>
      </c>
      <c r="J884" s="626" t="s">
        <v>3157</v>
      </c>
      <c r="K884" s="626" t="s">
        <v>3078</v>
      </c>
      <c r="L884" s="627">
        <v>114.52</v>
      </c>
      <c r="M884" s="627">
        <v>343.56</v>
      </c>
      <c r="N884" s="626">
        <v>3</v>
      </c>
      <c r="O884" s="691">
        <v>1</v>
      </c>
      <c r="P884" s="627"/>
      <c r="Q884" s="642">
        <v>0</v>
      </c>
      <c r="R884" s="626"/>
      <c r="S884" s="642">
        <v>0</v>
      </c>
      <c r="T884" s="691"/>
      <c r="U884" s="673">
        <v>0</v>
      </c>
    </row>
    <row r="885" spans="1:21" ht="14.4" customHeight="1" x14ac:dyDescent="0.3">
      <c r="A885" s="625">
        <v>7</v>
      </c>
      <c r="B885" s="626" t="s">
        <v>528</v>
      </c>
      <c r="C885" s="626">
        <v>89301074</v>
      </c>
      <c r="D885" s="689" t="s">
        <v>4146</v>
      </c>
      <c r="E885" s="690" t="s">
        <v>2790</v>
      </c>
      <c r="F885" s="626" t="s">
        <v>2775</v>
      </c>
      <c r="G885" s="626" t="s">
        <v>3155</v>
      </c>
      <c r="H885" s="626" t="s">
        <v>527</v>
      </c>
      <c r="I885" s="626" t="s">
        <v>3158</v>
      </c>
      <c r="J885" s="626" t="s">
        <v>3157</v>
      </c>
      <c r="K885" s="626" t="s">
        <v>3078</v>
      </c>
      <c r="L885" s="627">
        <v>0</v>
      </c>
      <c r="M885" s="627">
        <v>0</v>
      </c>
      <c r="N885" s="626">
        <v>3</v>
      </c>
      <c r="O885" s="691">
        <v>1</v>
      </c>
      <c r="P885" s="627"/>
      <c r="Q885" s="642"/>
      <c r="R885" s="626"/>
      <c r="S885" s="642">
        <v>0</v>
      </c>
      <c r="T885" s="691"/>
      <c r="U885" s="673">
        <v>0</v>
      </c>
    </row>
    <row r="886" spans="1:21" ht="14.4" customHeight="1" x14ac:dyDescent="0.3">
      <c r="A886" s="625">
        <v>7</v>
      </c>
      <c r="B886" s="626" t="s">
        <v>528</v>
      </c>
      <c r="C886" s="626">
        <v>89301074</v>
      </c>
      <c r="D886" s="689" t="s">
        <v>4146</v>
      </c>
      <c r="E886" s="690" t="s">
        <v>2790</v>
      </c>
      <c r="F886" s="626" t="s">
        <v>2775</v>
      </c>
      <c r="G886" s="626" t="s">
        <v>3155</v>
      </c>
      <c r="H886" s="626" t="s">
        <v>527</v>
      </c>
      <c r="I886" s="626" t="s">
        <v>3515</v>
      </c>
      <c r="J886" s="626" t="s">
        <v>3516</v>
      </c>
      <c r="K886" s="626" t="s">
        <v>918</v>
      </c>
      <c r="L886" s="627">
        <v>166.07</v>
      </c>
      <c r="M886" s="627">
        <v>498.21</v>
      </c>
      <c r="N886" s="626">
        <v>3</v>
      </c>
      <c r="O886" s="691">
        <v>0.5</v>
      </c>
      <c r="P886" s="627"/>
      <c r="Q886" s="642">
        <v>0</v>
      </c>
      <c r="R886" s="626"/>
      <c r="S886" s="642">
        <v>0</v>
      </c>
      <c r="T886" s="691"/>
      <c r="U886" s="673">
        <v>0</v>
      </c>
    </row>
    <row r="887" spans="1:21" ht="14.4" customHeight="1" x14ac:dyDescent="0.3">
      <c r="A887" s="625">
        <v>7</v>
      </c>
      <c r="B887" s="626" t="s">
        <v>528</v>
      </c>
      <c r="C887" s="626">
        <v>89301074</v>
      </c>
      <c r="D887" s="689" t="s">
        <v>4146</v>
      </c>
      <c r="E887" s="690" t="s">
        <v>2790</v>
      </c>
      <c r="F887" s="626" t="s">
        <v>2775</v>
      </c>
      <c r="G887" s="626" t="s">
        <v>3155</v>
      </c>
      <c r="H887" s="626" t="s">
        <v>645</v>
      </c>
      <c r="I887" s="626" t="s">
        <v>3271</v>
      </c>
      <c r="J887" s="626" t="s">
        <v>3272</v>
      </c>
      <c r="K887" s="626" t="s">
        <v>3064</v>
      </c>
      <c r="L887" s="627">
        <v>32.74</v>
      </c>
      <c r="M887" s="627">
        <v>32.74</v>
      </c>
      <c r="N887" s="626">
        <v>1</v>
      </c>
      <c r="O887" s="691">
        <v>1</v>
      </c>
      <c r="P887" s="627">
        <v>32.74</v>
      </c>
      <c r="Q887" s="642">
        <v>1</v>
      </c>
      <c r="R887" s="626">
        <v>1</v>
      </c>
      <c r="S887" s="642">
        <v>1</v>
      </c>
      <c r="T887" s="691">
        <v>1</v>
      </c>
      <c r="U887" s="673">
        <v>1</v>
      </c>
    </row>
    <row r="888" spans="1:21" ht="14.4" customHeight="1" x14ac:dyDescent="0.3">
      <c r="A888" s="625">
        <v>7</v>
      </c>
      <c r="B888" s="626" t="s">
        <v>528</v>
      </c>
      <c r="C888" s="626">
        <v>89301074</v>
      </c>
      <c r="D888" s="689" t="s">
        <v>4146</v>
      </c>
      <c r="E888" s="690" t="s">
        <v>2790</v>
      </c>
      <c r="F888" s="626" t="s">
        <v>2775</v>
      </c>
      <c r="G888" s="626" t="s">
        <v>3155</v>
      </c>
      <c r="H888" s="626" t="s">
        <v>645</v>
      </c>
      <c r="I888" s="626" t="s">
        <v>3164</v>
      </c>
      <c r="J888" s="626" t="s">
        <v>3165</v>
      </c>
      <c r="K888" s="626" t="s">
        <v>3166</v>
      </c>
      <c r="L888" s="627">
        <v>147.36000000000001</v>
      </c>
      <c r="M888" s="627">
        <v>3094.5600000000004</v>
      </c>
      <c r="N888" s="626">
        <v>21</v>
      </c>
      <c r="O888" s="691">
        <v>3.5</v>
      </c>
      <c r="P888" s="627">
        <v>294.72000000000003</v>
      </c>
      <c r="Q888" s="642">
        <v>9.5238095238095233E-2</v>
      </c>
      <c r="R888" s="626">
        <v>2</v>
      </c>
      <c r="S888" s="642">
        <v>9.5238095238095233E-2</v>
      </c>
      <c r="T888" s="691">
        <v>0.5</v>
      </c>
      <c r="U888" s="673">
        <v>0.14285714285714285</v>
      </c>
    </row>
    <row r="889" spans="1:21" ht="14.4" customHeight="1" x14ac:dyDescent="0.3">
      <c r="A889" s="625">
        <v>7</v>
      </c>
      <c r="B889" s="626" t="s">
        <v>528</v>
      </c>
      <c r="C889" s="626">
        <v>89301074</v>
      </c>
      <c r="D889" s="689" t="s">
        <v>4146</v>
      </c>
      <c r="E889" s="690" t="s">
        <v>2790</v>
      </c>
      <c r="F889" s="626" t="s">
        <v>2775</v>
      </c>
      <c r="G889" s="626" t="s">
        <v>3155</v>
      </c>
      <c r="H889" s="626" t="s">
        <v>645</v>
      </c>
      <c r="I889" s="626" t="s">
        <v>3167</v>
      </c>
      <c r="J889" s="626" t="s">
        <v>3168</v>
      </c>
      <c r="K889" s="626" t="s">
        <v>918</v>
      </c>
      <c r="L889" s="627">
        <v>166.07</v>
      </c>
      <c r="M889" s="627">
        <v>1660.6999999999998</v>
      </c>
      <c r="N889" s="626">
        <v>10</v>
      </c>
      <c r="O889" s="691">
        <v>1.5</v>
      </c>
      <c r="P889" s="627">
        <v>996.42</v>
      </c>
      <c r="Q889" s="642">
        <v>0.60000000000000009</v>
      </c>
      <c r="R889" s="626">
        <v>6</v>
      </c>
      <c r="S889" s="642">
        <v>0.6</v>
      </c>
      <c r="T889" s="691">
        <v>1</v>
      </c>
      <c r="U889" s="673">
        <v>0.66666666666666663</v>
      </c>
    </row>
    <row r="890" spans="1:21" ht="14.4" customHeight="1" x14ac:dyDescent="0.3">
      <c r="A890" s="625">
        <v>7</v>
      </c>
      <c r="B890" s="626" t="s">
        <v>528</v>
      </c>
      <c r="C890" s="626">
        <v>89301074</v>
      </c>
      <c r="D890" s="689" t="s">
        <v>4146</v>
      </c>
      <c r="E890" s="690" t="s">
        <v>2790</v>
      </c>
      <c r="F890" s="626" t="s">
        <v>2775</v>
      </c>
      <c r="G890" s="626" t="s">
        <v>3155</v>
      </c>
      <c r="H890" s="626" t="s">
        <v>645</v>
      </c>
      <c r="I890" s="626" t="s">
        <v>3167</v>
      </c>
      <c r="J890" s="626" t="s">
        <v>3168</v>
      </c>
      <c r="K890" s="626" t="s">
        <v>918</v>
      </c>
      <c r="L890" s="627">
        <v>196.46</v>
      </c>
      <c r="M890" s="627">
        <v>1178.76</v>
      </c>
      <c r="N890" s="626">
        <v>6</v>
      </c>
      <c r="O890" s="691">
        <v>1</v>
      </c>
      <c r="P890" s="627">
        <v>1178.76</v>
      </c>
      <c r="Q890" s="642">
        <v>1</v>
      </c>
      <c r="R890" s="626">
        <v>6</v>
      </c>
      <c r="S890" s="642">
        <v>1</v>
      </c>
      <c r="T890" s="691">
        <v>1</v>
      </c>
      <c r="U890" s="673">
        <v>1</v>
      </c>
    </row>
    <row r="891" spans="1:21" ht="14.4" customHeight="1" x14ac:dyDescent="0.3">
      <c r="A891" s="625">
        <v>7</v>
      </c>
      <c r="B891" s="626" t="s">
        <v>528</v>
      </c>
      <c r="C891" s="626">
        <v>89301074</v>
      </c>
      <c r="D891" s="689" t="s">
        <v>4146</v>
      </c>
      <c r="E891" s="690" t="s">
        <v>2790</v>
      </c>
      <c r="F891" s="626" t="s">
        <v>2775</v>
      </c>
      <c r="G891" s="626" t="s">
        <v>3155</v>
      </c>
      <c r="H891" s="626" t="s">
        <v>527</v>
      </c>
      <c r="I891" s="626" t="s">
        <v>3564</v>
      </c>
      <c r="J891" s="626" t="s">
        <v>3170</v>
      </c>
      <c r="K891" s="626" t="s">
        <v>3078</v>
      </c>
      <c r="L891" s="627">
        <v>0</v>
      </c>
      <c r="M891" s="627">
        <v>0</v>
      </c>
      <c r="N891" s="626">
        <v>2</v>
      </c>
      <c r="O891" s="691">
        <v>1</v>
      </c>
      <c r="P891" s="627"/>
      <c r="Q891" s="642"/>
      <c r="R891" s="626"/>
      <c r="S891" s="642">
        <v>0</v>
      </c>
      <c r="T891" s="691"/>
      <c r="U891" s="673">
        <v>0</v>
      </c>
    </row>
    <row r="892" spans="1:21" ht="14.4" customHeight="1" x14ac:dyDescent="0.3">
      <c r="A892" s="625">
        <v>7</v>
      </c>
      <c r="B892" s="626" t="s">
        <v>528</v>
      </c>
      <c r="C892" s="626">
        <v>89301074</v>
      </c>
      <c r="D892" s="689" t="s">
        <v>4146</v>
      </c>
      <c r="E892" s="690" t="s">
        <v>2790</v>
      </c>
      <c r="F892" s="626" t="s">
        <v>2775</v>
      </c>
      <c r="G892" s="626" t="s">
        <v>3155</v>
      </c>
      <c r="H892" s="626" t="s">
        <v>645</v>
      </c>
      <c r="I892" s="626" t="s">
        <v>3172</v>
      </c>
      <c r="J892" s="626" t="s">
        <v>3173</v>
      </c>
      <c r="K892" s="626" t="s">
        <v>3078</v>
      </c>
      <c r="L892" s="627">
        <v>124.51</v>
      </c>
      <c r="M892" s="627">
        <v>2241.1800000000003</v>
      </c>
      <c r="N892" s="626">
        <v>18</v>
      </c>
      <c r="O892" s="691">
        <v>2.5</v>
      </c>
      <c r="P892" s="627">
        <v>1494.1200000000001</v>
      </c>
      <c r="Q892" s="642">
        <v>0.66666666666666663</v>
      </c>
      <c r="R892" s="626">
        <v>12</v>
      </c>
      <c r="S892" s="642">
        <v>0.66666666666666663</v>
      </c>
      <c r="T892" s="691">
        <v>2</v>
      </c>
      <c r="U892" s="673">
        <v>0.8</v>
      </c>
    </row>
    <row r="893" spans="1:21" ht="14.4" customHeight="1" x14ac:dyDescent="0.3">
      <c r="A893" s="625">
        <v>7</v>
      </c>
      <c r="B893" s="626" t="s">
        <v>528</v>
      </c>
      <c r="C893" s="626">
        <v>89301074</v>
      </c>
      <c r="D893" s="689" t="s">
        <v>4146</v>
      </c>
      <c r="E893" s="690" t="s">
        <v>2790</v>
      </c>
      <c r="F893" s="626" t="s">
        <v>2775</v>
      </c>
      <c r="G893" s="626" t="s">
        <v>3155</v>
      </c>
      <c r="H893" s="626" t="s">
        <v>645</v>
      </c>
      <c r="I893" s="626" t="s">
        <v>3172</v>
      </c>
      <c r="J893" s="626" t="s">
        <v>3173</v>
      </c>
      <c r="K893" s="626" t="s">
        <v>3078</v>
      </c>
      <c r="L893" s="627">
        <v>98.23</v>
      </c>
      <c r="M893" s="627">
        <v>785.84</v>
      </c>
      <c r="N893" s="626">
        <v>8</v>
      </c>
      <c r="O893" s="691">
        <v>1</v>
      </c>
      <c r="P893" s="627"/>
      <c r="Q893" s="642">
        <v>0</v>
      </c>
      <c r="R893" s="626"/>
      <c r="S893" s="642">
        <v>0</v>
      </c>
      <c r="T893" s="691"/>
      <c r="U893" s="673">
        <v>0</v>
      </c>
    </row>
    <row r="894" spans="1:21" ht="14.4" customHeight="1" x14ac:dyDescent="0.3">
      <c r="A894" s="625">
        <v>7</v>
      </c>
      <c r="B894" s="626" t="s">
        <v>528</v>
      </c>
      <c r="C894" s="626">
        <v>89301074</v>
      </c>
      <c r="D894" s="689" t="s">
        <v>4146</v>
      </c>
      <c r="E894" s="690" t="s">
        <v>2790</v>
      </c>
      <c r="F894" s="626" t="s">
        <v>2775</v>
      </c>
      <c r="G894" s="626" t="s">
        <v>3155</v>
      </c>
      <c r="H894" s="626" t="s">
        <v>527</v>
      </c>
      <c r="I894" s="626" t="s">
        <v>3918</v>
      </c>
      <c r="J894" s="626" t="s">
        <v>3919</v>
      </c>
      <c r="K894" s="626" t="s">
        <v>3920</v>
      </c>
      <c r="L894" s="627">
        <v>0</v>
      </c>
      <c r="M894" s="627">
        <v>0</v>
      </c>
      <c r="N894" s="626">
        <v>2</v>
      </c>
      <c r="O894" s="691">
        <v>1</v>
      </c>
      <c r="P894" s="627"/>
      <c r="Q894" s="642"/>
      <c r="R894" s="626"/>
      <c r="S894" s="642">
        <v>0</v>
      </c>
      <c r="T894" s="691"/>
      <c r="U894" s="673">
        <v>0</v>
      </c>
    </row>
    <row r="895" spans="1:21" ht="14.4" customHeight="1" x14ac:dyDescent="0.3">
      <c r="A895" s="625">
        <v>7</v>
      </c>
      <c r="B895" s="626" t="s">
        <v>528</v>
      </c>
      <c r="C895" s="626">
        <v>89301074</v>
      </c>
      <c r="D895" s="689" t="s">
        <v>4146</v>
      </c>
      <c r="E895" s="690" t="s">
        <v>2790</v>
      </c>
      <c r="F895" s="626" t="s">
        <v>2775</v>
      </c>
      <c r="G895" s="626" t="s">
        <v>2937</v>
      </c>
      <c r="H895" s="626" t="s">
        <v>527</v>
      </c>
      <c r="I895" s="626" t="s">
        <v>3174</v>
      </c>
      <c r="J895" s="626" t="s">
        <v>3175</v>
      </c>
      <c r="K895" s="626" t="s">
        <v>2905</v>
      </c>
      <c r="L895" s="627">
        <v>154.33000000000001</v>
      </c>
      <c r="M895" s="627">
        <v>1080.3100000000002</v>
      </c>
      <c r="N895" s="626">
        <v>7</v>
      </c>
      <c r="O895" s="691">
        <v>2</v>
      </c>
      <c r="P895" s="627">
        <v>771.65000000000009</v>
      </c>
      <c r="Q895" s="642">
        <v>0.7142857142857143</v>
      </c>
      <c r="R895" s="626">
        <v>5</v>
      </c>
      <c r="S895" s="642">
        <v>0.7142857142857143</v>
      </c>
      <c r="T895" s="691">
        <v>1</v>
      </c>
      <c r="U895" s="673">
        <v>0.5</v>
      </c>
    </row>
    <row r="896" spans="1:21" ht="14.4" customHeight="1" x14ac:dyDescent="0.3">
      <c r="A896" s="625">
        <v>7</v>
      </c>
      <c r="B896" s="626" t="s">
        <v>528</v>
      </c>
      <c r="C896" s="626">
        <v>89301074</v>
      </c>
      <c r="D896" s="689" t="s">
        <v>4146</v>
      </c>
      <c r="E896" s="690" t="s">
        <v>2790</v>
      </c>
      <c r="F896" s="626" t="s">
        <v>2775</v>
      </c>
      <c r="G896" s="626" t="s">
        <v>2937</v>
      </c>
      <c r="H896" s="626" t="s">
        <v>527</v>
      </c>
      <c r="I896" s="626" t="s">
        <v>2938</v>
      </c>
      <c r="J896" s="626" t="s">
        <v>2939</v>
      </c>
      <c r="K896" s="626" t="s">
        <v>2905</v>
      </c>
      <c r="L896" s="627">
        <v>60.97</v>
      </c>
      <c r="M896" s="627">
        <v>426.78999999999996</v>
      </c>
      <c r="N896" s="626">
        <v>7</v>
      </c>
      <c r="O896" s="691">
        <v>2</v>
      </c>
      <c r="P896" s="627">
        <v>243.88</v>
      </c>
      <c r="Q896" s="642">
        <v>0.57142857142857151</v>
      </c>
      <c r="R896" s="626">
        <v>4</v>
      </c>
      <c r="S896" s="642">
        <v>0.5714285714285714</v>
      </c>
      <c r="T896" s="691">
        <v>1</v>
      </c>
      <c r="U896" s="673">
        <v>0.5</v>
      </c>
    </row>
    <row r="897" spans="1:21" ht="14.4" customHeight="1" x14ac:dyDescent="0.3">
      <c r="A897" s="625">
        <v>7</v>
      </c>
      <c r="B897" s="626" t="s">
        <v>528</v>
      </c>
      <c r="C897" s="626">
        <v>89301074</v>
      </c>
      <c r="D897" s="689" t="s">
        <v>4146</v>
      </c>
      <c r="E897" s="690" t="s">
        <v>2790</v>
      </c>
      <c r="F897" s="626" t="s">
        <v>2775</v>
      </c>
      <c r="G897" s="626" t="s">
        <v>3176</v>
      </c>
      <c r="H897" s="626" t="s">
        <v>527</v>
      </c>
      <c r="I897" s="626" t="s">
        <v>3288</v>
      </c>
      <c r="J897" s="626" t="s">
        <v>3289</v>
      </c>
      <c r="K897" s="626" t="s">
        <v>3290</v>
      </c>
      <c r="L897" s="627">
        <v>162.13</v>
      </c>
      <c r="M897" s="627">
        <v>486.39</v>
      </c>
      <c r="N897" s="626">
        <v>3</v>
      </c>
      <c r="O897" s="691">
        <v>1.5</v>
      </c>
      <c r="P897" s="627">
        <v>324.26</v>
      </c>
      <c r="Q897" s="642">
        <v>0.66666666666666663</v>
      </c>
      <c r="R897" s="626">
        <v>2</v>
      </c>
      <c r="S897" s="642">
        <v>0.66666666666666663</v>
      </c>
      <c r="T897" s="691">
        <v>0.5</v>
      </c>
      <c r="U897" s="673">
        <v>0.33333333333333331</v>
      </c>
    </row>
    <row r="898" spans="1:21" ht="14.4" customHeight="1" x14ac:dyDescent="0.3">
      <c r="A898" s="625">
        <v>7</v>
      </c>
      <c r="B898" s="626" t="s">
        <v>528</v>
      </c>
      <c r="C898" s="626">
        <v>89301074</v>
      </c>
      <c r="D898" s="689" t="s">
        <v>4146</v>
      </c>
      <c r="E898" s="690" t="s">
        <v>2790</v>
      </c>
      <c r="F898" s="626" t="s">
        <v>2775</v>
      </c>
      <c r="G898" s="626" t="s">
        <v>3180</v>
      </c>
      <c r="H898" s="626" t="s">
        <v>645</v>
      </c>
      <c r="I898" s="626" t="s">
        <v>2006</v>
      </c>
      <c r="J898" s="626" t="s">
        <v>2007</v>
      </c>
      <c r="K898" s="626" t="s">
        <v>2008</v>
      </c>
      <c r="L898" s="627">
        <v>139.46</v>
      </c>
      <c r="M898" s="627">
        <v>418.38</v>
      </c>
      <c r="N898" s="626">
        <v>3</v>
      </c>
      <c r="O898" s="691">
        <v>1.5</v>
      </c>
      <c r="P898" s="627">
        <v>139.46</v>
      </c>
      <c r="Q898" s="642">
        <v>0.33333333333333337</v>
      </c>
      <c r="R898" s="626">
        <v>1</v>
      </c>
      <c r="S898" s="642">
        <v>0.33333333333333331</v>
      </c>
      <c r="T898" s="691">
        <v>0.5</v>
      </c>
      <c r="U898" s="673">
        <v>0.33333333333333331</v>
      </c>
    </row>
    <row r="899" spans="1:21" ht="14.4" customHeight="1" x14ac:dyDescent="0.3">
      <c r="A899" s="625">
        <v>7</v>
      </c>
      <c r="B899" s="626" t="s">
        <v>528</v>
      </c>
      <c r="C899" s="626">
        <v>89301074</v>
      </c>
      <c r="D899" s="689" t="s">
        <v>4146</v>
      </c>
      <c r="E899" s="690" t="s">
        <v>2790</v>
      </c>
      <c r="F899" s="626" t="s">
        <v>2775</v>
      </c>
      <c r="G899" s="626" t="s">
        <v>2940</v>
      </c>
      <c r="H899" s="626" t="s">
        <v>527</v>
      </c>
      <c r="I899" s="626" t="s">
        <v>3921</v>
      </c>
      <c r="J899" s="626" t="s">
        <v>3922</v>
      </c>
      <c r="K899" s="626" t="s">
        <v>2948</v>
      </c>
      <c r="L899" s="627">
        <v>0</v>
      </c>
      <c r="M899" s="627">
        <v>0</v>
      </c>
      <c r="N899" s="626">
        <v>1</v>
      </c>
      <c r="O899" s="691">
        <v>0.5</v>
      </c>
      <c r="P899" s="627"/>
      <c r="Q899" s="642"/>
      <c r="R899" s="626"/>
      <c r="S899" s="642">
        <v>0</v>
      </c>
      <c r="T899" s="691"/>
      <c r="U899" s="673">
        <v>0</v>
      </c>
    </row>
    <row r="900" spans="1:21" ht="14.4" customHeight="1" x14ac:dyDescent="0.3">
      <c r="A900" s="625">
        <v>7</v>
      </c>
      <c r="B900" s="626" t="s">
        <v>528</v>
      </c>
      <c r="C900" s="626">
        <v>89301074</v>
      </c>
      <c r="D900" s="689" t="s">
        <v>4146</v>
      </c>
      <c r="E900" s="690" t="s">
        <v>2790</v>
      </c>
      <c r="F900" s="626" t="s">
        <v>2775</v>
      </c>
      <c r="G900" s="626" t="s">
        <v>2940</v>
      </c>
      <c r="H900" s="626" t="s">
        <v>527</v>
      </c>
      <c r="I900" s="626" t="s">
        <v>995</v>
      </c>
      <c r="J900" s="626" t="s">
        <v>992</v>
      </c>
      <c r="K900" s="626" t="s">
        <v>996</v>
      </c>
      <c r="L900" s="627">
        <v>0</v>
      </c>
      <c r="M900" s="627">
        <v>0</v>
      </c>
      <c r="N900" s="626">
        <v>1</v>
      </c>
      <c r="O900" s="691">
        <v>0.5</v>
      </c>
      <c r="P900" s="627"/>
      <c r="Q900" s="642"/>
      <c r="R900" s="626"/>
      <c r="S900" s="642">
        <v>0</v>
      </c>
      <c r="T900" s="691"/>
      <c r="U900" s="673">
        <v>0</v>
      </c>
    </row>
    <row r="901" spans="1:21" ht="14.4" customHeight="1" x14ac:dyDescent="0.3">
      <c r="A901" s="625">
        <v>7</v>
      </c>
      <c r="B901" s="626" t="s">
        <v>528</v>
      </c>
      <c r="C901" s="626">
        <v>89301074</v>
      </c>
      <c r="D901" s="689" t="s">
        <v>4146</v>
      </c>
      <c r="E901" s="690" t="s">
        <v>2790</v>
      </c>
      <c r="F901" s="626" t="s">
        <v>2775</v>
      </c>
      <c r="G901" s="626" t="s">
        <v>2940</v>
      </c>
      <c r="H901" s="626" t="s">
        <v>527</v>
      </c>
      <c r="I901" s="626" t="s">
        <v>3923</v>
      </c>
      <c r="J901" s="626" t="s">
        <v>3430</v>
      </c>
      <c r="K901" s="626" t="s">
        <v>1969</v>
      </c>
      <c r="L901" s="627">
        <v>0</v>
      </c>
      <c r="M901" s="627">
        <v>0</v>
      </c>
      <c r="N901" s="626">
        <v>1</v>
      </c>
      <c r="O901" s="691">
        <v>0.5</v>
      </c>
      <c r="P901" s="627">
        <v>0</v>
      </c>
      <c r="Q901" s="642"/>
      <c r="R901" s="626">
        <v>1</v>
      </c>
      <c r="S901" s="642">
        <v>1</v>
      </c>
      <c r="T901" s="691">
        <v>0.5</v>
      </c>
      <c r="U901" s="673">
        <v>1</v>
      </c>
    </row>
    <row r="902" spans="1:21" ht="14.4" customHeight="1" x14ac:dyDescent="0.3">
      <c r="A902" s="625">
        <v>7</v>
      </c>
      <c r="B902" s="626" t="s">
        <v>528</v>
      </c>
      <c r="C902" s="626">
        <v>89301074</v>
      </c>
      <c r="D902" s="689" t="s">
        <v>4146</v>
      </c>
      <c r="E902" s="690" t="s">
        <v>2793</v>
      </c>
      <c r="F902" s="626" t="s">
        <v>2775</v>
      </c>
      <c r="G902" s="626" t="s">
        <v>3924</v>
      </c>
      <c r="H902" s="626" t="s">
        <v>527</v>
      </c>
      <c r="I902" s="626" t="s">
        <v>1253</v>
      </c>
      <c r="J902" s="626" t="s">
        <v>580</v>
      </c>
      <c r="K902" s="626" t="s">
        <v>3925</v>
      </c>
      <c r="L902" s="627">
        <v>35.380000000000003</v>
      </c>
      <c r="M902" s="627">
        <v>35.380000000000003</v>
      </c>
      <c r="N902" s="626">
        <v>1</v>
      </c>
      <c r="O902" s="691">
        <v>0.5</v>
      </c>
      <c r="P902" s="627">
        <v>35.380000000000003</v>
      </c>
      <c r="Q902" s="642">
        <v>1</v>
      </c>
      <c r="R902" s="626">
        <v>1</v>
      </c>
      <c r="S902" s="642">
        <v>1</v>
      </c>
      <c r="T902" s="691">
        <v>0.5</v>
      </c>
      <c r="U902" s="673">
        <v>1</v>
      </c>
    </row>
    <row r="903" spans="1:21" ht="14.4" customHeight="1" x14ac:dyDescent="0.3">
      <c r="A903" s="625">
        <v>7</v>
      </c>
      <c r="B903" s="626" t="s">
        <v>528</v>
      </c>
      <c r="C903" s="626">
        <v>89301074</v>
      </c>
      <c r="D903" s="689" t="s">
        <v>4146</v>
      </c>
      <c r="E903" s="690" t="s">
        <v>2793</v>
      </c>
      <c r="F903" s="626" t="s">
        <v>2775</v>
      </c>
      <c r="G903" s="626" t="s">
        <v>3185</v>
      </c>
      <c r="H903" s="626" t="s">
        <v>645</v>
      </c>
      <c r="I903" s="626" t="s">
        <v>1914</v>
      </c>
      <c r="J903" s="626" t="s">
        <v>1915</v>
      </c>
      <c r="K903" s="626" t="s">
        <v>2673</v>
      </c>
      <c r="L903" s="627">
        <v>796.04</v>
      </c>
      <c r="M903" s="627">
        <v>796.04</v>
      </c>
      <c r="N903" s="626">
        <v>1</v>
      </c>
      <c r="O903" s="691">
        <v>0.5</v>
      </c>
      <c r="P903" s="627"/>
      <c r="Q903" s="642">
        <v>0</v>
      </c>
      <c r="R903" s="626"/>
      <c r="S903" s="642">
        <v>0</v>
      </c>
      <c r="T903" s="691"/>
      <c r="U903" s="673">
        <v>0</v>
      </c>
    </row>
    <row r="904" spans="1:21" ht="14.4" customHeight="1" x14ac:dyDescent="0.3">
      <c r="A904" s="625">
        <v>7</v>
      </c>
      <c r="B904" s="626" t="s">
        <v>528</v>
      </c>
      <c r="C904" s="626">
        <v>89301074</v>
      </c>
      <c r="D904" s="689" t="s">
        <v>4146</v>
      </c>
      <c r="E904" s="690" t="s">
        <v>2793</v>
      </c>
      <c r="F904" s="626" t="s">
        <v>2775</v>
      </c>
      <c r="G904" s="626" t="s">
        <v>3185</v>
      </c>
      <c r="H904" s="626" t="s">
        <v>645</v>
      </c>
      <c r="I904" s="626" t="s">
        <v>1914</v>
      </c>
      <c r="J904" s="626" t="s">
        <v>1915</v>
      </c>
      <c r="K904" s="626" t="s">
        <v>2673</v>
      </c>
      <c r="L904" s="627">
        <v>874.69</v>
      </c>
      <c r="M904" s="627">
        <v>874.69</v>
      </c>
      <c r="N904" s="626">
        <v>1</v>
      </c>
      <c r="O904" s="691">
        <v>0.5</v>
      </c>
      <c r="P904" s="627">
        <v>874.69</v>
      </c>
      <c r="Q904" s="642">
        <v>1</v>
      </c>
      <c r="R904" s="626">
        <v>1</v>
      </c>
      <c r="S904" s="642">
        <v>1</v>
      </c>
      <c r="T904" s="691">
        <v>0.5</v>
      </c>
      <c r="U904" s="673">
        <v>1</v>
      </c>
    </row>
    <row r="905" spans="1:21" ht="14.4" customHeight="1" x14ac:dyDescent="0.3">
      <c r="A905" s="625">
        <v>7</v>
      </c>
      <c r="B905" s="626" t="s">
        <v>528</v>
      </c>
      <c r="C905" s="626">
        <v>89301074</v>
      </c>
      <c r="D905" s="689" t="s">
        <v>4146</v>
      </c>
      <c r="E905" s="690" t="s">
        <v>2793</v>
      </c>
      <c r="F905" s="626" t="s">
        <v>2775</v>
      </c>
      <c r="G905" s="626" t="s">
        <v>2957</v>
      </c>
      <c r="H905" s="626" t="s">
        <v>527</v>
      </c>
      <c r="I905" s="626" t="s">
        <v>3448</v>
      </c>
      <c r="J905" s="626" t="s">
        <v>3926</v>
      </c>
      <c r="K905" s="626" t="s">
        <v>3450</v>
      </c>
      <c r="L905" s="627">
        <v>1130.2</v>
      </c>
      <c r="M905" s="627">
        <v>6781.2000000000007</v>
      </c>
      <c r="N905" s="626">
        <v>6</v>
      </c>
      <c r="O905" s="691">
        <v>1</v>
      </c>
      <c r="P905" s="627"/>
      <c r="Q905" s="642">
        <v>0</v>
      </c>
      <c r="R905" s="626"/>
      <c r="S905" s="642">
        <v>0</v>
      </c>
      <c r="T905" s="691"/>
      <c r="U905" s="673">
        <v>0</v>
      </c>
    </row>
    <row r="906" spans="1:21" ht="14.4" customHeight="1" x14ac:dyDescent="0.3">
      <c r="A906" s="625">
        <v>7</v>
      </c>
      <c r="B906" s="626" t="s">
        <v>528</v>
      </c>
      <c r="C906" s="626">
        <v>89301074</v>
      </c>
      <c r="D906" s="689" t="s">
        <v>4146</v>
      </c>
      <c r="E906" s="690" t="s">
        <v>2793</v>
      </c>
      <c r="F906" s="626" t="s">
        <v>2775</v>
      </c>
      <c r="G906" s="626" t="s">
        <v>2957</v>
      </c>
      <c r="H906" s="626" t="s">
        <v>645</v>
      </c>
      <c r="I906" s="626" t="s">
        <v>2958</v>
      </c>
      <c r="J906" s="626" t="s">
        <v>2959</v>
      </c>
      <c r="K906" s="626" t="s">
        <v>2960</v>
      </c>
      <c r="L906" s="627">
        <v>1027.5999999999999</v>
      </c>
      <c r="M906" s="627">
        <v>17469.2</v>
      </c>
      <c r="N906" s="626">
        <v>17</v>
      </c>
      <c r="O906" s="691">
        <v>10</v>
      </c>
      <c r="P906" s="627">
        <v>14386.400000000001</v>
      </c>
      <c r="Q906" s="642">
        <v>0.82352941176470595</v>
      </c>
      <c r="R906" s="626">
        <v>14</v>
      </c>
      <c r="S906" s="642">
        <v>0.82352941176470584</v>
      </c>
      <c r="T906" s="691">
        <v>9</v>
      </c>
      <c r="U906" s="673">
        <v>0.9</v>
      </c>
    </row>
    <row r="907" spans="1:21" ht="14.4" customHeight="1" x14ac:dyDescent="0.3">
      <c r="A907" s="625">
        <v>7</v>
      </c>
      <c r="B907" s="626" t="s">
        <v>528</v>
      </c>
      <c r="C907" s="626">
        <v>89301074</v>
      </c>
      <c r="D907" s="689" t="s">
        <v>4146</v>
      </c>
      <c r="E907" s="690" t="s">
        <v>2793</v>
      </c>
      <c r="F907" s="626" t="s">
        <v>2775</v>
      </c>
      <c r="G907" s="626" t="s">
        <v>2957</v>
      </c>
      <c r="H907" s="626" t="s">
        <v>645</v>
      </c>
      <c r="I907" s="626" t="s">
        <v>2961</v>
      </c>
      <c r="J907" s="626" t="s">
        <v>2962</v>
      </c>
      <c r="K907" s="626" t="s">
        <v>2963</v>
      </c>
      <c r="L907" s="627">
        <v>1509.4</v>
      </c>
      <c r="M907" s="627">
        <v>1509.4</v>
      </c>
      <c r="N907" s="626">
        <v>1</v>
      </c>
      <c r="O907" s="691">
        <v>1</v>
      </c>
      <c r="P907" s="627"/>
      <c r="Q907" s="642">
        <v>0</v>
      </c>
      <c r="R907" s="626"/>
      <c r="S907" s="642">
        <v>0</v>
      </c>
      <c r="T907" s="691"/>
      <c r="U907" s="673">
        <v>0</v>
      </c>
    </row>
    <row r="908" spans="1:21" ht="14.4" customHeight="1" x14ac:dyDescent="0.3">
      <c r="A908" s="625">
        <v>7</v>
      </c>
      <c r="B908" s="626" t="s">
        <v>528</v>
      </c>
      <c r="C908" s="626">
        <v>89301074</v>
      </c>
      <c r="D908" s="689" t="s">
        <v>4146</v>
      </c>
      <c r="E908" s="690" t="s">
        <v>2793</v>
      </c>
      <c r="F908" s="626" t="s">
        <v>2775</v>
      </c>
      <c r="G908" s="626" t="s">
        <v>2964</v>
      </c>
      <c r="H908" s="626" t="s">
        <v>645</v>
      </c>
      <c r="I908" s="626" t="s">
        <v>3189</v>
      </c>
      <c r="J908" s="626" t="s">
        <v>3190</v>
      </c>
      <c r="K908" s="626" t="s">
        <v>3191</v>
      </c>
      <c r="L908" s="627">
        <v>162.13</v>
      </c>
      <c r="M908" s="627">
        <v>324.26</v>
      </c>
      <c r="N908" s="626">
        <v>2</v>
      </c>
      <c r="O908" s="691">
        <v>1.5</v>
      </c>
      <c r="P908" s="627">
        <v>324.26</v>
      </c>
      <c r="Q908" s="642">
        <v>1</v>
      </c>
      <c r="R908" s="626">
        <v>2</v>
      </c>
      <c r="S908" s="642">
        <v>1</v>
      </c>
      <c r="T908" s="691">
        <v>1.5</v>
      </c>
      <c r="U908" s="673">
        <v>1</v>
      </c>
    </row>
    <row r="909" spans="1:21" ht="14.4" customHeight="1" x14ac:dyDescent="0.3">
      <c r="A909" s="625">
        <v>7</v>
      </c>
      <c r="B909" s="626" t="s">
        <v>528</v>
      </c>
      <c r="C909" s="626">
        <v>89301074</v>
      </c>
      <c r="D909" s="689" t="s">
        <v>4146</v>
      </c>
      <c r="E909" s="690" t="s">
        <v>2793</v>
      </c>
      <c r="F909" s="626" t="s">
        <v>2775</v>
      </c>
      <c r="G909" s="626" t="s">
        <v>2964</v>
      </c>
      <c r="H909" s="626" t="s">
        <v>645</v>
      </c>
      <c r="I909" s="626" t="s">
        <v>2002</v>
      </c>
      <c r="J909" s="626" t="s">
        <v>2003</v>
      </c>
      <c r="K909" s="626" t="s">
        <v>2754</v>
      </c>
      <c r="L909" s="627">
        <v>216.16</v>
      </c>
      <c r="M909" s="627">
        <v>864.64</v>
      </c>
      <c r="N909" s="626">
        <v>4</v>
      </c>
      <c r="O909" s="691">
        <v>1.5</v>
      </c>
      <c r="P909" s="627">
        <v>648.48</v>
      </c>
      <c r="Q909" s="642">
        <v>0.75</v>
      </c>
      <c r="R909" s="626">
        <v>3</v>
      </c>
      <c r="S909" s="642">
        <v>0.75</v>
      </c>
      <c r="T909" s="691">
        <v>1</v>
      </c>
      <c r="U909" s="673">
        <v>0.66666666666666663</v>
      </c>
    </row>
    <row r="910" spans="1:21" ht="14.4" customHeight="1" x14ac:dyDescent="0.3">
      <c r="A910" s="625">
        <v>7</v>
      </c>
      <c r="B910" s="626" t="s">
        <v>528</v>
      </c>
      <c r="C910" s="626">
        <v>89301074</v>
      </c>
      <c r="D910" s="689" t="s">
        <v>4146</v>
      </c>
      <c r="E910" s="690" t="s">
        <v>2793</v>
      </c>
      <c r="F910" s="626" t="s">
        <v>2775</v>
      </c>
      <c r="G910" s="626" t="s">
        <v>2964</v>
      </c>
      <c r="H910" s="626" t="s">
        <v>645</v>
      </c>
      <c r="I910" s="626" t="s">
        <v>3451</v>
      </c>
      <c r="J910" s="626" t="s">
        <v>2003</v>
      </c>
      <c r="K910" s="626" t="s">
        <v>3452</v>
      </c>
      <c r="L910" s="627">
        <v>432.32</v>
      </c>
      <c r="M910" s="627">
        <v>432.32</v>
      </c>
      <c r="N910" s="626">
        <v>1</v>
      </c>
      <c r="O910" s="691">
        <v>1</v>
      </c>
      <c r="P910" s="627"/>
      <c r="Q910" s="642">
        <v>0</v>
      </c>
      <c r="R910" s="626"/>
      <c r="S910" s="642">
        <v>0</v>
      </c>
      <c r="T910" s="691"/>
      <c r="U910" s="673">
        <v>0</v>
      </c>
    </row>
    <row r="911" spans="1:21" ht="14.4" customHeight="1" x14ac:dyDescent="0.3">
      <c r="A911" s="625">
        <v>7</v>
      </c>
      <c r="B911" s="626" t="s">
        <v>528</v>
      </c>
      <c r="C911" s="626">
        <v>89301074</v>
      </c>
      <c r="D911" s="689" t="s">
        <v>4146</v>
      </c>
      <c r="E911" s="690" t="s">
        <v>2793</v>
      </c>
      <c r="F911" s="626" t="s">
        <v>2775</v>
      </c>
      <c r="G911" s="626" t="s">
        <v>2965</v>
      </c>
      <c r="H911" s="626" t="s">
        <v>527</v>
      </c>
      <c r="I911" s="626" t="s">
        <v>3677</v>
      </c>
      <c r="J911" s="626" t="s">
        <v>3310</v>
      </c>
      <c r="K911" s="626" t="s">
        <v>3678</v>
      </c>
      <c r="L911" s="627">
        <v>0</v>
      </c>
      <c r="M911" s="627">
        <v>0</v>
      </c>
      <c r="N911" s="626">
        <v>1</v>
      </c>
      <c r="O911" s="691">
        <v>0.5</v>
      </c>
      <c r="P911" s="627">
        <v>0</v>
      </c>
      <c r="Q911" s="642"/>
      <c r="R911" s="626">
        <v>1</v>
      </c>
      <c r="S911" s="642">
        <v>1</v>
      </c>
      <c r="T911" s="691">
        <v>0.5</v>
      </c>
      <c r="U911" s="673">
        <v>1</v>
      </c>
    </row>
    <row r="912" spans="1:21" ht="14.4" customHeight="1" x14ac:dyDescent="0.3">
      <c r="A912" s="625">
        <v>7</v>
      </c>
      <c r="B912" s="626" t="s">
        <v>528</v>
      </c>
      <c r="C912" s="626">
        <v>89301074</v>
      </c>
      <c r="D912" s="689" t="s">
        <v>4146</v>
      </c>
      <c r="E912" s="690" t="s">
        <v>2793</v>
      </c>
      <c r="F912" s="626" t="s">
        <v>2775</v>
      </c>
      <c r="G912" s="626" t="s">
        <v>2965</v>
      </c>
      <c r="H912" s="626" t="s">
        <v>527</v>
      </c>
      <c r="I912" s="626" t="s">
        <v>3309</v>
      </c>
      <c r="J912" s="626" t="s">
        <v>3310</v>
      </c>
      <c r="K912" s="626" t="s">
        <v>3311</v>
      </c>
      <c r="L912" s="627">
        <v>221.03</v>
      </c>
      <c r="M912" s="627">
        <v>442.06</v>
      </c>
      <c r="N912" s="626">
        <v>2</v>
      </c>
      <c r="O912" s="691">
        <v>0.5</v>
      </c>
      <c r="P912" s="627"/>
      <c r="Q912" s="642">
        <v>0</v>
      </c>
      <c r="R912" s="626"/>
      <c r="S912" s="642">
        <v>0</v>
      </c>
      <c r="T912" s="691"/>
      <c r="U912" s="673">
        <v>0</v>
      </c>
    </row>
    <row r="913" spans="1:21" ht="14.4" customHeight="1" x14ac:dyDescent="0.3">
      <c r="A913" s="625">
        <v>7</v>
      </c>
      <c r="B913" s="626" t="s">
        <v>528</v>
      </c>
      <c r="C913" s="626">
        <v>89301074</v>
      </c>
      <c r="D913" s="689" t="s">
        <v>4146</v>
      </c>
      <c r="E913" s="690" t="s">
        <v>2793</v>
      </c>
      <c r="F913" s="626" t="s">
        <v>2775</v>
      </c>
      <c r="G913" s="626" t="s">
        <v>2972</v>
      </c>
      <c r="H913" s="626" t="s">
        <v>527</v>
      </c>
      <c r="I913" s="626" t="s">
        <v>2973</v>
      </c>
      <c r="J913" s="626" t="s">
        <v>2974</v>
      </c>
      <c r="K913" s="626" t="s">
        <v>2975</v>
      </c>
      <c r="L913" s="627">
        <v>53.67</v>
      </c>
      <c r="M913" s="627">
        <v>644.04</v>
      </c>
      <c r="N913" s="626">
        <v>12</v>
      </c>
      <c r="O913" s="691">
        <v>3.5</v>
      </c>
      <c r="P913" s="627">
        <v>483.03</v>
      </c>
      <c r="Q913" s="642">
        <v>0.75</v>
      </c>
      <c r="R913" s="626">
        <v>9</v>
      </c>
      <c r="S913" s="642">
        <v>0.75</v>
      </c>
      <c r="T913" s="691">
        <v>2.5</v>
      </c>
      <c r="U913" s="673">
        <v>0.7142857142857143</v>
      </c>
    </row>
    <row r="914" spans="1:21" ht="14.4" customHeight="1" x14ac:dyDescent="0.3">
      <c r="A914" s="625">
        <v>7</v>
      </c>
      <c r="B914" s="626" t="s">
        <v>528</v>
      </c>
      <c r="C914" s="626">
        <v>89301074</v>
      </c>
      <c r="D914" s="689" t="s">
        <v>4146</v>
      </c>
      <c r="E914" s="690" t="s">
        <v>2793</v>
      </c>
      <c r="F914" s="626" t="s">
        <v>2775</v>
      </c>
      <c r="G914" s="626" t="s">
        <v>2972</v>
      </c>
      <c r="H914" s="626" t="s">
        <v>527</v>
      </c>
      <c r="I914" s="626" t="s">
        <v>2976</v>
      </c>
      <c r="J914" s="626" t="s">
        <v>2977</v>
      </c>
      <c r="K914" s="626" t="s">
        <v>1943</v>
      </c>
      <c r="L914" s="627">
        <v>165.67</v>
      </c>
      <c r="M914" s="627">
        <v>994.02</v>
      </c>
      <c r="N914" s="626">
        <v>6</v>
      </c>
      <c r="O914" s="691">
        <v>2</v>
      </c>
      <c r="P914" s="627"/>
      <c r="Q914" s="642">
        <v>0</v>
      </c>
      <c r="R914" s="626"/>
      <c r="S914" s="642">
        <v>0</v>
      </c>
      <c r="T914" s="691"/>
      <c r="U914" s="673">
        <v>0</v>
      </c>
    </row>
    <row r="915" spans="1:21" ht="14.4" customHeight="1" x14ac:dyDescent="0.3">
      <c r="A915" s="625">
        <v>7</v>
      </c>
      <c r="B915" s="626" t="s">
        <v>528</v>
      </c>
      <c r="C915" s="626">
        <v>89301074</v>
      </c>
      <c r="D915" s="689" t="s">
        <v>4146</v>
      </c>
      <c r="E915" s="690" t="s">
        <v>2793</v>
      </c>
      <c r="F915" s="626" t="s">
        <v>2775</v>
      </c>
      <c r="G915" s="626" t="s">
        <v>2982</v>
      </c>
      <c r="H915" s="626" t="s">
        <v>527</v>
      </c>
      <c r="I915" s="626" t="s">
        <v>2983</v>
      </c>
      <c r="J915" s="626" t="s">
        <v>2984</v>
      </c>
      <c r="K915" s="626" t="s">
        <v>2985</v>
      </c>
      <c r="L915" s="627">
        <v>629.07000000000005</v>
      </c>
      <c r="M915" s="627">
        <v>7548.84</v>
      </c>
      <c r="N915" s="626">
        <v>12</v>
      </c>
      <c r="O915" s="691">
        <v>6</v>
      </c>
      <c r="P915" s="627">
        <v>7548.84</v>
      </c>
      <c r="Q915" s="642">
        <v>1</v>
      </c>
      <c r="R915" s="626">
        <v>12</v>
      </c>
      <c r="S915" s="642">
        <v>1</v>
      </c>
      <c r="T915" s="691">
        <v>6</v>
      </c>
      <c r="U915" s="673">
        <v>1</v>
      </c>
    </row>
    <row r="916" spans="1:21" ht="14.4" customHeight="1" x14ac:dyDescent="0.3">
      <c r="A916" s="625">
        <v>7</v>
      </c>
      <c r="B916" s="626" t="s">
        <v>528</v>
      </c>
      <c r="C916" s="626">
        <v>89301074</v>
      </c>
      <c r="D916" s="689" t="s">
        <v>4146</v>
      </c>
      <c r="E916" s="690" t="s">
        <v>2793</v>
      </c>
      <c r="F916" s="626" t="s">
        <v>2775</v>
      </c>
      <c r="G916" s="626" t="s">
        <v>2982</v>
      </c>
      <c r="H916" s="626" t="s">
        <v>527</v>
      </c>
      <c r="I916" s="626" t="s">
        <v>2986</v>
      </c>
      <c r="J916" s="626" t="s">
        <v>3927</v>
      </c>
      <c r="K916" s="626" t="s">
        <v>2988</v>
      </c>
      <c r="L916" s="627">
        <v>0</v>
      </c>
      <c r="M916" s="627">
        <v>0</v>
      </c>
      <c r="N916" s="626">
        <v>6</v>
      </c>
      <c r="O916" s="691">
        <v>1</v>
      </c>
      <c r="P916" s="627"/>
      <c r="Q916" s="642"/>
      <c r="R916" s="626"/>
      <c r="S916" s="642">
        <v>0</v>
      </c>
      <c r="T916" s="691"/>
      <c r="U916" s="673">
        <v>0</v>
      </c>
    </row>
    <row r="917" spans="1:21" ht="14.4" customHeight="1" x14ac:dyDescent="0.3">
      <c r="A917" s="625">
        <v>7</v>
      </c>
      <c r="B917" s="626" t="s">
        <v>528</v>
      </c>
      <c r="C917" s="626">
        <v>89301074</v>
      </c>
      <c r="D917" s="689" t="s">
        <v>4146</v>
      </c>
      <c r="E917" s="690" t="s">
        <v>2793</v>
      </c>
      <c r="F917" s="626" t="s">
        <v>2775</v>
      </c>
      <c r="G917" s="626" t="s">
        <v>2982</v>
      </c>
      <c r="H917" s="626" t="s">
        <v>527</v>
      </c>
      <c r="I917" s="626" t="s">
        <v>2989</v>
      </c>
      <c r="J917" s="626" t="s">
        <v>3928</v>
      </c>
      <c r="K917" s="626" t="s">
        <v>2991</v>
      </c>
      <c r="L917" s="627">
        <v>0</v>
      </c>
      <c r="M917" s="627">
        <v>0</v>
      </c>
      <c r="N917" s="626">
        <v>6</v>
      </c>
      <c r="O917" s="691">
        <v>1</v>
      </c>
      <c r="P917" s="627"/>
      <c r="Q917" s="642"/>
      <c r="R917" s="626"/>
      <c r="S917" s="642">
        <v>0</v>
      </c>
      <c r="T917" s="691"/>
      <c r="U917" s="673">
        <v>0</v>
      </c>
    </row>
    <row r="918" spans="1:21" ht="14.4" customHeight="1" x14ac:dyDescent="0.3">
      <c r="A918" s="625">
        <v>7</v>
      </c>
      <c r="B918" s="626" t="s">
        <v>528</v>
      </c>
      <c r="C918" s="626">
        <v>89301074</v>
      </c>
      <c r="D918" s="689" t="s">
        <v>4146</v>
      </c>
      <c r="E918" s="690" t="s">
        <v>2793</v>
      </c>
      <c r="F918" s="626" t="s">
        <v>2775</v>
      </c>
      <c r="G918" s="626" t="s">
        <v>2982</v>
      </c>
      <c r="H918" s="626" t="s">
        <v>527</v>
      </c>
      <c r="I918" s="626" t="s">
        <v>3460</v>
      </c>
      <c r="J918" s="626" t="s">
        <v>3683</v>
      </c>
      <c r="K918" s="626" t="s">
        <v>3461</v>
      </c>
      <c r="L918" s="627">
        <v>0</v>
      </c>
      <c r="M918" s="627">
        <v>0</v>
      </c>
      <c r="N918" s="626">
        <v>1</v>
      </c>
      <c r="O918" s="691">
        <v>1</v>
      </c>
      <c r="P918" s="627">
        <v>0</v>
      </c>
      <c r="Q918" s="642"/>
      <c r="R918" s="626">
        <v>1</v>
      </c>
      <c r="S918" s="642">
        <v>1</v>
      </c>
      <c r="T918" s="691">
        <v>1</v>
      </c>
      <c r="U918" s="673">
        <v>1</v>
      </c>
    </row>
    <row r="919" spans="1:21" ht="14.4" customHeight="1" x14ac:dyDescent="0.3">
      <c r="A919" s="625">
        <v>7</v>
      </c>
      <c r="B919" s="626" t="s">
        <v>528</v>
      </c>
      <c r="C919" s="626">
        <v>89301074</v>
      </c>
      <c r="D919" s="689" t="s">
        <v>4146</v>
      </c>
      <c r="E919" s="690" t="s">
        <v>2793</v>
      </c>
      <c r="F919" s="626" t="s">
        <v>2775</v>
      </c>
      <c r="G919" s="626" t="s">
        <v>2982</v>
      </c>
      <c r="H919" s="626" t="s">
        <v>527</v>
      </c>
      <c r="I919" s="626" t="s">
        <v>3007</v>
      </c>
      <c r="J919" s="626" t="s">
        <v>3008</v>
      </c>
      <c r="K919" s="626" t="s">
        <v>3009</v>
      </c>
      <c r="L919" s="627">
        <v>4358.63</v>
      </c>
      <c r="M919" s="627">
        <v>4358.63</v>
      </c>
      <c r="N919" s="626">
        <v>1</v>
      </c>
      <c r="O919" s="691">
        <v>1</v>
      </c>
      <c r="P919" s="627"/>
      <c r="Q919" s="642">
        <v>0</v>
      </c>
      <c r="R919" s="626"/>
      <c r="S919" s="642">
        <v>0</v>
      </c>
      <c r="T919" s="691"/>
      <c r="U919" s="673">
        <v>0</v>
      </c>
    </row>
    <row r="920" spans="1:21" ht="14.4" customHeight="1" x14ac:dyDescent="0.3">
      <c r="A920" s="625">
        <v>7</v>
      </c>
      <c r="B920" s="626" t="s">
        <v>528</v>
      </c>
      <c r="C920" s="626">
        <v>89301074</v>
      </c>
      <c r="D920" s="689" t="s">
        <v>4146</v>
      </c>
      <c r="E920" s="690" t="s">
        <v>2793</v>
      </c>
      <c r="F920" s="626" t="s">
        <v>2775</v>
      </c>
      <c r="G920" s="626" t="s">
        <v>2982</v>
      </c>
      <c r="H920" s="626" t="s">
        <v>527</v>
      </c>
      <c r="I920" s="626" t="s">
        <v>3010</v>
      </c>
      <c r="J920" s="626" t="s">
        <v>3929</v>
      </c>
      <c r="K920" s="626" t="s">
        <v>3012</v>
      </c>
      <c r="L920" s="627">
        <v>4359.28</v>
      </c>
      <c r="M920" s="627">
        <v>8718.56</v>
      </c>
      <c r="N920" s="626">
        <v>2</v>
      </c>
      <c r="O920" s="691">
        <v>1</v>
      </c>
      <c r="P920" s="627">
        <v>8718.56</v>
      </c>
      <c r="Q920" s="642">
        <v>1</v>
      </c>
      <c r="R920" s="626">
        <v>2</v>
      </c>
      <c r="S920" s="642">
        <v>1</v>
      </c>
      <c r="T920" s="691">
        <v>1</v>
      </c>
      <c r="U920" s="673">
        <v>1</v>
      </c>
    </row>
    <row r="921" spans="1:21" ht="14.4" customHeight="1" x14ac:dyDescent="0.3">
      <c r="A921" s="625">
        <v>7</v>
      </c>
      <c r="B921" s="626" t="s">
        <v>528</v>
      </c>
      <c r="C921" s="626">
        <v>89301074</v>
      </c>
      <c r="D921" s="689" t="s">
        <v>4146</v>
      </c>
      <c r="E921" s="690" t="s">
        <v>2793</v>
      </c>
      <c r="F921" s="626" t="s">
        <v>2775</v>
      </c>
      <c r="G921" s="626" t="s">
        <v>2982</v>
      </c>
      <c r="H921" s="626" t="s">
        <v>527</v>
      </c>
      <c r="I921" s="626" t="s">
        <v>3010</v>
      </c>
      <c r="J921" s="626" t="s">
        <v>3011</v>
      </c>
      <c r="K921" s="626" t="s">
        <v>3012</v>
      </c>
      <c r="L921" s="627">
        <v>4359.28</v>
      </c>
      <c r="M921" s="627">
        <v>8718.56</v>
      </c>
      <c r="N921" s="626">
        <v>2</v>
      </c>
      <c r="O921" s="691">
        <v>2</v>
      </c>
      <c r="P921" s="627">
        <v>8718.56</v>
      </c>
      <c r="Q921" s="642">
        <v>1</v>
      </c>
      <c r="R921" s="626">
        <v>2</v>
      </c>
      <c r="S921" s="642">
        <v>1</v>
      </c>
      <c r="T921" s="691">
        <v>2</v>
      </c>
      <c r="U921" s="673">
        <v>1</v>
      </c>
    </row>
    <row r="922" spans="1:21" ht="14.4" customHeight="1" x14ac:dyDescent="0.3">
      <c r="A922" s="625">
        <v>7</v>
      </c>
      <c r="B922" s="626" t="s">
        <v>528</v>
      </c>
      <c r="C922" s="626">
        <v>89301074</v>
      </c>
      <c r="D922" s="689" t="s">
        <v>4146</v>
      </c>
      <c r="E922" s="690" t="s">
        <v>2793</v>
      </c>
      <c r="F922" s="626" t="s">
        <v>2775</v>
      </c>
      <c r="G922" s="626" t="s">
        <v>2982</v>
      </c>
      <c r="H922" s="626" t="s">
        <v>527</v>
      </c>
      <c r="I922" s="626" t="s">
        <v>3205</v>
      </c>
      <c r="J922" s="626" t="s">
        <v>3208</v>
      </c>
      <c r="K922" s="626" t="s">
        <v>3207</v>
      </c>
      <c r="L922" s="627">
        <v>4359.93</v>
      </c>
      <c r="M922" s="627">
        <v>8719.86</v>
      </c>
      <c r="N922" s="626">
        <v>2</v>
      </c>
      <c r="O922" s="691">
        <v>1</v>
      </c>
      <c r="P922" s="627">
        <v>8719.86</v>
      </c>
      <c r="Q922" s="642">
        <v>1</v>
      </c>
      <c r="R922" s="626">
        <v>2</v>
      </c>
      <c r="S922" s="642">
        <v>1</v>
      </c>
      <c r="T922" s="691">
        <v>1</v>
      </c>
      <c r="U922" s="673">
        <v>1</v>
      </c>
    </row>
    <row r="923" spans="1:21" ht="14.4" customHeight="1" x14ac:dyDescent="0.3">
      <c r="A923" s="625">
        <v>7</v>
      </c>
      <c r="B923" s="626" t="s">
        <v>528</v>
      </c>
      <c r="C923" s="626">
        <v>89301074</v>
      </c>
      <c r="D923" s="689" t="s">
        <v>4146</v>
      </c>
      <c r="E923" s="690" t="s">
        <v>2793</v>
      </c>
      <c r="F923" s="626" t="s">
        <v>2775</v>
      </c>
      <c r="G923" s="626" t="s">
        <v>2982</v>
      </c>
      <c r="H923" s="626" t="s">
        <v>527</v>
      </c>
      <c r="I923" s="626" t="s">
        <v>3019</v>
      </c>
      <c r="J923" s="626" t="s">
        <v>3020</v>
      </c>
      <c r="K923" s="626" t="s">
        <v>3021</v>
      </c>
      <c r="L923" s="627">
        <v>2787.72</v>
      </c>
      <c r="M923" s="627">
        <v>55754.399999999994</v>
      </c>
      <c r="N923" s="626">
        <v>20</v>
      </c>
      <c r="O923" s="691">
        <v>3</v>
      </c>
      <c r="P923" s="627">
        <v>55754.399999999994</v>
      </c>
      <c r="Q923" s="642">
        <v>1</v>
      </c>
      <c r="R923" s="626">
        <v>20</v>
      </c>
      <c r="S923" s="642">
        <v>1</v>
      </c>
      <c r="T923" s="691">
        <v>3</v>
      </c>
      <c r="U923" s="673">
        <v>1</v>
      </c>
    </row>
    <row r="924" spans="1:21" ht="14.4" customHeight="1" x14ac:dyDescent="0.3">
      <c r="A924" s="625">
        <v>7</v>
      </c>
      <c r="B924" s="626" t="s">
        <v>528</v>
      </c>
      <c r="C924" s="626">
        <v>89301074</v>
      </c>
      <c r="D924" s="689" t="s">
        <v>4146</v>
      </c>
      <c r="E924" s="690" t="s">
        <v>2793</v>
      </c>
      <c r="F924" s="626" t="s">
        <v>2775</v>
      </c>
      <c r="G924" s="626" t="s">
        <v>2982</v>
      </c>
      <c r="H924" s="626" t="s">
        <v>527</v>
      </c>
      <c r="I924" s="626" t="s">
        <v>3022</v>
      </c>
      <c r="J924" s="626" t="s">
        <v>3023</v>
      </c>
      <c r="K924" s="626" t="s">
        <v>3024</v>
      </c>
      <c r="L924" s="627">
        <v>2332.38</v>
      </c>
      <c r="M924" s="627">
        <v>27988.560000000001</v>
      </c>
      <c r="N924" s="626">
        <v>12</v>
      </c>
      <c r="O924" s="691">
        <v>2</v>
      </c>
      <c r="P924" s="627">
        <v>27988.560000000001</v>
      </c>
      <c r="Q924" s="642">
        <v>1</v>
      </c>
      <c r="R924" s="626">
        <v>12</v>
      </c>
      <c r="S924" s="642">
        <v>1</v>
      </c>
      <c r="T924" s="691">
        <v>2</v>
      </c>
      <c r="U924" s="673">
        <v>1</v>
      </c>
    </row>
    <row r="925" spans="1:21" ht="14.4" customHeight="1" x14ac:dyDescent="0.3">
      <c r="A925" s="625">
        <v>7</v>
      </c>
      <c r="B925" s="626" t="s">
        <v>528</v>
      </c>
      <c r="C925" s="626">
        <v>89301074</v>
      </c>
      <c r="D925" s="689" t="s">
        <v>4146</v>
      </c>
      <c r="E925" s="690" t="s">
        <v>2793</v>
      </c>
      <c r="F925" s="626" t="s">
        <v>2775</v>
      </c>
      <c r="G925" s="626" t="s">
        <v>2982</v>
      </c>
      <c r="H925" s="626" t="s">
        <v>527</v>
      </c>
      <c r="I925" s="626" t="s">
        <v>3025</v>
      </c>
      <c r="J925" s="626" t="s">
        <v>3026</v>
      </c>
      <c r="K925" s="626" t="s">
        <v>3027</v>
      </c>
      <c r="L925" s="627">
        <v>880.88</v>
      </c>
      <c r="M925" s="627">
        <v>23783.759999999998</v>
      </c>
      <c r="N925" s="626">
        <v>27</v>
      </c>
      <c r="O925" s="691">
        <v>13</v>
      </c>
      <c r="P925" s="627">
        <v>17617.599999999999</v>
      </c>
      <c r="Q925" s="642">
        <v>0.7407407407407407</v>
      </c>
      <c r="R925" s="626">
        <v>20</v>
      </c>
      <c r="S925" s="642">
        <v>0.7407407407407407</v>
      </c>
      <c r="T925" s="691">
        <v>11</v>
      </c>
      <c r="U925" s="673">
        <v>0.84615384615384615</v>
      </c>
    </row>
    <row r="926" spans="1:21" ht="14.4" customHeight="1" x14ac:dyDescent="0.3">
      <c r="A926" s="625">
        <v>7</v>
      </c>
      <c r="B926" s="626" t="s">
        <v>528</v>
      </c>
      <c r="C926" s="626">
        <v>89301074</v>
      </c>
      <c r="D926" s="689" t="s">
        <v>4146</v>
      </c>
      <c r="E926" s="690" t="s">
        <v>2793</v>
      </c>
      <c r="F926" s="626" t="s">
        <v>2775</v>
      </c>
      <c r="G926" s="626" t="s">
        <v>2982</v>
      </c>
      <c r="H926" s="626" t="s">
        <v>527</v>
      </c>
      <c r="I926" s="626" t="s">
        <v>3028</v>
      </c>
      <c r="J926" s="626" t="s">
        <v>3029</v>
      </c>
      <c r="K926" s="626" t="s">
        <v>3030</v>
      </c>
      <c r="L926" s="627">
        <v>1629.03</v>
      </c>
      <c r="M926" s="627">
        <v>29322.54</v>
      </c>
      <c r="N926" s="626">
        <v>18</v>
      </c>
      <c r="O926" s="691">
        <v>7</v>
      </c>
      <c r="P926" s="627">
        <v>19548.36</v>
      </c>
      <c r="Q926" s="642">
        <v>0.66666666666666663</v>
      </c>
      <c r="R926" s="626">
        <v>12</v>
      </c>
      <c r="S926" s="642">
        <v>0.66666666666666663</v>
      </c>
      <c r="T926" s="691">
        <v>6</v>
      </c>
      <c r="U926" s="673">
        <v>0.8571428571428571</v>
      </c>
    </row>
    <row r="927" spans="1:21" ht="14.4" customHeight="1" x14ac:dyDescent="0.3">
      <c r="A927" s="625">
        <v>7</v>
      </c>
      <c r="B927" s="626" t="s">
        <v>528</v>
      </c>
      <c r="C927" s="626">
        <v>89301074</v>
      </c>
      <c r="D927" s="689" t="s">
        <v>4146</v>
      </c>
      <c r="E927" s="690" t="s">
        <v>2793</v>
      </c>
      <c r="F927" s="626" t="s">
        <v>2775</v>
      </c>
      <c r="G927" s="626" t="s">
        <v>3031</v>
      </c>
      <c r="H927" s="626" t="s">
        <v>645</v>
      </c>
      <c r="I927" s="626" t="s">
        <v>3040</v>
      </c>
      <c r="J927" s="626" t="s">
        <v>3041</v>
      </c>
      <c r="K927" s="626" t="s">
        <v>3042</v>
      </c>
      <c r="L927" s="627">
        <v>112.31</v>
      </c>
      <c r="M927" s="627">
        <v>112.31</v>
      </c>
      <c r="N927" s="626">
        <v>1</v>
      </c>
      <c r="O927" s="691">
        <v>1</v>
      </c>
      <c r="P927" s="627">
        <v>112.31</v>
      </c>
      <c r="Q927" s="642">
        <v>1</v>
      </c>
      <c r="R927" s="626">
        <v>1</v>
      </c>
      <c r="S927" s="642">
        <v>1</v>
      </c>
      <c r="T927" s="691">
        <v>1</v>
      </c>
      <c r="U927" s="673">
        <v>1</v>
      </c>
    </row>
    <row r="928" spans="1:21" ht="14.4" customHeight="1" x14ac:dyDescent="0.3">
      <c r="A928" s="625">
        <v>7</v>
      </c>
      <c r="B928" s="626" t="s">
        <v>528</v>
      </c>
      <c r="C928" s="626">
        <v>89301074</v>
      </c>
      <c r="D928" s="689" t="s">
        <v>4146</v>
      </c>
      <c r="E928" s="690" t="s">
        <v>2793</v>
      </c>
      <c r="F928" s="626" t="s">
        <v>2775</v>
      </c>
      <c r="G928" s="626" t="s">
        <v>3031</v>
      </c>
      <c r="H928" s="626" t="s">
        <v>645</v>
      </c>
      <c r="I928" s="626" t="s">
        <v>3930</v>
      </c>
      <c r="J928" s="626" t="s">
        <v>3041</v>
      </c>
      <c r="K928" s="626" t="s">
        <v>3931</v>
      </c>
      <c r="L928" s="627">
        <v>561.54</v>
      </c>
      <c r="M928" s="627">
        <v>1123.08</v>
      </c>
      <c r="N928" s="626">
        <v>2</v>
      </c>
      <c r="O928" s="691">
        <v>1</v>
      </c>
      <c r="P928" s="627">
        <v>561.54</v>
      </c>
      <c r="Q928" s="642">
        <v>0.5</v>
      </c>
      <c r="R928" s="626">
        <v>1</v>
      </c>
      <c r="S928" s="642">
        <v>0.5</v>
      </c>
      <c r="T928" s="691">
        <v>0.5</v>
      </c>
      <c r="U928" s="673">
        <v>0.5</v>
      </c>
    </row>
    <row r="929" spans="1:21" ht="14.4" customHeight="1" x14ac:dyDescent="0.3">
      <c r="A929" s="625">
        <v>7</v>
      </c>
      <c r="B929" s="626" t="s">
        <v>528</v>
      </c>
      <c r="C929" s="626">
        <v>89301074</v>
      </c>
      <c r="D929" s="689" t="s">
        <v>4146</v>
      </c>
      <c r="E929" s="690" t="s">
        <v>2793</v>
      </c>
      <c r="F929" s="626" t="s">
        <v>2775</v>
      </c>
      <c r="G929" s="626" t="s">
        <v>3031</v>
      </c>
      <c r="H929" s="626" t="s">
        <v>645</v>
      </c>
      <c r="I929" s="626" t="s">
        <v>3043</v>
      </c>
      <c r="J929" s="626" t="s">
        <v>1907</v>
      </c>
      <c r="K929" s="626" t="s">
        <v>3034</v>
      </c>
      <c r="L929" s="627">
        <v>443.52</v>
      </c>
      <c r="M929" s="627">
        <v>1330.56</v>
      </c>
      <c r="N929" s="626">
        <v>3</v>
      </c>
      <c r="O929" s="691">
        <v>2</v>
      </c>
      <c r="P929" s="627"/>
      <c r="Q929" s="642">
        <v>0</v>
      </c>
      <c r="R929" s="626"/>
      <c r="S929" s="642">
        <v>0</v>
      </c>
      <c r="T929" s="691"/>
      <c r="U929" s="673">
        <v>0</v>
      </c>
    </row>
    <row r="930" spans="1:21" ht="14.4" customHeight="1" x14ac:dyDescent="0.3">
      <c r="A930" s="625">
        <v>7</v>
      </c>
      <c r="B930" s="626" t="s">
        <v>528</v>
      </c>
      <c r="C930" s="626">
        <v>89301074</v>
      </c>
      <c r="D930" s="689" t="s">
        <v>4146</v>
      </c>
      <c r="E930" s="690" t="s">
        <v>2793</v>
      </c>
      <c r="F930" s="626" t="s">
        <v>2775</v>
      </c>
      <c r="G930" s="626" t="s">
        <v>3031</v>
      </c>
      <c r="H930" s="626" t="s">
        <v>645</v>
      </c>
      <c r="I930" s="626" t="s">
        <v>1906</v>
      </c>
      <c r="J930" s="626" t="s">
        <v>1907</v>
      </c>
      <c r="K930" s="626" t="s">
        <v>1908</v>
      </c>
      <c r="L930" s="627">
        <v>887.05</v>
      </c>
      <c r="M930" s="627">
        <v>2661.1499999999996</v>
      </c>
      <c r="N930" s="626">
        <v>3</v>
      </c>
      <c r="O930" s="691">
        <v>2.5</v>
      </c>
      <c r="P930" s="627">
        <v>887.05</v>
      </c>
      <c r="Q930" s="642">
        <v>0.33333333333333337</v>
      </c>
      <c r="R930" s="626">
        <v>1</v>
      </c>
      <c r="S930" s="642">
        <v>0.33333333333333331</v>
      </c>
      <c r="T930" s="691">
        <v>1</v>
      </c>
      <c r="U930" s="673">
        <v>0.4</v>
      </c>
    </row>
    <row r="931" spans="1:21" ht="14.4" customHeight="1" x14ac:dyDescent="0.3">
      <c r="A931" s="625">
        <v>7</v>
      </c>
      <c r="B931" s="626" t="s">
        <v>528</v>
      </c>
      <c r="C931" s="626">
        <v>89301074</v>
      </c>
      <c r="D931" s="689" t="s">
        <v>4146</v>
      </c>
      <c r="E931" s="690" t="s">
        <v>2793</v>
      </c>
      <c r="F931" s="626" t="s">
        <v>2775</v>
      </c>
      <c r="G931" s="626" t="s">
        <v>3214</v>
      </c>
      <c r="H931" s="626" t="s">
        <v>527</v>
      </c>
      <c r="I931" s="626" t="s">
        <v>935</v>
      </c>
      <c r="J931" s="626" t="s">
        <v>936</v>
      </c>
      <c r="K931" s="626" t="s">
        <v>3215</v>
      </c>
      <c r="L931" s="627">
        <v>153.37</v>
      </c>
      <c r="M931" s="627">
        <v>460.11</v>
      </c>
      <c r="N931" s="626">
        <v>3</v>
      </c>
      <c r="O931" s="691">
        <v>0.5</v>
      </c>
      <c r="P931" s="627"/>
      <c r="Q931" s="642">
        <v>0</v>
      </c>
      <c r="R931" s="626"/>
      <c r="S931" s="642">
        <v>0</v>
      </c>
      <c r="T931" s="691"/>
      <c r="U931" s="673">
        <v>0</v>
      </c>
    </row>
    <row r="932" spans="1:21" ht="14.4" customHeight="1" x14ac:dyDescent="0.3">
      <c r="A932" s="625">
        <v>7</v>
      </c>
      <c r="B932" s="626" t="s">
        <v>528</v>
      </c>
      <c r="C932" s="626">
        <v>89301074</v>
      </c>
      <c r="D932" s="689" t="s">
        <v>4146</v>
      </c>
      <c r="E932" s="690" t="s">
        <v>2793</v>
      </c>
      <c r="F932" s="626" t="s">
        <v>2775</v>
      </c>
      <c r="G932" s="626" t="s">
        <v>3216</v>
      </c>
      <c r="H932" s="626" t="s">
        <v>527</v>
      </c>
      <c r="I932" s="626" t="s">
        <v>3217</v>
      </c>
      <c r="J932" s="626" t="s">
        <v>3218</v>
      </c>
      <c r="K932" s="626" t="s">
        <v>887</v>
      </c>
      <c r="L932" s="627">
        <v>33.36</v>
      </c>
      <c r="M932" s="627">
        <v>66.72</v>
      </c>
      <c r="N932" s="626">
        <v>2</v>
      </c>
      <c r="O932" s="691">
        <v>0.5</v>
      </c>
      <c r="P932" s="627"/>
      <c r="Q932" s="642">
        <v>0</v>
      </c>
      <c r="R932" s="626"/>
      <c r="S932" s="642">
        <v>0</v>
      </c>
      <c r="T932" s="691"/>
      <c r="U932" s="673">
        <v>0</v>
      </c>
    </row>
    <row r="933" spans="1:21" ht="14.4" customHeight="1" x14ac:dyDescent="0.3">
      <c r="A933" s="625">
        <v>7</v>
      </c>
      <c r="B933" s="626" t="s">
        <v>528</v>
      </c>
      <c r="C933" s="626">
        <v>89301074</v>
      </c>
      <c r="D933" s="689" t="s">
        <v>4146</v>
      </c>
      <c r="E933" s="690" t="s">
        <v>2793</v>
      </c>
      <c r="F933" s="626" t="s">
        <v>2775</v>
      </c>
      <c r="G933" s="626" t="s">
        <v>3611</v>
      </c>
      <c r="H933" s="626" t="s">
        <v>527</v>
      </c>
      <c r="I933" s="626" t="s">
        <v>1198</v>
      </c>
      <c r="J933" s="626" t="s">
        <v>1199</v>
      </c>
      <c r="K933" s="626" t="s">
        <v>3200</v>
      </c>
      <c r="L933" s="627">
        <v>63.67</v>
      </c>
      <c r="M933" s="627">
        <v>127.34</v>
      </c>
      <c r="N933" s="626">
        <v>2</v>
      </c>
      <c r="O933" s="691">
        <v>0.5</v>
      </c>
      <c r="P933" s="627"/>
      <c r="Q933" s="642">
        <v>0</v>
      </c>
      <c r="R933" s="626"/>
      <c r="S933" s="642">
        <v>0</v>
      </c>
      <c r="T933" s="691"/>
      <c r="U933" s="673">
        <v>0</v>
      </c>
    </row>
    <row r="934" spans="1:21" ht="14.4" customHeight="1" x14ac:dyDescent="0.3">
      <c r="A934" s="625">
        <v>7</v>
      </c>
      <c r="B934" s="626" t="s">
        <v>528</v>
      </c>
      <c r="C934" s="626">
        <v>89301074</v>
      </c>
      <c r="D934" s="689" t="s">
        <v>4146</v>
      </c>
      <c r="E934" s="690" t="s">
        <v>2793</v>
      </c>
      <c r="F934" s="626" t="s">
        <v>2775</v>
      </c>
      <c r="G934" s="626" t="s">
        <v>2831</v>
      </c>
      <c r="H934" s="626" t="s">
        <v>527</v>
      </c>
      <c r="I934" s="626" t="s">
        <v>2174</v>
      </c>
      <c r="J934" s="626" t="s">
        <v>2175</v>
      </c>
      <c r="K934" s="626" t="s">
        <v>3184</v>
      </c>
      <c r="L934" s="627">
        <v>31.64</v>
      </c>
      <c r="M934" s="627">
        <v>63.28</v>
      </c>
      <c r="N934" s="626">
        <v>2</v>
      </c>
      <c r="O934" s="691">
        <v>0.5</v>
      </c>
      <c r="P934" s="627"/>
      <c r="Q934" s="642">
        <v>0</v>
      </c>
      <c r="R934" s="626"/>
      <c r="S934" s="642">
        <v>0</v>
      </c>
      <c r="T934" s="691"/>
      <c r="U934" s="673">
        <v>0</v>
      </c>
    </row>
    <row r="935" spans="1:21" ht="14.4" customHeight="1" x14ac:dyDescent="0.3">
      <c r="A935" s="625">
        <v>7</v>
      </c>
      <c r="B935" s="626" t="s">
        <v>528</v>
      </c>
      <c r="C935" s="626">
        <v>89301074</v>
      </c>
      <c r="D935" s="689" t="s">
        <v>4146</v>
      </c>
      <c r="E935" s="690" t="s">
        <v>2793</v>
      </c>
      <c r="F935" s="626" t="s">
        <v>2775</v>
      </c>
      <c r="G935" s="626" t="s">
        <v>3932</v>
      </c>
      <c r="H935" s="626" t="s">
        <v>527</v>
      </c>
      <c r="I935" s="626" t="s">
        <v>3933</v>
      </c>
      <c r="J935" s="626" t="s">
        <v>3934</v>
      </c>
      <c r="K935" s="626" t="s">
        <v>3935</v>
      </c>
      <c r="L935" s="627">
        <v>0</v>
      </c>
      <c r="M935" s="627">
        <v>0</v>
      </c>
      <c r="N935" s="626">
        <v>1</v>
      </c>
      <c r="O935" s="691">
        <v>0.5</v>
      </c>
      <c r="P935" s="627"/>
      <c r="Q935" s="642"/>
      <c r="R935" s="626"/>
      <c r="S935" s="642">
        <v>0</v>
      </c>
      <c r="T935" s="691"/>
      <c r="U935" s="673">
        <v>0</v>
      </c>
    </row>
    <row r="936" spans="1:21" ht="14.4" customHeight="1" x14ac:dyDescent="0.3">
      <c r="A936" s="625">
        <v>7</v>
      </c>
      <c r="B936" s="626" t="s">
        <v>528</v>
      </c>
      <c r="C936" s="626">
        <v>89301074</v>
      </c>
      <c r="D936" s="689" t="s">
        <v>4146</v>
      </c>
      <c r="E936" s="690" t="s">
        <v>2793</v>
      </c>
      <c r="F936" s="626" t="s">
        <v>2775</v>
      </c>
      <c r="G936" s="626" t="s">
        <v>3051</v>
      </c>
      <c r="H936" s="626" t="s">
        <v>527</v>
      </c>
      <c r="I936" s="626" t="s">
        <v>3223</v>
      </c>
      <c r="J936" s="626" t="s">
        <v>3224</v>
      </c>
      <c r="K936" s="626" t="s">
        <v>2650</v>
      </c>
      <c r="L936" s="627">
        <v>71.2</v>
      </c>
      <c r="M936" s="627">
        <v>213.60000000000002</v>
      </c>
      <c r="N936" s="626">
        <v>3</v>
      </c>
      <c r="O936" s="691">
        <v>0.5</v>
      </c>
      <c r="P936" s="627"/>
      <c r="Q936" s="642">
        <v>0</v>
      </c>
      <c r="R936" s="626"/>
      <c r="S936" s="642">
        <v>0</v>
      </c>
      <c r="T936" s="691"/>
      <c r="U936" s="673">
        <v>0</v>
      </c>
    </row>
    <row r="937" spans="1:21" ht="14.4" customHeight="1" x14ac:dyDescent="0.3">
      <c r="A937" s="625">
        <v>7</v>
      </c>
      <c r="B937" s="626" t="s">
        <v>528</v>
      </c>
      <c r="C937" s="626">
        <v>89301074</v>
      </c>
      <c r="D937" s="689" t="s">
        <v>4146</v>
      </c>
      <c r="E937" s="690" t="s">
        <v>2793</v>
      </c>
      <c r="F937" s="626" t="s">
        <v>2775</v>
      </c>
      <c r="G937" s="626" t="s">
        <v>3056</v>
      </c>
      <c r="H937" s="626" t="s">
        <v>527</v>
      </c>
      <c r="I937" s="626" t="s">
        <v>845</v>
      </c>
      <c r="J937" s="626" t="s">
        <v>3057</v>
      </c>
      <c r="K937" s="626" t="s">
        <v>3058</v>
      </c>
      <c r="L937" s="627">
        <v>55.71</v>
      </c>
      <c r="M937" s="627">
        <v>222.84</v>
      </c>
      <c r="N937" s="626">
        <v>4</v>
      </c>
      <c r="O937" s="691">
        <v>2</v>
      </c>
      <c r="P937" s="627"/>
      <c r="Q937" s="642">
        <v>0</v>
      </c>
      <c r="R937" s="626"/>
      <c r="S937" s="642">
        <v>0</v>
      </c>
      <c r="T937" s="691"/>
      <c r="U937" s="673">
        <v>0</v>
      </c>
    </row>
    <row r="938" spans="1:21" ht="14.4" customHeight="1" x14ac:dyDescent="0.3">
      <c r="A938" s="625">
        <v>7</v>
      </c>
      <c r="B938" s="626" t="s">
        <v>528</v>
      </c>
      <c r="C938" s="626">
        <v>89301074</v>
      </c>
      <c r="D938" s="689" t="s">
        <v>4146</v>
      </c>
      <c r="E938" s="690" t="s">
        <v>2793</v>
      </c>
      <c r="F938" s="626" t="s">
        <v>2775</v>
      </c>
      <c r="G938" s="626" t="s">
        <v>3056</v>
      </c>
      <c r="H938" s="626" t="s">
        <v>527</v>
      </c>
      <c r="I938" s="626" t="s">
        <v>3059</v>
      </c>
      <c r="J938" s="626" t="s">
        <v>3060</v>
      </c>
      <c r="K938" s="626" t="s">
        <v>3061</v>
      </c>
      <c r="L938" s="627">
        <v>59.43</v>
      </c>
      <c r="M938" s="627">
        <v>178.29</v>
      </c>
      <c r="N938" s="626">
        <v>3</v>
      </c>
      <c r="O938" s="691">
        <v>2</v>
      </c>
      <c r="P938" s="627">
        <v>178.29</v>
      </c>
      <c r="Q938" s="642">
        <v>1</v>
      </c>
      <c r="R938" s="626">
        <v>3</v>
      </c>
      <c r="S938" s="642">
        <v>1</v>
      </c>
      <c r="T938" s="691">
        <v>2</v>
      </c>
      <c r="U938" s="673">
        <v>1</v>
      </c>
    </row>
    <row r="939" spans="1:21" ht="14.4" customHeight="1" x14ac:dyDescent="0.3">
      <c r="A939" s="625">
        <v>7</v>
      </c>
      <c r="B939" s="626" t="s">
        <v>528</v>
      </c>
      <c r="C939" s="626">
        <v>89301074</v>
      </c>
      <c r="D939" s="689" t="s">
        <v>4146</v>
      </c>
      <c r="E939" s="690" t="s">
        <v>2793</v>
      </c>
      <c r="F939" s="626" t="s">
        <v>2775</v>
      </c>
      <c r="G939" s="626" t="s">
        <v>3225</v>
      </c>
      <c r="H939" s="626" t="s">
        <v>527</v>
      </c>
      <c r="I939" s="626" t="s">
        <v>3483</v>
      </c>
      <c r="J939" s="626" t="s">
        <v>3227</v>
      </c>
      <c r="K939" s="626" t="s">
        <v>3484</v>
      </c>
      <c r="L939" s="627">
        <v>0</v>
      </c>
      <c r="M939" s="627">
        <v>0</v>
      </c>
      <c r="N939" s="626">
        <v>1</v>
      </c>
      <c r="O939" s="691">
        <v>0.5</v>
      </c>
      <c r="P939" s="627"/>
      <c r="Q939" s="642"/>
      <c r="R939" s="626"/>
      <c r="S939" s="642">
        <v>0</v>
      </c>
      <c r="T939" s="691"/>
      <c r="U939" s="673">
        <v>0</v>
      </c>
    </row>
    <row r="940" spans="1:21" ht="14.4" customHeight="1" x14ac:dyDescent="0.3">
      <c r="A940" s="625">
        <v>7</v>
      </c>
      <c r="B940" s="626" t="s">
        <v>528</v>
      </c>
      <c r="C940" s="626">
        <v>89301074</v>
      </c>
      <c r="D940" s="689" t="s">
        <v>4146</v>
      </c>
      <c r="E940" s="690" t="s">
        <v>2793</v>
      </c>
      <c r="F940" s="626" t="s">
        <v>2775</v>
      </c>
      <c r="G940" s="626" t="s">
        <v>3229</v>
      </c>
      <c r="H940" s="626" t="s">
        <v>645</v>
      </c>
      <c r="I940" s="626" t="s">
        <v>3230</v>
      </c>
      <c r="J940" s="626" t="s">
        <v>1923</v>
      </c>
      <c r="K940" s="626" t="s">
        <v>3231</v>
      </c>
      <c r="L940" s="627">
        <v>323.43</v>
      </c>
      <c r="M940" s="627">
        <v>646.86</v>
      </c>
      <c r="N940" s="626">
        <v>2</v>
      </c>
      <c r="O940" s="691">
        <v>1</v>
      </c>
      <c r="P940" s="627">
        <v>323.43</v>
      </c>
      <c r="Q940" s="642">
        <v>0.5</v>
      </c>
      <c r="R940" s="626">
        <v>1</v>
      </c>
      <c r="S940" s="642">
        <v>0.5</v>
      </c>
      <c r="T940" s="691">
        <v>0.5</v>
      </c>
      <c r="U940" s="673">
        <v>0.5</v>
      </c>
    </row>
    <row r="941" spans="1:21" ht="14.4" customHeight="1" x14ac:dyDescent="0.3">
      <c r="A941" s="625">
        <v>7</v>
      </c>
      <c r="B941" s="626" t="s">
        <v>528</v>
      </c>
      <c r="C941" s="626">
        <v>89301074</v>
      </c>
      <c r="D941" s="689" t="s">
        <v>4146</v>
      </c>
      <c r="E941" s="690" t="s">
        <v>2793</v>
      </c>
      <c r="F941" s="626" t="s">
        <v>2775</v>
      </c>
      <c r="G941" s="626" t="s">
        <v>3069</v>
      </c>
      <c r="H941" s="626" t="s">
        <v>527</v>
      </c>
      <c r="I941" s="626" t="s">
        <v>3936</v>
      </c>
      <c r="J941" s="626" t="s">
        <v>2461</v>
      </c>
      <c r="K941" s="626" t="s">
        <v>3071</v>
      </c>
      <c r="L941" s="627">
        <v>70.02</v>
      </c>
      <c r="M941" s="627">
        <v>70.02</v>
      </c>
      <c r="N941" s="626">
        <v>1</v>
      </c>
      <c r="O941" s="691">
        <v>1</v>
      </c>
      <c r="P941" s="627">
        <v>70.02</v>
      </c>
      <c r="Q941" s="642">
        <v>1</v>
      </c>
      <c r="R941" s="626">
        <v>1</v>
      </c>
      <c r="S941" s="642">
        <v>1</v>
      </c>
      <c r="T941" s="691">
        <v>1</v>
      </c>
      <c r="U941" s="673">
        <v>1</v>
      </c>
    </row>
    <row r="942" spans="1:21" ht="14.4" customHeight="1" x14ac:dyDescent="0.3">
      <c r="A942" s="625">
        <v>7</v>
      </c>
      <c r="B942" s="626" t="s">
        <v>528</v>
      </c>
      <c r="C942" s="626">
        <v>89301074</v>
      </c>
      <c r="D942" s="689" t="s">
        <v>4146</v>
      </c>
      <c r="E942" s="690" t="s">
        <v>2793</v>
      </c>
      <c r="F942" s="626" t="s">
        <v>2775</v>
      </c>
      <c r="G942" s="626" t="s">
        <v>3069</v>
      </c>
      <c r="H942" s="626" t="s">
        <v>527</v>
      </c>
      <c r="I942" s="626" t="s">
        <v>980</v>
      </c>
      <c r="J942" s="626" t="s">
        <v>3232</v>
      </c>
      <c r="K942" s="626" t="s">
        <v>3233</v>
      </c>
      <c r="L942" s="627">
        <v>56.01</v>
      </c>
      <c r="M942" s="627">
        <v>168.03</v>
      </c>
      <c r="N942" s="626">
        <v>3</v>
      </c>
      <c r="O942" s="691">
        <v>3</v>
      </c>
      <c r="P942" s="627">
        <v>168.03</v>
      </c>
      <c r="Q942" s="642">
        <v>1</v>
      </c>
      <c r="R942" s="626">
        <v>3</v>
      </c>
      <c r="S942" s="642">
        <v>1</v>
      </c>
      <c r="T942" s="691">
        <v>3</v>
      </c>
      <c r="U942" s="673">
        <v>1</v>
      </c>
    </row>
    <row r="943" spans="1:21" ht="14.4" customHeight="1" x14ac:dyDescent="0.3">
      <c r="A943" s="625">
        <v>7</v>
      </c>
      <c r="B943" s="626" t="s">
        <v>528</v>
      </c>
      <c r="C943" s="626">
        <v>89301074</v>
      </c>
      <c r="D943" s="689" t="s">
        <v>4146</v>
      </c>
      <c r="E943" s="690" t="s">
        <v>2793</v>
      </c>
      <c r="F943" s="626" t="s">
        <v>2775</v>
      </c>
      <c r="G943" s="626" t="s">
        <v>3072</v>
      </c>
      <c r="H943" s="626" t="s">
        <v>527</v>
      </c>
      <c r="I943" s="626" t="s">
        <v>3076</v>
      </c>
      <c r="J943" s="626" t="s">
        <v>3077</v>
      </c>
      <c r="K943" s="626" t="s">
        <v>3078</v>
      </c>
      <c r="L943" s="627">
        <v>503.26</v>
      </c>
      <c r="M943" s="627">
        <v>3019.56</v>
      </c>
      <c r="N943" s="626">
        <v>6</v>
      </c>
      <c r="O943" s="691">
        <v>1</v>
      </c>
      <c r="P943" s="627"/>
      <c r="Q943" s="642">
        <v>0</v>
      </c>
      <c r="R943" s="626"/>
      <c r="S943" s="642">
        <v>0</v>
      </c>
      <c r="T943" s="691"/>
      <c r="U943" s="673">
        <v>0</v>
      </c>
    </row>
    <row r="944" spans="1:21" ht="14.4" customHeight="1" x14ac:dyDescent="0.3">
      <c r="A944" s="625">
        <v>7</v>
      </c>
      <c r="B944" s="626" t="s">
        <v>528</v>
      </c>
      <c r="C944" s="626">
        <v>89301074</v>
      </c>
      <c r="D944" s="689" t="s">
        <v>4146</v>
      </c>
      <c r="E944" s="690" t="s">
        <v>2793</v>
      </c>
      <c r="F944" s="626" t="s">
        <v>2775</v>
      </c>
      <c r="G944" s="626" t="s">
        <v>3072</v>
      </c>
      <c r="H944" s="626" t="s">
        <v>527</v>
      </c>
      <c r="I944" s="626" t="s">
        <v>3081</v>
      </c>
      <c r="J944" s="626" t="s">
        <v>3082</v>
      </c>
      <c r="K944" s="626" t="s">
        <v>1051</v>
      </c>
      <c r="L944" s="627">
        <v>105.85</v>
      </c>
      <c r="M944" s="627">
        <v>105.85</v>
      </c>
      <c r="N944" s="626">
        <v>1</v>
      </c>
      <c r="O944" s="691">
        <v>1</v>
      </c>
      <c r="P944" s="627">
        <v>105.85</v>
      </c>
      <c r="Q944" s="642">
        <v>1</v>
      </c>
      <c r="R944" s="626">
        <v>1</v>
      </c>
      <c r="S944" s="642">
        <v>1</v>
      </c>
      <c r="T944" s="691">
        <v>1</v>
      </c>
      <c r="U944" s="673">
        <v>1</v>
      </c>
    </row>
    <row r="945" spans="1:21" ht="14.4" customHeight="1" x14ac:dyDescent="0.3">
      <c r="A945" s="625">
        <v>7</v>
      </c>
      <c r="B945" s="626" t="s">
        <v>528</v>
      </c>
      <c r="C945" s="626">
        <v>89301074</v>
      </c>
      <c r="D945" s="689" t="s">
        <v>4146</v>
      </c>
      <c r="E945" s="690" t="s">
        <v>2793</v>
      </c>
      <c r="F945" s="626" t="s">
        <v>2775</v>
      </c>
      <c r="G945" s="626" t="s">
        <v>3072</v>
      </c>
      <c r="H945" s="626" t="s">
        <v>527</v>
      </c>
      <c r="I945" s="626" t="s">
        <v>3083</v>
      </c>
      <c r="J945" s="626" t="s">
        <v>3084</v>
      </c>
      <c r="K945" s="626" t="s">
        <v>3085</v>
      </c>
      <c r="L945" s="627">
        <v>237.72</v>
      </c>
      <c r="M945" s="627">
        <v>1901.76</v>
      </c>
      <c r="N945" s="626">
        <v>8</v>
      </c>
      <c r="O945" s="691">
        <v>1</v>
      </c>
      <c r="P945" s="627">
        <v>1901.76</v>
      </c>
      <c r="Q945" s="642">
        <v>1</v>
      </c>
      <c r="R945" s="626">
        <v>8</v>
      </c>
      <c r="S945" s="642">
        <v>1</v>
      </c>
      <c r="T945" s="691">
        <v>1</v>
      </c>
      <c r="U945" s="673">
        <v>1</v>
      </c>
    </row>
    <row r="946" spans="1:21" ht="14.4" customHeight="1" x14ac:dyDescent="0.3">
      <c r="A946" s="625">
        <v>7</v>
      </c>
      <c r="B946" s="626" t="s">
        <v>528</v>
      </c>
      <c r="C946" s="626">
        <v>89301074</v>
      </c>
      <c r="D946" s="689" t="s">
        <v>4146</v>
      </c>
      <c r="E946" s="690" t="s">
        <v>2793</v>
      </c>
      <c r="F946" s="626" t="s">
        <v>2775</v>
      </c>
      <c r="G946" s="626" t="s">
        <v>3242</v>
      </c>
      <c r="H946" s="626" t="s">
        <v>527</v>
      </c>
      <c r="I946" s="626" t="s">
        <v>3243</v>
      </c>
      <c r="J946" s="626" t="s">
        <v>3244</v>
      </c>
      <c r="K946" s="626" t="s">
        <v>746</v>
      </c>
      <c r="L946" s="627">
        <v>140.59</v>
      </c>
      <c r="M946" s="627">
        <v>140.59</v>
      </c>
      <c r="N946" s="626">
        <v>1</v>
      </c>
      <c r="O946" s="691">
        <v>0.5</v>
      </c>
      <c r="P946" s="627"/>
      <c r="Q946" s="642">
        <v>0</v>
      </c>
      <c r="R946" s="626"/>
      <c r="S946" s="642">
        <v>0</v>
      </c>
      <c r="T946" s="691"/>
      <c r="U946" s="673">
        <v>0</v>
      </c>
    </row>
    <row r="947" spans="1:21" ht="14.4" customHeight="1" x14ac:dyDescent="0.3">
      <c r="A947" s="625">
        <v>7</v>
      </c>
      <c r="B947" s="626" t="s">
        <v>528</v>
      </c>
      <c r="C947" s="626">
        <v>89301074</v>
      </c>
      <c r="D947" s="689" t="s">
        <v>4146</v>
      </c>
      <c r="E947" s="690" t="s">
        <v>2793</v>
      </c>
      <c r="F947" s="626" t="s">
        <v>2775</v>
      </c>
      <c r="G947" s="626" t="s">
        <v>3094</v>
      </c>
      <c r="H947" s="626" t="s">
        <v>527</v>
      </c>
      <c r="I947" s="626" t="s">
        <v>3098</v>
      </c>
      <c r="J947" s="626" t="s">
        <v>3096</v>
      </c>
      <c r="K947" s="626" t="s">
        <v>3099</v>
      </c>
      <c r="L947" s="627">
        <v>3040.6</v>
      </c>
      <c r="M947" s="627">
        <v>24324.799999999999</v>
      </c>
      <c r="N947" s="626">
        <v>8</v>
      </c>
      <c r="O947" s="691">
        <v>3</v>
      </c>
      <c r="P947" s="627">
        <v>24324.799999999999</v>
      </c>
      <c r="Q947" s="642">
        <v>1</v>
      </c>
      <c r="R947" s="626">
        <v>8</v>
      </c>
      <c r="S947" s="642">
        <v>1</v>
      </c>
      <c r="T947" s="691">
        <v>3</v>
      </c>
      <c r="U947" s="673">
        <v>1</v>
      </c>
    </row>
    <row r="948" spans="1:21" ht="14.4" customHeight="1" x14ac:dyDescent="0.3">
      <c r="A948" s="625">
        <v>7</v>
      </c>
      <c r="B948" s="626" t="s">
        <v>528</v>
      </c>
      <c r="C948" s="626">
        <v>89301074</v>
      </c>
      <c r="D948" s="689" t="s">
        <v>4146</v>
      </c>
      <c r="E948" s="690" t="s">
        <v>2793</v>
      </c>
      <c r="F948" s="626" t="s">
        <v>2775</v>
      </c>
      <c r="G948" s="626" t="s">
        <v>3094</v>
      </c>
      <c r="H948" s="626" t="s">
        <v>527</v>
      </c>
      <c r="I948" s="626" t="s">
        <v>3100</v>
      </c>
      <c r="J948" s="626" t="s">
        <v>3101</v>
      </c>
      <c r="K948" s="626" t="s">
        <v>3102</v>
      </c>
      <c r="L948" s="627">
        <v>569.97</v>
      </c>
      <c r="M948" s="627">
        <v>6269.670000000001</v>
      </c>
      <c r="N948" s="626">
        <v>11</v>
      </c>
      <c r="O948" s="691">
        <v>3</v>
      </c>
      <c r="P948" s="627">
        <v>5699.7000000000007</v>
      </c>
      <c r="Q948" s="642">
        <v>0.90909090909090906</v>
      </c>
      <c r="R948" s="626">
        <v>10</v>
      </c>
      <c r="S948" s="642">
        <v>0.90909090909090906</v>
      </c>
      <c r="T948" s="691">
        <v>2</v>
      </c>
      <c r="U948" s="673">
        <v>0.66666666666666663</v>
      </c>
    </row>
    <row r="949" spans="1:21" ht="14.4" customHeight="1" x14ac:dyDescent="0.3">
      <c r="A949" s="625">
        <v>7</v>
      </c>
      <c r="B949" s="626" t="s">
        <v>528</v>
      </c>
      <c r="C949" s="626">
        <v>89301074</v>
      </c>
      <c r="D949" s="689" t="s">
        <v>4146</v>
      </c>
      <c r="E949" s="690" t="s">
        <v>2793</v>
      </c>
      <c r="F949" s="626" t="s">
        <v>2775</v>
      </c>
      <c r="G949" s="626" t="s">
        <v>3094</v>
      </c>
      <c r="H949" s="626" t="s">
        <v>527</v>
      </c>
      <c r="I949" s="626" t="s">
        <v>3245</v>
      </c>
      <c r="J949" s="626" t="s">
        <v>3101</v>
      </c>
      <c r="K949" s="626" t="s">
        <v>3246</v>
      </c>
      <c r="L949" s="627">
        <v>1139.93</v>
      </c>
      <c r="M949" s="627">
        <v>14819.09</v>
      </c>
      <c r="N949" s="626">
        <v>13</v>
      </c>
      <c r="O949" s="691">
        <v>5</v>
      </c>
      <c r="P949" s="627">
        <v>14819.09</v>
      </c>
      <c r="Q949" s="642">
        <v>1</v>
      </c>
      <c r="R949" s="626">
        <v>13</v>
      </c>
      <c r="S949" s="642">
        <v>1</v>
      </c>
      <c r="T949" s="691">
        <v>5</v>
      </c>
      <c r="U949" s="673">
        <v>1</v>
      </c>
    </row>
    <row r="950" spans="1:21" ht="14.4" customHeight="1" x14ac:dyDescent="0.3">
      <c r="A950" s="625">
        <v>7</v>
      </c>
      <c r="B950" s="626" t="s">
        <v>528</v>
      </c>
      <c r="C950" s="626">
        <v>89301074</v>
      </c>
      <c r="D950" s="689" t="s">
        <v>4146</v>
      </c>
      <c r="E950" s="690" t="s">
        <v>2793</v>
      </c>
      <c r="F950" s="626" t="s">
        <v>2775</v>
      </c>
      <c r="G950" s="626" t="s">
        <v>3094</v>
      </c>
      <c r="H950" s="626" t="s">
        <v>527</v>
      </c>
      <c r="I950" s="626" t="s">
        <v>3375</v>
      </c>
      <c r="J950" s="626" t="s">
        <v>3376</v>
      </c>
      <c r="K950" s="626" t="s">
        <v>3113</v>
      </c>
      <c r="L950" s="627">
        <v>427.79</v>
      </c>
      <c r="M950" s="627">
        <v>427.79</v>
      </c>
      <c r="N950" s="626">
        <v>1</v>
      </c>
      <c r="O950" s="691">
        <v>1</v>
      </c>
      <c r="P950" s="627">
        <v>427.79</v>
      </c>
      <c r="Q950" s="642">
        <v>1</v>
      </c>
      <c r="R950" s="626">
        <v>1</v>
      </c>
      <c r="S950" s="642">
        <v>1</v>
      </c>
      <c r="T950" s="691">
        <v>1</v>
      </c>
      <c r="U950" s="673">
        <v>1</v>
      </c>
    </row>
    <row r="951" spans="1:21" ht="14.4" customHeight="1" x14ac:dyDescent="0.3">
      <c r="A951" s="625">
        <v>7</v>
      </c>
      <c r="B951" s="626" t="s">
        <v>528</v>
      </c>
      <c r="C951" s="626">
        <v>89301074</v>
      </c>
      <c r="D951" s="689" t="s">
        <v>4146</v>
      </c>
      <c r="E951" s="690" t="s">
        <v>2793</v>
      </c>
      <c r="F951" s="626" t="s">
        <v>2775</v>
      </c>
      <c r="G951" s="626" t="s">
        <v>3094</v>
      </c>
      <c r="H951" s="626" t="s">
        <v>527</v>
      </c>
      <c r="I951" s="626" t="s">
        <v>3558</v>
      </c>
      <c r="J951" s="626" t="s">
        <v>3376</v>
      </c>
      <c r="K951" s="626" t="s">
        <v>3559</v>
      </c>
      <c r="L951" s="627">
        <v>855.56</v>
      </c>
      <c r="M951" s="627">
        <v>855.56</v>
      </c>
      <c r="N951" s="626">
        <v>1</v>
      </c>
      <c r="O951" s="691">
        <v>1</v>
      </c>
      <c r="P951" s="627">
        <v>855.56</v>
      </c>
      <c r="Q951" s="642">
        <v>1</v>
      </c>
      <c r="R951" s="626">
        <v>1</v>
      </c>
      <c r="S951" s="642">
        <v>1</v>
      </c>
      <c r="T951" s="691">
        <v>1</v>
      </c>
      <c r="U951" s="673">
        <v>1</v>
      </c>
    </row>
    <row r="952" spans="1:21" ht="14.4" customHeight="1" x14ac:dyDescent="0.3">
      <c r="A952" s="625">
        <v>7</v>
      </c>
      <c r="B952" s="626" t="s">
        <v>528</v>
      </c>
      <c r="C952" s="626">
        <v>89301074</v>
      </c>
      <c r="D952" s="689" t="s">
        <v>4146</v>
      </c>
      <c r="E952" s="690" t="s">
        <v>2793</v>
      </c>
      <c r="F952" s="626" t="s">
        <v>2775</v>
      </c>
      <c r="G952" s="626" t="s">
        <v>3094</v>
      </c>
      <c r="H952" s="626" t="s">
        <v>527</v>
      </c>
      <c r="I952" s="626" t="s">
        <v>3103</v>
      </c>
      <c r="J952" s="626" t="s">
        <v>3104</v>
      </c>
      <c r="K952" s="626" t="s">
        <v>3105</v>
      </c>
      <c r="L952" s="627">
        <v>760.15</v>
      </c>
      <c r="M952" s="627">
        <v>13682.699999999999</v>
      </c>
      <c r="N952" s="626">
        <v>18</v>
      </c>
      <c r="O952" s="691">
        <v>2</v>
      </c>
      <c r="P952" s="627">
        <v>13682.699999999999</v>
      </c>
      <c r="Q952" s="642">
        <v>1</v>
      </c>
      <c r="R952" s="626">
        <v>18</v>
      </c>
      <c r="S952" s="642">
        <v>1</v>
      </c>
      <c r="T952" s="691">
        <v>2</v>
      </c>
      <c r="U952" s="673">
        <v>1</v>
      </c>
    </row>
    <row r="953" spans="1:21" ht="14.4" customHeight="1" x14ac:dyDescent="0.3">
      <c r="A953" s="625">
        <v>7</v>
      </c>
      <c r="B953" s="626" t="s">
        <v>528</v>
      </c>
      <c r="C953" s="626">
        <v>89301074</v>
      </c>
      <c r="D953" s="689" t="s">
        <v>4146</v>
      </c>
      <c r="E953" s="690" t="s">
        <v>2793</v>
      </c>
      <c r="F953" s="626" t="s">
        <v>2775</v>
      </c>
      <c r="G953" s="626" t="s">
        <v>3094</v>
      </c>
      <c r="H953" s="626" t="s">
        <v>527</v>
      </c>
      <c r="I953" s="626" t="s">
        <v>3247</v>
      </c>
      <c r="J953" s="626" t="s">
        <v>3104</v>
      </c>
      <c r="K953" s="626" t="s">
        <v>3108</v>
      </c>
      <c r="L953" s="627">
        <v>1520.3</v>
      </c>
      <c r="M953" s="627">
        <v>10642.099999999999</v>
      </c>
      <c r="N953" s="626">
        <v>7</v>
      </c>
      <c r="O953" s="691">
        <v>4</v>
      </c>
      <c r="P953" s="627">
        <v>4560.8999999999996</v>
      </c>
      <c r="Q953" s="642">
        <v>0.4285714285714286</v>
      </c>
      <c r="R953" s="626">
        <v>3</v>
      </c>
      <c r="S953" s="642">
        <v>0.42857142857142855</v>
      </c>
      <c r="T953" s="691">
        <v>2</v>
      </c>
      <c r="U953" s="673">
        <v>0.5</v>
      </c>
    </row>
    <row r="954" spans="1:21" ht="14.4" customHeight="1" x14ac:dyDescent="0.3">
      <c r="A954" s="625">
        <v>7</v>
      </c>
      <c r="B954" s="626" t="s">
        <v>528</v>
      </c>
      <c r="C954" s="626">
        <v>89301074</v>
      </c>
      <c r="D954" s="689" t="s">
        <v>4146</v>
      </c>
      <c r="E954" s="690" t="s">
        <v>2793</v>
      </c>
      <c r="F954" s="626" t="s">
        <v>2775</v>
      </c>
      <c r="G954" s="626" t="s">
        <v>3094</v>
      </c>
      <c r="H954" s="626" t="s">
        <v>527</v>
      </c>
      <c r="I954" s="626" t="s">
        <v>3937</v>
      </c>
      <c r="J954" s="626" t="s">
        <v>3115</v>
      </c>
      <c r="K954" s="626" t="s">
        <v>3938</v>
      </c>
      <c r="L954" s="627">
        <v>0</v>
      </c>
      <c r="M954" s="627">
        <v>0</v>
      </c>
      <c r="N954" s="626">
        <v>1</v>
      </c>
      <c r="O954" s="691">
        <v>1</v>
      </c>
      <c r="P954" s="627">
        <v>0</v>
      </c>
      <c r="Q954" s="642"/>
      <c r="R954" s="626">
        <v>1</v>
      </c>
      <c r="S954" s="642">
        <v>1</v>
      </c>
      <c r="T954" s="691">
        <v>1</v>
      </c>
      <c r="U954" s="673">
        <v>1</v>
      </c>
    </row>
    <row r="955" spans="1:21" ht="14.4" customHeight="1" x14ac:dyDescent="0.3">
      <c r="A955" s="625">
        <v>7</v>
      </c>
      <c r="B955" s="626" t="s">
        <v>528</v>
      </c>
      <c r="C955" s="626">
        <v>89301074</v>
      </c>
      <c r="D955" s="689" t="s">
        <v>4146</v>
      </c>
      <c r="E955" s="690" t="s">
        <v>2793</v>
      </c>
      <c r="F955" s="626" t="s">
        <v>2775</v>
      </c>
      <c r="G955" s="626" t="s">
        <v>3094</v>
      </c>
      <c r="H955" s="626" t="s">
        <v>527</v>
      </c>
      <c r="I955" s="626" t="s">
        <v>3116</v>
      </c>
      <c r="J955" s="626" t="s">
        <v>3117</v>
      </c>
      <c r="K955" s="626" t="s">
        <v>3105</v>
      </c>
      <c r="L955" s="627">
        <v>760.15</v>
      </c>
      <c r="M955" s="627">
        <v>760.15</v>
      </c>
      <c r="N955" s="626">
        <v>1</v>
      </c>
      <c r="O955" s="691">
        <v>1</v>
      </c>
      <c r="P955" s="627"/>
      <c r="Q955" s="642">
        <v>0</v>
      </c>
      <c r="R955" s="626"/>
      <c r="S955" s="642">
        <v>0</v>
      </c>
      <c r="T955" s="691"/>
      <c r="U955" s="673">
        <v>0</v>
      </c>
    </row>
    <row r="956" spans="1:21" ht="14.4" customHeight="1" x14ac:dyDescent="0.3">
      <c r="A956" s="625">
        <v>7</v>
      </c>
      <c r="B956" s="626" t="s">
        <v>528</v>
      </c>
      <c r="C956" s="626">
        <v>89301074</v>
      </c>
      <c r="D956" s="689" t="s">
        <v>4146</v>
      </c>
      <c r="E956" s="690" t="s">
        <v>2793</v>
      </c>
      <c r="F956" s="626" t="s">
        <v>2775</v>
      </c>
      <c r="G956" s="626" t="s">
        <v>3118</v>
      </c>
      <c r="H956" s="626" t="s">
        <v>527</v>
      </c>
      <c r="I956" s="626" t="s">
        <v>3119</v>
      </c>
      <c r="J956" s="626" t="s">
        <v>3120</v>
      </c>
      <c r="K956" s="626" t="s">
        <v>3121</v>
      </c>
      <c r="L956" s="627">
        <v>3858.27</v>
      </c>
      <c r="M956" s="627">
        <v>3858.27</v>
      </c>
      <c r="N956" s="626">
        <v>1</v>
      </c>
      <c r="O956" s="691">
        <v>1</v>
      </c>
      <c r="P956" s="627">
        <v>3858.27</v>
      </c>
      <c r="Q956" s="642">
        <v>1</v>
      </c>
      <c r="R956" s="626">
        <v>1</v>
      </c>
      <c r="S956" s="642">
        <v>1</v>
      </c>
      <c r="T956" s="691">
        <v>1</v>
      </c>
      <c r="U956" s="673">
        <v>1</v>
      </c>
    </row>
    <row r="957" spans="1:21" ht="14.4" customHeight="1" x14ac:dyDescent="0.3">
      <c r="A957" s="625">
        <v>7</v>
      </c>
      <c r="B957" s="626" t="s">
        <v>528</v>
      </c>
      <c r="C957" s="626">
        <v>89301074</v>
      </c>
      <c r="D957" s="689" t="s">
        <v>4146</v>
      </c>
      <c r="E957" s="690" t="s">
        <v>2793</v>
      </c>
      <c r="F957" s="626" t="s">
        <v>2775</v>
      </c>
      <c r="G957" s="626" t="s">
        <v>2932</v>
      </c>
      <c r="H957" s="626" t="s">
        <v>527</v>
      </c>
      <c r="I957" s="626" t="s">
        <v>3833</v>
      </c>
      <c r="J957" s="626" t="s">
        <v>886</v>
      </c>
      <c r="K957" s="626" t="s">
        <v>3834</v>
      </c>
      <c r="L957" s="627">
        <v>0</v>
      </c>
      <c r="M957" s="627">
        <v>0</v>
      </c>
      <c r="N957" s="626">
        <v>1</v>
      </c>
      <c r="O957" s="691">
        <v>1</v>
      </c>
      <c r="P957" s="627"/>
      <c r="Q957" s="642"/>
      <c r="R957" s="626"/>
      <c r="S957" s="642">
        <v>0</v>
      </c>
      <c r="T957" s="691"/>
      <c r="U957" s="673">
        <v>0</v>
      </c>
    </row>
    <row r="958" spans="1:21" ht="14.4" customHeight="1" x14ac:dyDescent="0.3">
      <c r="A958" s="625">
        <v>7</v>
      </c>
      <c r="B958" s="626" t="s">
        <v>528</v>
      </c>
      <c r="C958" s="626">
        <v>89301074</v>
      </c>
      <c r="D958" s="689" t="s">
        <v>4146</v>
      </c>
      <c r="E958" s="690" t="s">
        <v>2793</v>
      </c>
      <c r="F958" s="626" t="s">
        <v>2775</v>
      </c>
      <c r="G958" s="626" t="s">
        <v>2932</v>
      </c>
      <c r="H958" s="626" t="s">
        <v>527</v>
      </c>
      <c r="I958" s="626" t="s">
        <v>885</v>
      </c>
      <c r="J958" s="626" t="s">
        <v>886</v>
      </c>
      <c r="K958" s="626" t="s">
        <v>887</v>
      </c>
      <c r="L958" s="627">
        <v>56.69</v>
      </c>
      <c r="M958" s="627">
        <v>283.45</v>
      </c>
      <c r="N958" s="626">
        <v>5</v>
      </c>
      <c r="O958" s="691">
        <v>4.5</v>
      </c>
      <c r="P958" s="627">
        <v>170.07</v>
      </c>
      <c r="Q958" s="642">
        <v>0.6</v>
      </c>
      <c r="R958" s="626">
        <v>3</v>
      </c>
      <c r="S958" s="642">
        <v>0.6</v>
      </c>
      <c r="T958" s="691">
        <v>2.5</v>
      </c>
      <c r="U958" s="673">
        <v>0.55555555555555558</v>
      </c>
    </row>
    <row r="959" spans="1:21" ht="14.4" customHeight="1" x14ac:dyDescent="0.3">
      <c r="A959" s="625">
        <v>7</v>
      </c>
      <c r="B959" s="626" t="s">
        <v>528</v>
      </c>
      <c r="C959" s="626">
        <v>89301074</v>
      </c>
      <c r="D959" s="689" t="s">
        <v>4146</v>
      </c>
      <c r="E959" s="690" t="s">
        <v>2793</v>
      </c>
      <c r="F959" s="626" t="s">
        <v>2775</v>
      </c>
      <c r="G959" s="626" t="s">
        <v>2932</v>
      </c>
      <c r="H959" s="626" t="s">
        <v>527</v>
      </c>
      <c r="I959" s="626" t="s">
        <v>3720</v>
      </c>
      <c r="J959" s="626" t="s">
        <v>886</v>
      </c>
      <c r="K959" s="626" t="s">
        <v>3064</v>
      </c>
      <c r="L959" s="627">
        <v>22.68</v>
      </c>
      <c r="M959" s="627">
        <v>45.36</v>
      </c>
      <c r="N959" s="626">
        <v>2</v>
      </c>
      <c r="O959" s="691">
        <v>0.5</v>
      </c>
      <c r="P959" s="627">
        <v>45.36</v>
      </c>
      <c r="Q959" s="642">
        <v>1</v>
      </c>
      <c r="R959" s="626">
        <v>2</v>
      </c>
      <c r="S959" s="642">
        <v>1</v>
      </c>
      <c r="T959" s="691">
        <v>0.5</v>
      </c>
      <c r="U959" s="673">
        <v>1</v>
      </c>
    </row>
    <row r="960" spans="1:21" ht="14.4" customHeight="1" x14ac:dyDescent="0.3">
      <c r="A960" s="625">
        <v>7</v>
      </c>
      <c r="B960" s="626" t="s">
        <v>528</v>
      </c>
      <c r="C960" s="626">
        <v>89301074</v>
      </c>
      <c r="D960" s="689" t="s">
        <v>4146</v>
      </c>
      <c r="E960" s="690" t="s">
        <v>2793</v>
      </c>
      <c r="F960" s="626" t="s">
        <v>2775</v>
      </c>
      <c r="G960" s="626" t="s">
        <v>2860</v>
      </c>
      <c r="H960" s="626" t="s">
        <v>645</v>
      </c>
      <c r="I960" s="626" t="s">
        <v>3130</v>
      </c>
      <c r="J960" s="626" t="s">
        <v>3131</v>
      </c>
      <c r="K960" s="626" t="s">
        <v>3132</v>
      </c>
      <c r="L960" s="627">
        <v>1793.46</v>
      </c>
      <c r="M960" s="627">
        <v>14347.68</v>
      </c>
      <c r="N960" s="626">
        <v>8</v>
      </c>
      <c r="O960" s="691">
        <v>1.5</v>
      </c>
      <c r="P960" s="627">
        <v>7173.84</v>
      </c>
      <c r="Q960" s="642">
        <v>0.5</v>
      </c>
      <c r="R960" s="626">
        <v>4</v>
      </c>
      <c r="S960" s="642">
        <v>0.5</v>
      </c>
      <c r="T960" s="691">
        <v>0.5</v>
      </c>
      <c r="U960" s="673">
        <v>0.33333333333333331</v>
      </c>
    </row>
    <row r="961" spans="1:21" ht="14.4" customHeight="1" x14ac:dyDescent="0.3">
      <c r="A961" s="625">
        <v>7</v>
      </c>
      <c r="B961" s="626" t="s">
        <v>528</v>
      </c>
      <c r="C961" s="626">
        <v>89301074</v>
      </c>
      <c r="D961" s="689" t="s">
        <v>4146</v>
      </c>
      <c r="E961" s="690" t="s">
        <v>2793</v>
      </c>
      <c r="F961" s="626" t="s">
        <v>2775</v>
      </c>
      <c r="G961" s="626" t="s">
        <v>3137</v>
      </c>
      <c r="H961" s="626" t="s">
        <v>527</v>
      </c>
      <c r="I961" s="626" t="s">
        <v>893</v>
      </c>
      <c r="J961" s="626" t="s">
        <v>3138</v>
      </c>
      <c r="K961" s="626" t="s">
        <v>3139</v>
      </c>
      <c r="L961" s="627">
        <v>0</v>
      </c>
      <c r="M961" s="627">
        <v>0</v>
      </c>
      <c r="N961" s="626">
        <v>1</v>
      </c>
      <c r="O961" s="691">
        <v>0.5</v>
      </c>
      <c r="P961" s="627">
        <v>0</v>
      </c>
      <c r="Q961" s="642"/>
      <c r="R961" s="626">
        <v>1</v>
      </c>
      <c r="S961" s="642">
        <v>1</v>
      </c>
      <c r="T961" s="691">
        <v>0.5</v>
      </c>
      <c r="U961" s="673">
        <v>1</v>
      </c>
    </row>
    <row r="962" spans="1:21" ht="14.4" customHeight="1" x14ac:dyDescent="0.3">
      <c r="A962" s="625">
        <v>7</v>
      </c>
      <c r="B962" s="626" t="s">
        <v>528</v>
      </c>
      <c r="C962" s="626">
        <v>89301074</v>
      </c>
      <c r="D962" s="689" t="s">
        <v>4146</v>
      </c>
      <c r="E962" s="690" t="s">
        <v>2793</v>
      </c>
      <c r="F962" s="626" t="s">
        <v>2775</v>
      </c>
      <c r="G962" s="626" t="s">
        <v>3140</v>
      </c>
      <c r="H962" s="626" t="s">
        <v>527</v>
      </c>
      <c r="I962" s="626" t="s">
        <v>3146</v>
      </c>
      <c r="J962" s="626" t="s">
        <v>3145</v>
      </c>
      <c r="K962" s="626" t="s">
        <v>3147</v>
      </c>
      <c r="L962" s="627">
        <v>1301.1500000000001</v>
      </c>
      <c r="M962" s="627">
        <v>3903.4500000000003</v>
      </c>
      <c r="N962" s="626">
        <v>3</v>
      </c>
      <c r="O962" s="691">
        <v>1</v>
      </c>
      <c r="P962" s="627">
        <v>3903.4500000000003</v>
      </c>
      <c r="Q962" s="642">
        <v>1</v>
      </c>
      <c r="R962" s="626">
        <v>3</v>
      </c>
      <c r="S962" s="642">
        <v>1</v>
      </c>
      <c r="T962" s="691">
        <v>1</v>
      </c>
      <c r="U962" s="673">
        <v>1</v>
      </c>
    </row>
    <row r="963" spans="1:21" ht="14.4" customHeight="1" x14ac:dyDescent="0.3">
      <c r="A963" s="625">
        <v>7</v>
      </c>
      <c r="B963" s="626" t="s">
        <v>528</v>
      </c>
      <c r="C963" s="626">
        <v>89301074</v>
      </c>
      <c r="D963" s="689" t="s">
        <v>4146</v>
      </c>
      <c r="E963" s="690" t="s">
        <v>2793</v>
      </c>
      <c r="F963" s="626" t="s">
        <v>2775</v>
      </c>
      <c r="G963" s="626" t="s">
        <v>3140</v>
      </c>
      <c r="H963" s="626" t="s">
        <v>527</v>
      </c>
      <c r="I963" s="626" t="s">
        <v>3731</v>
      </c>
      <c r="J963" s="626" t="s">
        <v>3939</v>
      </c>
      <c r="K963" s="626" t="s">
        <v>3511</v>
      </c>
      <c r="L963" s="627">
        <v>1736.73</v>
      </c>
      <c r="M963" s="627">
        <v>5210.1900000000005</v>
      </c>
      <c r="N963" s="626">
        <v>3</v>
      </c>
      <c r="O963" s="691">
        <v>1</v>
      </c>
      <c r="P963" s="627">
        <v>5210.1900000000005</v>
      </c>
      <c r="Q963" s="642">
        <v>1</v>
      </c>
      <c r="R963" s="626">
        <v>3</v>
      </c>
      <c r="S963" s="642">
        <v>1</v>
      </c>
      <c r="T963" s="691">
        <v>1</v>
      </c>
      <c r="U963" s="673">
        <v>1</v>
      </c>
    </row>
    <row r="964" spans="1:21" ht="14.4" customHeight="1" x14ac:dyDescent="0.3">
      <c r="A964" s="625">
        <v>7</v>
      </c>
      <c r="B964" s="626" t="s">
        <v>528</v>
      </c>
      <c r="C964" s="626">
        <v>89301074</v>
      </c>
      <c r="D964" s="689" t="s">
        <v>4146</v>
      </c>
      <c r="E964" s="690" t="s">
        <v>2793</v>
      </c>
      <c r="F964" s="626" t="s">
        <v>2775</v>
      </c>
      <c r="G964" s="626" t="s">
        <v>3140</v>
      </c>
      <c r="H964" s="626" t="s">
        <v>527</v>
      </c>
      <c r="I964" s="626" t="s">
        <v>3264</v>
      </c>
      <c r="J964" s="626" t="s">
        <v>3265</v>
      </c>
      <c r="K964" s="626" t="s">
        <v>3266</v>
      </c>
      <c r="L964" s="627">
        <v>0</v>
      </c>
      <c r="M964" s="627">
        <v>0</v>
      </c>
      <c r="N964" s="626">
        <v>7</v>
      </c>
      <c r="O964" s="691">
        <v>1</v>
      </c>
      <c r="P964" s="627">
        <v>0</v>
      </c>
      <c r="Q964" s="642"/>
      <c r="R964" s="626">
        <v>7</v>
      </c>
      <c r="S964" s="642">
        <v>1</v>
      </c>
      <c r="T964" s="691">
        <v>1</v>
      </c>
      <c r="U964" s="673">
        <v>1</v>
      </c>
    </row>
    <row r="965" spans="1:21" ht="14.4" customHeight="1" x14ac:dyDescent="0.3">
      <c r="A965" s="625">
        <v>7</v>
      </c>
      <c r="B965" s="626" t="s">
        <v>528</v>
      </c>
      <c r="C965" s="626">
        <v>89301074</v>
      </c>
      <c r="D965" s="689" t="s">
        <v>4146</v>
      </c>
      <c r="E965" s="690" t="s">
        <v>2793</v>
      </c>
      <c r="F965" s="626" t="s">
        <v>2775</v>
      </c>
      <c r="G965" s="626" t="s">
        <v>3410</v>
      </c>
      <c r="H965" s="626" t="s">
        <v>527</v>
      </c>
      <c r="I965" s="626" t="s">
        <v>3411</v>
      </c>
      <c r="J965" s="626" t="s">
        <v>3412</v>
      </c>
      <c r="K965" s="626" t="s">
        <v>3413</v>
      </c>
      <c r="L965" s="627">
        <v>85.49</v>
      </c>
      <c r="M965" s="627">
        <v>85.49</v>
      </c>
      <c r="N965" s="626">
        <v>1</v>
      </c>
      <c r="O965" s="691">
        <v>0.5</v>
      </c>
      <c r="P965" s="627"/>
      <c r="Q965" s="642">
        <v>0</v>
      </c>
      <c r="R965" s="626"/>
      <c r="S965" s="642">
        <v>0</v>
      </c>
      <c r="T965" s="691"/>
      <c r="U965" s="673">
        <v>0</v>
      </c>
    </row>
    <row r="966" spans="1:21" ht="14.4" customHeight="1" x14ac:dyDescent="0.3">
      <c r="A966" s="625">
        <v>7</v>
      </c>
      <c r="B966" s="626" t="s">
        <v>528</v>
      </c>
      <c r="C966" s="626">
        <v>89301074</v>
      </c>
      <c r="D966" s="689" t="s">
        <v>4146</v>
      </c>
      <c r="E966" s="690" t="s">
        <v>2793</v>
      </c>
      <c r="F966" s="626" t="s">
        <v>2775</v>
      </c>
      <c r="G966" s="626" t="s">
        <v>3940</v>
      </c>
      <c r="H966" s="626" t="s">
        <v>527</v>
      </c>
      <c r="I966" s="626" t="s">
        <v>817</v>
      </c>
      <c r="J966" s="626" t="s">
        <v>818</v>
      </c>
      <c r="K966" s="626" t="s">
        <v>3941</v>
      </c>
      <c r="L966" s="627">
        <v>57.85</v>
      </c>
      <c r="M966" s="627">
        <v>115.7</v>
      </c>
      <c r="N966" s="626">
        <v>2</v>
      </c>
      <c r="O966" s="691">
        <v>0.5</v>
      </c>
      <c r="P966" s="627">
        <v>115.7</v>
      </c>
      <c r="Q966" s="642">
        <v>1</v>
      </c>
      <c r="R966" s="626">
        <v>2</v>
      </c>
      <c r="S966" s="642">
        <v>1</v>
      </c>
      <c r="T966" s="691">
        <v>0.5</v>
      </c>
      <c r="U966" s="673">
        <v>1</v>
      </c>
    </row>
    <row r="967" spans="1:21" ht="14.4" customHeight="1" x14ac:dyDescent="0.3">
      <c r="A967" s="625">
        <v>7</v>
      </c>
      <c r="B967" s="626" t="s">
        <v>528</v>
      </c>
      <c r="C967" s="626">
        <v>89301074</v>
      </c>
      <c r="D967" s="689" t="s">
        <v>4146</v>
      </c>
      <c r="E967" s="690" t="s">
        <v>2793</v>
      </c>
      <c r="F967" s="626" t="s">
        <v>2775</v>
      </c>
      <c r="G967" s="626" t="s">
        <v>3155</v>
      </c>
      <c r="H967" s="626" t="s">
        <v>527</v>
      </c>
      <c r="I967" s="626" t="s">
        <v>3268</v>
      </c>
      <c r="J967" s="626" t="s">
        <v>3269</v>
      </c>
      <c r="K967" s="626" t="s">
        <v>3270</v>
      </c>
      <c r="L967" s="627">
        <v>294.70999999999998</v>
      </c>
      <c r="M967" s="627">
        <v>294.70999999999998</v>
      </c>
      <c r="N967" s="626">
        <v>1</v>
      </c>
      <c r="O967" s="691">
        <v>0.5</v>
      </c>
      <c r="P967" s="627"/>
      <c r="Q967" s="642">
        <v>0</v>
      </c>
      <c r="R967" s="626"/>
      <c r="S967" s="642">
        <v>0</v>
      </c>
      <c r="T967" s="691"/>
      <c r="U967" s="673">
        <v>0</v>
      </c>
    </row>
    <row r="968" spans="1:21" ht="14.4" customHeight="1" x14ac:dyDescent="0.3">
      <c r="A968" s="625">
        <v>7</v>
      </c>
      <c r="B968" s="626" t="s">
        <v>528</v>
      </c>
      <c r="C968" s="626">
        <v>89301074</v>
      </c>
      <c r="D968" s="689" t="s">
        <v>4146</v>
      </c>
      <c r="E968" s="690" t="s">
        <v>2793</v>
      </c>
      <c r="F968" s="626" t="s">
        <v>2775</v>
      </c>
      <c r="G968" s="626" t="s">
        <v>3155</v>
      </c>
      <c r="H968" s="626" t="s">
        <v>527</v>
      </c>
      <c r="I968" s="626" t="s">
        <v>3942</v>
      </c>
      <c r="J968" s="626" t="s">
        <v>3943</v>
      </c>
      <c r="K968" s="626" t="s">
        <v>3511</v>
      </c>
      <c r="L968" s="627">
        <v>332.14</v>
      </c>
      <c r="M968" s="627">
        <v>332.14</v>
      </c>
      <c r="N968" s="626">
        <v>1</v>
      </c>
      <c r="O968" s="691">
        <v>0.5</v>
      </c>
      <c r="P968" s="627"/>
      <c r="Q968" s="642">
        <v>0</v>
      </c>
      <c r="R968" s="626"/>
      <c r="S968" s="642">
        <v>0</v>
      </c>
      <c r="T968" s="691"/>
      <c r="U968" s="673">
        <v>0</v>
      </c>
    </row>
    <row r="969" spans="1:21" ht="14.4" customHeight="1" x14ac:dyDescent="0.3">
      <c r="A969" s="625">
        <v>7</v>
      </c>
      <c r="B969" s="626" t="s">
        <v>528</v>
      </c>
      <c r="C969" s="626">
        <v>89301074</v>
      </c>
      <c r="D969" s="689" t="s">
        <v>4146</v>
      </c>
      <c r="E969" s="690" t="s">
        <v>2793</v>
      </c>
      <c r="F969" s="626" t="s">
        <v>2775</v>
      </c>
      <c r="G969" s="626" t="s">
        <v>3155</v>
      </c>
      <c r="H969" s="626" t="s">
        <v>645</v>
      </c>
      <c r="I969" s="626" t="s">
        <v>3271</v>
      </c>
      <c r="J969" s="626" t="s">
        <v>3272</v>
      </c>
      <c r="K969" s="626" t="s">
        <v>3064</v>
      </c>
      <c r="L969" s="627">
        <v>32.74</v>
      </c>
      <c r="M969" s="627">
        <v>130.96</v>
      </c>
      <c r="N969" s="626">
        <v>4</v>
      </c>
      <c r="O969" s="691">
        <v>1.5</v>
      </c>
      <c r="P969" s="627">
        <v>98.22</v>
      </c>
      <c r="Q969" s="642">
        <v>0.75</v>
      </c>
      <c r="R969" s="626">
        <v>3</v>
      </c>
      <c r="S969" s="642">
        <v>0.75</v>
      </c>
      <c r="T969" s="691">
        <v>1</v>
      </c>
      <c r="U969" s="673">
        <v>0.66666666666666663</v>
      </c>
    </row>
    <row r="970" spans="1:21" ht="14.4" customHeight="1" x14ac:dyDescent="0.3">
      <c r="A970" s="625">
        <v>7</v>
      </c>
      <c r="B970" s="626" t="s">
        <v>528</v>
      </c>
      <c r="C970" s="626">
        <v>89301074</v>
      </c>
      <c r="D970" s="689" t="s">
        <v>4146</v>
      </c>
      <c r="E970" s="690" t="s">
        <v>2793</v>
      </c>
      <c r="F970" s="626" t="s">
        <v>2775</v>
      </c>
      <c r="G970" s="626" t="s">
        <v>3155</v>
      </c>
      <c r="H970" s="626" t="s">
        <v>645</v>
      </c>
      <c r="I970" s="626" t="s">
        <v>3164</v>
      </c>
      <c r="J970" s="626" t="s">
        <v>3165</v>
      </c>
      <c r="K970" s="626" t="s">
        <v>3166</v>
      </c>
      <c r="L970" s="627">
        <v>147.36000000000001</v>
      </c>
      <c r="M970" s="627">
        <v>736.80000000000007</v>
      </c>
      <c r="N970" s="626">
        <v>5</v>
      </c>
      <c r="O970" s="691">
        <v>1.5</v>
      </c>
      <c r="P970" s="627">
        <v>589.44000000000005</v>
      </c>
      <c r="Q970" s="642">
        <v>0.8</v>
      </c>
      <c r="R970" s="626">
        <v>4</v>
      </c>
      <c r="S970" s="642">
        <v>0.8</v>
      </c>
      <c r="T970" s="691">
        <v>1</v>
      </c>
      <c r="U970" s="673">
        <v>0.66666666666666663</v>
      </c>
    </row>
    <row r="971" spans="1:21" ht="14.4" customHeight="1" x14ac:dyDescent="0.3">
      <c r="A971" s="625">
        <v>7</v>
      </c>
      <c r="B971" s="626" t="s">
        <v>528</v>
      </c>
      <c r="C971" s="626">
        <v>89301074</v>
      </c>
      <c r="D971" s="689" t="s">
        <v>4146</v>
      </c>
      <c r="E971" s="690" t="s">
        <v>2793</v>
      </c>
      <c r="F971" s="626" t="s">
        <v>2775</v>
      </c>
      <c r="G971" s="626" t="s">
        <v>3155</v>
      </c>
      <c r="H971" s="626" t="s">
        <v>645</v>
      </c>
      <c r="I971" s="626" t="s">
        <v>3167</v>
      </c>
      <c r="J971" s="626" t="s">
        <v>3168</v>
      </c>
      <c r="K971" s="626" t="s">
        <v>918</v>
      </c>
      <c r="L971" s="627">
        <v>166.07</v>
      </c>
      <c r="M971" s="627">
        <v>996.42</v>
      </c>
      <c r="N971" s="626">
        <v>6</v>
      </c>
      <c r="O971" s="691">
        <v>0.5</v>
      </c>
      <c r="P971" s="627">
        <v>996.42</v>
      </c>
      <c r="Q971" s="642">
        <v>1</v>
      </c>
      <c r="R971" s="626">
        <v>6</v>
      </c>
      <c r="S971" s="642">
        <v>1</v>
      </c>
      <c r="T971" s="691">
        <v>0.5</v>
      </c>
      <c r="U971" s="673">
        <v>1</v>
      </c>
    </row>
    <row r="972" spans="1:21" ht="14.4" customHeight="1" x14ac:dyDescent="0.3">
      <c r="A972" s="625">
        <v>7</v>
      </c>
      <c r="B972" s="626" t="s">
        <v>528</v>
      </c>
      <c r="C972" s="626">
        <v>89301074</v>
      </c>
      <c r="D972" s="689" t="s">
        <v>4146</v>
      </c>
      <c r="E972" s="690" t="s">
        <v>2793</v>
      </c>
      <c r="F972" s="626" t="s">
        <v>2775</v>
      </c>
      <c r="G972" s="626" t="s">
        <v>3155</v>
      </c>
      <c r="H972" s="626" t="s">
        <v>645</v>
      </c>
      <c r="I972" s="626" t="s">
        <v>3278</v>
      </c>
      <c r="J972" s="626" t="s">
        <v>3173</v>
      </c>
      <c r="K972" s="626" t="s">
        <v>3279</v>
      </c>
      <c r="L972" s="627">
        <v>41.5</v>
      </c>
      <c r="M972" s="627">
        <v>41.5</v>
      </c>
      <c r="N972" s="626">
        <v>1</v>
      </c>
      <c r="O972" s="691">
        <v>1</v>
      </c>
      <c r="P972" s="627"/>
      <c r="Q972" s="642">
        <v>0</v>
      </c>
      <c r="R972" s="626"/>
      <c r="S972" s="642">
        <v>0</v>
      </c>
      <c r="T972" s="691"/>
      <c r="U972" s="673">
        <v>0</v>
      </c>
    </row>
    <row r="973" spans="1:21" ht="14.4" customHeight="1" x14ac:dyDescent="0.3">
      <c r="A973" s="625">
        <v>7</v>
      </c>
      <c r="B973" s="626" t="s">
        <v>528</v>
      </c>
      <c r="C973" s="626">
        <v>89301074</v>
      </c>
      <c r="D973" s="689" t="s">
        <v>4146</v>
      </c>
      <c r="E973" s="690" t="s">
        <v>2793</v>
      </c>
      <c r="F973" s="626" t="s">
        <v>2775</v>
      </c>
      <c r="G973" s="626" t="s">
        <v>3155</v>
      </c>
      <c r="H973" s="626" t="s">
        <v>645</v>
      </c>
      <c r="I973" s="626" t="s">
        <v>3172</v>
      </c>
      <c r="J973" s="626" t="s">
        <v>3173</v>
      </c>
      <c r="K973" s="626" t="s">
        <v>3078</v>
      </c>
      <c r="L973" s="627">
        <v>124.51</v>
      </c>
      <c r="M973" s="627">
        <v>124.51</v>
      </c>
      <c r="N973" s="626">
        <v>1</v>
      </c>
      <c r="O973" s="691">
        <v>1</v>
      </c>
      <c r="P973" s="627"/>
      <c r="Q973" s="642">
        <v>0</v>
      </c>
      <c r="R973" s="626"/>
      <c r="S973" s="642">
        <v>0</v>
      </c>
      <c r="T973" s="691"/>
      <c r="U973" s="673">
        <v>0</v>
      </c>
    </row>
    <row r="974" spans="1:21" ht="14.4" customHeight="1" x14ac:dyDescent="0.3">
      <c r="A974" s="625">
        <v>7</v>
      </c>
      <c r="B974" s="626" t="s">
        <v>528</v>
      </c>
      <c r="C974" s="626">
        <v>89301074</v>
      </c>
      <c r="D974" s="689" t="s">
        <v>4146</v>
      </c>
      <c r="E974" s="690" t="s">
        <v>2793</v>
      </c>
      <c r="F974" s="626" t="s">
        <v>2775</v>
      </c>
      <c r="G974" s="626" t="s">
        <v>2937</v>
      </c>
      <c r="H974" s="626" t="s">
        <v>527</v>
      </c>
      <c r="I974" s="626" t="s">
        <v>3282</v>
      </c>
      <c r="J974" s="626" t="s">
        <v>2939</v>
      </c>
      <c r="K974" s="626" t="s">
        <v>3283</v>
      </c>
      <c r="L974" s="627">
        <v>0</v>
      </c>
      <c r="M974" s="627">
        <v>0</v>
      </c>
      <c r="N974" s="626">
        <v>2</v>
      </c>
      <c r="O974" s="691">
        <v>1</v>
      </c>
      <c r="P974" s="627">
        <v>0</v>
      </c>
      <c r="Q974" s="642"/>
      <c r="R974" s="626">
        <v>2</v>
      </c>
      <c r="S974" s="642">
        <v>1</v>
      </c>
      <c r="T974" s="691">
        <v>1</v>
      </c>
      <c r="U974" s="673">
        <v>1</v>
      </c>
    </row>
    <row r="975" spans="1:21" ht="14.4" customHeight="1" x14ac:dyDescent="0.3">
      <c r="A975" s="625">
        <v>7</v>
      </c>
      <c r="B975" s="626" t="s">
        <v>528</v>
      </c>
      <c r="C975" s="626">
        <v>89301074</v>
      </c>
      <c r="D975" s="689" t="s">
        <v>4146</v>
      </c>
      <c r="E975" s="690" t="s">
        <v>2793</v>
      </c>
      <c r="F975" s="626" t="s">
        <v>2775</v>
      </c>
      <c r="G975" s="626" t="s">
        <v>2937</v>
      </c>
      <c r="H975" s="626" t="s">
        <v>527</v>
      </c>
      <c r="I975" s="626" t="s">
        <v>3284</v>
      </c>
      <c r="J975" s="626" t="s">
        <v>2939</v>
      </c>
      <c r="K975" s="626" t="s">
        <v>3285</v>
      </c>
      <c r="L975" s="627">
        <v>0</v>
      </c>
      <c r="M975" s="627">
        <v>0</v>
      </c>
      <c r="N975" s="626">
        <v>3</v>
      </c>
      <c r="O975" s="691">
        <v>2</v>
      </c>
      <c r="P975" s="627">
        <v>0</v>
      </c>
      <c r="Q975" s="642"/>
      <c r="R975" s="626">
        <v>2</v>
      </c>
      <c r="S975" s="642">
        <v>0.66666666666666663</v>
      </c>
      <c r="T975" s="691">
        <v>1</v>
      </c>
      <c r="U975" s="673">
        <v>0.5</v>
      </c>
    </row>
    <row r="976" spans="1:21" ht="14.4" customHeight="1" x14ac:dyDescent="0.3">
      <c r="A976" s="625">
        <v>7</v>
      </c>
      <c r="B976" s="626" t="s">
        <v>528</v>
      </c>
      <c r="C976" s="626">
        <v>89301074</v>
      </c>
      <c r="D976" s="689" t="s">
        <v>4146</v>
      </c>
      <c r="E976" s="690" t="s">
        <v>2793</v>
      </c>
      <c r="F976" s="626" t="s">
        <v>2775</v>
      </c>
      <c r="G976" s="626" t="s">
        <v>2937</v>
      </c>
      <c r="H976" s="626" t="s">
        <v>527</v>
      </c>
      <c r="I976" s="626" t="s">
        <v>3567</v>
      </c>
      <c r="J976" s="626" t="s">
        <v>2939</v>
      </c>
      <c r="K976" s="626" t="s">
        <v>3568</v>
      </c>
      <c r="L976" s="627">
        <v>0</v>
      </c>
      <c r="M976" s="627">
        <v>0</v>
      </c>
      <c r="N976" s="626">
        <v>1</v>
      </c>
      <c r="O976" s="691">
        <v>1</v>
      </c>
      <c r="P976" s="627">
        <v>0</v>
      </c>
      <c r="Q976" s="642"/>
      <c r="R976" s="626">
        <v>1</v>
      </c>
      <c r="S976" s="642">
        <v>1</v>
      </c>
      <c r="T976" s="691">
        <v>1</v>
      </c>
      <c r="U976" s="673">
        <v>1</v>
      </c>
    </row>
    <row r="977" spans="1:21" ht="14.4" customHeight="1" x14ac:dyDescent="0.3">
      <c r="A977" s="625">
        <v>7</v>
      </c>
      <c r="B977" s="626" t="s">
        <v>528</v>
      </c>
      <c r="C977" s="626">
        <v>89301074</v>
      </c>
      <c r="D977" s="689" t="s">
        <v>4146</v>
      </c>
      <c r="E977" s="690" t="s">
        <v>2793</v>
      </c>
      <c r="F977" s="626" t="s">
        <v>2775</v>
      </c>
      <c r="G977" s="626" t="s">
        <v>2937</v>
      </c>
      <c r="H977" s="626" t="s">
        <v>527</v>
      </c>
      <c r="I977" s="626" t="s">
        <v>3286</v>
      </c>
      <c r="J977" s="626" t="s">
        <v>2939</v>
      </c>
      <c r="K977" s="626" t="s">
        <v>3287</v>
      </c>
      <c r="L977" s="627">
        <v>0</v>
      </c>
      <c r="M977" s="627">
        <v>0</v>
      </c>
      <c r="N977" s="626">
        <v>2</v>
      </c>
      <c r="O977" s="691">
        <v>1.5</v>
      </c>
      <c r="P977" s="627">
        <v>0</v>
      </c>
      <c r="Q977" s="642"/>
      <c r="R977" s="626">
        <v>1</v>
      </c>
      <c r="S977" s="642">
        <v>0.5</v>
      </c>
      <c r="T977" s="691">
        <v>1</v>
      </c>
      <c r="U977" s="673">
        <v>0.66666666666666663</v>
      </c>
    </row>
    <row r="978" spans="1:21" ht="14.4" customHeight="1" x14ac:dyDescent="0.3">
      <c r="A978" s="625">
        <v>7</v>
      </c>
      <c r="B978" s="626" t="s">
        <v>528</v>
      </c>
      <c r="C978" s="626">
        <v>89301074</v>
      </c>
      <c r="D978" s="689" t="s">
        <v>4146</v>
      </c>
      <c r="E978" s="690" t="s">
        <v>2793</v>
      </c>
      <c r="F978" s="626" t="s">
        <v>2775</v>
      </c>
      <c r="G978" s="626" t="s">
        <v>2937</v>
      </c>
      <c r="H978" s="626" t="s">
        <v>527</v>
      </c>
      <c r="I978" s="626" t="s">
        <v>3418</v>
      </c>
      <c r="J978" s="626" t="s">
        <v>2939</v>
      </c>
      <c r="K978" s="626" t="s">
        <v>3419</v>
      </c>
      <c r="L978" s="627">
        <v>0</v>
      </c>
      <c r="M978" s="627">
        <v>0</v>
      </c>
      <c r="N978" s="626">
        <v>3</v>
      </c>
      <c r="O978" s="691">
        <v>2.5</v>
      </c>
      <c r="P978" s="627">
        <v>0</v>
      </c>
      <c r="Q978" s="642"/>
      <c r="R978" s="626">
        <v>2</v>
      </c>
      <c r="S978" s="642">
        <v>0.66666666666666663</v>
      </c>
      <c r="T978" s="691">
        <v>2</v>
      </c>
      <c r="U978" s="673">
        <v>0.8</v>
      </c>
    </row>
    <row r="979" spans="1:21" ht="14.4" customHeight="1" x14ac:dyDescent="0.3">
      <c r="A979" s="625">
        <v>7</v>
      </c>
      <c r="B979" s="626" t="s">
        <v>528</v>
      </c>
      <c r="C979" s="626">
        <v>89301074</v>
      </c>
      <c r="D979" s="689" t="s">
        <v>4146</v>
      </c>
      <c r="E979" s="690" t="s">
        <v>2793</v>
      </c>
      <c r="F979" s="626" t="s">
        <v>2775</v>
      </c>
      <c r="G979" s="626" t="s">
        <v>3176</v>
      </c>
      <c r="H979" s="626" t="s">
        <v>527</v>
      </c>
      <c r="I979" s="626" t="s">
        <v>3177</v>
      </c>
      <c r="J979" s="626" t="s">
        <v>3178</v>
      </c>
      <c r="K979" s="626" t="s">
        <v>3179</v>
      </c>
      <c r="L979" s="627">
        <v>144.1</v>
      </c>
      <c r="M979" s="627">
        <v>576.4</v>
      </c>
      <c r="N979" s="626">
        <v>4</v>
      </c>
      <c r="O979" s="691">
        <v>0.5</v>
      </c>
      <c r="P979" s="627">
        <v>576.4</v>
      </c>
      <c r="Q979" s="642">
        <v>1</v>
      </c>
      <c r="R979" s="626">
        <v>4</v>
      </c>
      <c r="S979" s="642">
        <v>1</v>
      </c>
      <c r="T979" s="691">
        <v>0.5</v>
      </c>
      <c r="U979" s="673">
        <v>1</v>
      </c>
    </row>
    <row r="980" spans="1:21" ht="14.4" customHeight="1" x14ac:dyDescent="0.3">
      <c r="A980" s="625">
        <v>7</v>
      </c>
      <c r="B980" s="626" t="s">
        <v>528</v>
      </c>
      <c r="C980" s="626">
        <v>89301074</v>
      </c>
      <c r="D980" s="689" t="s">
        <v>4146</v>
      </c>
      <c r="E980" s="690" t="s">
        <v>2793</v>
      </c>
      <c r="F980" s="626" t="s">
        <v>2775</v>
      </c>
      <c r="G980" s="626" t="s">
        <v>3176</v>
      </c>
      <c r="H980" s="626" t="s">
        <v>527</v>
      </c>
      <c r="I980" s="626" t="s">
        <v>3288</v>
      </c>
      <c r="J980" s="626" t="s">
        <v>3289</v>
      </c>
      <c r="K980" s="626" t="s">
        <v>3290</v>
      </c>
      <c r="L980" s="627">
        <v>162.13</v>
      </c>
      <c r="M980" s="627">
        <v>810.65</v>
      </c>
      <c r="N980" s="626">
        <v>5</v>
      </c>
      <c r="O980" s="691">
        <v>1.5</v>
      </c>
      <c r="P980" s="627">
        <v>810.65</v>
      </c>
      <c r="Q980" s="642">
        <v>1</v>
      </c>
      <c r="R980" s="626">
        <v>5</v>
      </c>
      <c r="S980" s="642">
        <v>1</v>
      </c>
      <c r="T980" s="691">
        <v>1.5</v>
      </c>
      <c r="U980" s="673">
        <v>1</v>
      </c>
    </row>
    <row r="981" spans="1:21" ht="14.4" customHeight="1" x14ac:dyDescent="0.3">
      <c r="A981" s="625">
        <v>7</v>
      </c>
      <c r="B981" s="626" t="s">
        <v>528</v>
      </c>
      <c r="C981" s="626">
        <v>89301074</v>
      </c>
      <c r="D981" s="689" t="s">
        <v>4146</v>
      </c>
      <c r="E981" s="690" t="s">
        <v>2793</v>
      </c>
      <c r="F981" s="626" t="s">
        <v>2775</v>
      </c>
      <c r="G981" s="626" t="s">
        <v>3180</v>
      </c>
      <c r="H981" s="626" t="s">
        <v>645</v>
      </c>
      <c r="I981" s="626" t="s">
        <v>2006</v>
      </c>
      <c r="J981" s="626" t="s">
        <v>2007</v>
      </c>
      <c r="K981" s="626" t="s">
        <v>2008</v>
      </c>
      <c r="L981" s="627">
        <v>139.46</v>
      </c>
      <c r="M981" s="627">
        <v>418.38</v>
      </c>
      <c r="N981" s="626">
        <v>3</v>
      </c>
      <c r="O981" s="691">
        <v>0.5</v>
      </c>
      <c r="P981" s="627">
        <v>418.38</v>
      </c>
      <c r="Q981" s="642">
        <v>1</v>
      </c>
      <c r="R981" s="626">
        <v>3</v>
      </c>
      <c r="S981" s="642">
        <v>1</v>
      </c>
      <c r="T981" s="691">
        <v>0.5</v>
      </c>
      <c r="U981" s="673">
        <v>1</v>
      </c>
    </row>
    <row r="982" spans="1:21" ht="14.4" customHeight="1" x14ac:dyDescent="0.3">
      <c r="A982" s="625">
        <v>7</v>
      </c>
      <c r="B982" s="626" t="s">
        <v>528</v>
      </c>
      <c r="C982" s="626">
        <v>89301074</v>
      </c>
      <c r="D982" s="689" t="s">
        <v>4146</v>
      </c>
      <c r="E982" s="690" t="s">
        <v>2793</v>
      </c>
      <c r="F982" s="626" t="s">
        <v>2775</v>
      </c>
      <c r="G982" s="626" t="s">
        <v>2940</v>
      </c>
      <c r="H982" s="626" t="s">
        <v>527</v>
      </c>
      <c r="I982" s="626" t="s">
        <v>3426</v>
      </c>
      <c r="J982" s="626" t="s">
        <v>3427</v>
      </c>
      <c r="K982" s="626" t="s">
        <v>996</v>
      </c>
      <c r="L982" s="627">
        <v>0</v>
      </c>
      <c r="M982" s="627">
        <v>0</v>
      </c>
      <c r="N982" s="626">
        <v>1</v>
      </c>
      <c r="O982" s="691">
        <v>0.5</v>
      </c>
      <c r="P982" s="627"/>
      <c r="Q982" s="642"/>
      <c r="R982" s="626"/>
      <c r="S982" s="642">
        <v>0</v>
      </c>
      <c r="T982" s="691"/>
      <c r="U982" s="673">
        <v>0</v>
      </c>
    </row>
    <row r="983" spans="1:21" ht="14.4" customHeight="1" x14ac:dyDescent="0.3">
      <c r="A983" s="625">
        <v>7</v>
      </c>
      <c r="B983" s="626" t="s">
        <v>528</v>
      </c>
      <c r="C983" s="626">
        <v>89301074</v>
      </c>
      <c r="D983" s="689" t="s">
        <v>4146</v>
      </c>
      <c r="E983" s="690" t="s">
        <v>2794</v>
      </c>
      <c r="F983" s="626" t="s">
        <v>2775</v>
      </c>
      <c r="G983" s="626" t="s">
        <v>3368</v>
      </c>
      <c r="H983" s="626" t="s">
        <v>645</v>
      </c>
      <c r="I983" s="626" t="s">
        <v>3944</v>
      </c>
      <c r="J983" s="626" t="s">
        <v>3370</v>
      </c>
      <c r="K983" s="626" t="s">
        <v>3945</v>
      </c>
      <c r="L983" s="627">
        <v>1166.47</v>
      </c>
      <c r="M983" s="627">
        <v>1166.47</v>
      </c>
      <c r="N983" s="626">
        <v>1</v>
      </c>
      <c r="O983" s="691">
        <v>1</v>
      </c>
      <c r="P983" s="627"/>
      <c r="Q983" s="642">
        <v>0</v>
      </c>
      <c r="R983" s="626"/>
      <c r="S983" s="642">
        <v>0</v>
      </c>
      <c r="T983" s="691"/>
      <c r="U983" s="673">
        <v>0</v>
      </c>
    </row>
    <row r="984" spans="1:21" ht="14.4" customHeight="1" x14ac:dyDescent="0.3">
      <c r="A984" s="625">
        <v>7</v>
      </c>
      <c r="B984" s="626" t="s">
        <v>528</v>
      </c>
      <c r="C984" s="626">
        <v>89301074</v>
      </c>
      <c r="D984" s="689" t="s">
        <v>4146</v>
      </c>
      <c r="E984" s="690" t="s">
        <v>2794</v>
      </c>
      <c r="F984" s="626" t="s">
        <v>2775</v>
      </c>
      <c r="G984" s="626" t="s">
        <v>2926</v>
      </c>
      <c r="H984" s="626" t="s">
        <v>645</v>
      </c>
      <c r="I984" s="626" t="s">
        <v>2927</v>
      </c>
      <c r="J984" s="626" t="s">
        <v>1837</v>
      </c>
      <c r="K984" s="626" t="s">
        <v>2928</v>
      </c>
      <c r="L984" s="627">
        <v>96.63</v>
      </c>
      <c r="M984" s="627">
        <v>96.63</v>
      </c>
      <c r="N984" s="626">
        <v>1</v>
      </c>
      <c r="O984" s="691">
        <v>1</v>
      </c>
      <c r="P984" s="627"/>
      <c r="Q984" s="642">
        <v>0</v>
      </c>
      <c r="R984" s="626"/>
      <c r="S984" s="642">
        <v>0</v>
      </c>
      <c r="T984" s="691"/>
      <c r="U984" s="673">
        <v>0</v>
      </c>
    </row>
    <row r="985" spans="1:21" ht="14.4" customHeight="1" x14ac:dyDescent="0.3">
      <c r="A985" s="625">
        <v>7</v>
      </c>
      <c r="B985" s="626" t="s">
        <v>528</v>
      </c>
      <c r="C985" s="626">
        <v>89301074</v>
      </c>
      <c r="D985" s="689" t="s">
        <v>4146</v>
      </c>
      <c r="E985" s="690" t="s">
        <v>2795</v>
      </c>
      <c r="F985" s="626" t="s">
        <v>2775</v>
      </c>
      <c r="G985" s="626" t="s">
        <v>2949</v>
      </c>
      <c r="H985" s="626" t="s">
        <v>645</v>
      </c>
      <c r="I985" s="626" t="s">
        <v>3946</v>
      </c>
      <c r="J985" s="626" t="s">
        <v>3947</v>
      </c>
      <c r="K985" s="626" t="s">
        <v>3293</v>
      </c>
      <c r="L985" s="627">
        <v>6.98</v>
      </c>
      <c r="M985" s="627">
        <v>6.98</v>
      </c>
      <c r="N985" s="626">
        <v>1</v>
      </c>
      <c r="O985" s="691">
        <v>1</v>
      </c>
      <c r="P985" s="627"/>
      <c r="Q985" s="642">
        <v>0</v>
      </c>
      <c r="R985" s="626"/>
      <c r="S985" s="642">
        <v>0</v>
      </c>
      <c r="T985" s="691"/>
      <c r="U985" s="673">
        <v>0</v>
      </c>
    </row>
    <row r="986" spans="1:21" ht="14.4" customHeight="1" x14ac:dyDescent="0.3">
      <c r="A986" s="625">
        <v>7</v>
      </c>
      <c r="B986" s="626" t="s">
        <v>528</v>
      </c>
      <c r="C986" s="626">
        <v>89301074</v>
      </c>
      <c r="D986" s="689" t="s">
        <v>4146</v>
      </c>
      <c r="E986" s="690" t="s">
        <v>2795</v>
      </c>
      <c r="F986" s="626" t="s">
        <v>2775</v>
      </c>
      <c r="G986" s="626" t="s">
        <v>2953</v>
      </c>
      <c r="H986" s="626" t="s">
        <v>527</v>
      </c>
      <c r="I986" s="626" t="s">
        <v>2954</v>
      </c>
      <c r="J986" s="626" t="s">
        <v>2955</v>
      </c>
      <c r="K986" s="626" t="s">
        <v>2956</v>
      </c>
      <c r="L986" s="627">
        <v>51.87</v>
      </c>
      <c r="M986" s="627">
        <v>155.60999999999999</v>
      </c>
      <c r="N986" s="626">
        <v>3</v>
      </c>
      <c r="O986" s="691">
        <v>1.5</v>
      </c>
      <c r="P986" s="627">
        <v>103.74</v>
      </c>
      <c r="Q986" s="642">
        <v>0.66666666666666674</v>
      </c>
      <c r="R986" s="626">
        <v>2</v>
      </c>
      <c r="S986" s="642">
        <v>0.66666666666666663</v>
      </c>
      <c r="T986" s="691">
        <v>1</v>
      </c>
      <c r="U986" s="673">
        <v>0.66666666666666663</v>
      </c>
    </row>
    <row r="987" spans="1:21" ht="14.4" customHeight="1" x14ac:dyDescent="0.3">
      <c r="A987" s="625">
        <v>7</v>
      </c>
      <c r="B987" s="626" t="s">
        <v>528</v>
      </c>
      <c r="C987" s="626">
        <v>89301074</v>
      </c>
      <c r="D987" s="689" t="s">
        <v>4146</v>
      </c>
      <c r="E987" s="690" t="s">
        <v>2795</v>
      </c>
      <c r="F987" s="626" t="s">
        <v>2775</v>
      </c>
      <c r="G987" s="626" t="s">
        <v>2894</v>
      </c>
      <c r="H987" s="626" t="s">
        <v>527</v>
      </c>
      <c r="I987" s="626" t="s">
        <v>959</v>
      </c>
      <c r="J987" s="626" t="s">
        <v>3751</v>
      </c>
      <c r="K987" s="626" t="s">
        <v>3752</v>
      </c>
      <c r="L987" s="627">
        <v>0</v>
      </c>
      <c r="M987" s="627">
        <v>0</v>
      </c>
      <c r="N987" s="626">
        <v>1</v>
      </c>
      <c r="O987" s="691">
        <v>0.5</v>
      </c>
      <c r="P987" s="627">
        <v>0</v>
      </c>
      <c r="Q987" s="642"/>
      <c r="R987" s="626">
        <v>1</v>
      </c>
      <c r="S987" s="642">
        <v>1</v>
      </c>
      <c r="T987" s="691">
        <v>0.5</v>
      </c>
      <c r="U987" s="673">
        <v>1</v>
      </c>
    </row>
    <row r="988" spans="1:21" ht="14.4" customHeight="1" x14ac:dyDescent="0.3">
      <c r="A988" s="625">
        <v>7</v>
      </c>
      <c r="B988" s="626" t="s">
        <v>528</v>
      </c>
      <c r="C988" s="626">
        <v>89301074</v>
      </c>
      <c r="D988" s="689" t="s">
        <v>4146</v>
      </c>
      <c r="E988" s="690" t="s">
        <v>2795</v>
      </c>
      <c r="F988" s="626" t="s">
        <v>2775</v>
      </c>
      <c r="G988" s="626" t="s">
        <v>2957</v>
      </c>
      <c r="H988" s="626" t="s">
        <v>527</v>
      </c>
      <c r="I988" s="626" t="s">
        <v>3448</v>
      </c>
      <c r="J988" s="626" t="s">
        <v>3449</v>
      </c>
      <c r="K988" s="626" t="s">
        <v>3450</v>
      </c>
      <c r="L988" s="627">
        <v>1130.2</v>
      </c>
      <c r="M988" s="627">
        <v>6781.2000000000007</v>
      </c>
      <c r="N988" s="626">
        <v>6</v>
      </c>
      <c r="O988" s="691">
        <v>1</v>
      </c>
      <c r="P988" s="627"/>
      <c r="Q988" s="642">
        <v>0</v>
      </c>
      <c r="R988" s="626"/>
      <c r="S988" s="642">
        <v>0</v>
      </c>
      <c r="T988" s="691"/>
      <c r="U988" s="673">
        <v>0</v>
      </c>
    </row>
    <row r="989" spans="1:21" ht="14.4" customHeight="1" x14ac:dyDescent="0.3">
      <c r="A989" s="625">
        <v>7</v>
      </c>
      <c r="B989" s="626" t="s">
        <v>528</v>
      </c>
      <c r="C989" s="626">
        <v>89301074</v>
      </c>
      <c r="D989" s="689" t="s">
        <v>4146</v>
      </c>
      <c r="E989" s="690" t="s">
        <v>2795</v>
      </c>
      <c r="F989" s="626" t="s">
        <v>2775</v>
      </c>
      <c r="G989" s="626" t="s">
        <v>2957</v>
      </c>
      <c r="H989" s="626" t="s">
        <v>645</v>
      </c>
      <c r="I989" s="626" t="s">
        <v>2958</v>
      </c>
      <c r="J989" s="626" t="s">
        <v>2959</v>
      </c>
      <c r="K989" s="626" t="s">
        <v>2960</v>
      </c>
      <c r="L989" s="627">
        <v>1027.5999999999999</v>
      </c>
      <c r="M989" s="627">
        <v>16441.600000000002</v>
      </c>
      <c r="N989" s="626">
        <v>16</v>
      </c>
      <c r="O989" s="691">
        <v>6</v>
      </c>
      <c r="P989" s="627">
        <v>13358.800000000001</v>
      </c>
      <c r="Q989" s="642">
        <v>0.8125</v>
      </c>
      <c r="R989" s="626">
        <v>13</v>
      </c>
      <c r="S989" s="642">
        <v>0.8125</v>
      </c>
      <c r="T989" s="691">
        <v>5</v>
      </c>
      <c r="U989" s="673">
        <v>0.83333333333333337</v>
      </c>
    </row>
    <row r="990" spans="1:21" ht="14.4" customHeight="1" x14ac:dyDescent="0.3">
      <c r="A990" s="625">
        <v>7</v>
      </c>
      <c r="B990" s="626" t="s">
        <v>528</v>
      </c>
      <c r="C990" s="626">
        <v>89301074</v>
      </c>
      <c r="D990" s="689" t="s">
        <v>4146</v>
      </c>
      <c r="E990" s="690" t="s">
        <v>2795</v>
      </c>
      <c r="F990" s="626" t="s">
        <v>2775</v>
      </c>
      <c r="G990" s="626" t="s">
        <v>2957</v>
      </c>
      <c r="H990" s="626" t="s">
        <v>527</v>
      </c>
      <c r="I990" s="626" t="s">
        <v>3875</v>
      </c>
      <c r="J990" s="626" t="s">
        <v>2959</v>
      </c>
      <c r="K990" s="626" t="s">
        <v>3876</v>
      </c>
      <c r="L990" s="627">
        <v>2055.08</v>
      </c>
      <c r="M990" s="627">
        <v>18495.72</v>
      </c>
      <c r="N990" s="626">
        <v>9</v>
      </c>
      <c r="O990" s="691">
        <v>3</v>
      </c>
      <c r="P990" s="627">
        <v>18495.72</v>
      </c>
      <c r="Q990" s="642">
        <v>1</v>
      </c>
      <c r="R990" s="626">
        <v>9</v>
      </c>
      <c r="S990" s="642">
        <v>1</v>
      </c>
      <c r="T990" s="691">
        <v>3</v>
      </c>
      <c r="U990" s="673">
        <v>1</v>
      </c>
    </row>
    <row r="991" spans="1:21" ht="14.4" customHeight="1" x14ac:dyDescent="0.3">
      <c r="A991" s="625">
        <v>7</v>
      </c>
      <c r="B991" s="626" t="s">
        <v>528</v>
      </c>
      <c r="C991" s="626">
        <v>89301074</v>
      </c>
      <c r="D991" s="689" t="s">
        <v>4146</v>
      </c>
      <c r="E991" s="690" t="s">
        <v>2795</v>
      </c>
      <c r="F991" s="626" t="s">
        <v>2775</v>
      </c>
      <c r="G991" s="626" t="s">
        <v>2957</v>
      </c>
      <c r="H991" s="626" t="s">
        <v>645</v>
      </c>
      <c r="I991" s="626" t="s">
        <v>2961</v>
      </c>
      <c r="J991" s="626" t="s">
        <v>2962</v>
      </c>
      <c r="K991" s="626" t="s">
        <v>2963</v>
      </c>
      <c r="L991" s="627">
        <v>1509.4</v>
      </c>
      <c r="M991" s="627">
        <v>36225.600000000006</v>
      </c>
      <c r="N991" s="626">
        <v>24</v>
      </c>
      <c r="O991" s="691">
        <v>5</v>
      </c>
      <c r="P991" s="627">
        <v>27169.200000000004</v>
      </c>
      <c r="Q991" s="642">
        <v>0.75</v>
      </c>
      <c r="R991" s="626">
        <v>18</v>
      </c>
      <c r="S991" s="642">
        <v>0.75</v>
      </c>
      <c r="T991" s="691">
        <v>4</v>
      </c>
      <c r="U991" s="673">
        <v>0.8</v>
      </c>
    </row>
    <row r="992" spans="1:21" ht="14.4" customHeight="1" x14ac:dyDescent="0.3">
      <c r="A992" s="625">
        <v>7</v>
      </c>
      <c r="B992" s="626" t="s">
        <v>528</v>
      </c>
      <c r="C992" s="626">
        <v>89301074</v>
      </c>
      <c r="D992" s="689" t="s">
        <v>4146</v>
      </c>
      <c r="E992" s="690" t="s">
        <v>2795</v>
      </c>
      <c r="F992" s="626" t="s">
        <v>2775</v>
      </c>
      <c r="G992" s="626" t="s">
        <v>2957</v>
      </c>
      <c r="H992" s="626" t="s">
        <v>645</v>
      </c>
      <c r="I992" s="626" t="s">
        <v>3186</v>
      </c>
      <c r="J992" s="626" t="s">
        <v>3187</v>
      </c>
      <c r="K992" s="626" t="s">
        <v>3188</v>
      </c>
      <c r="L992" s="627">
        <v>1896.14</v>
      </c>
      <c r="M992" s="627">
        <v>56884.200000000004</v>
      </c>
      <c r="N992" s="626">
        <v>30</v>
      </c>
      <c r="O992" s="691">
        <v>6</v>
      </c>
      <c r="P992" s="627">
        <v>18961.400000000001</v>
      </c>
      <c r="Q992" s="642">
        <v>0.33333333333333331</v>
      </c>
      <c r="R992" s="626">
        <v>10</v>
      </c>
      <c r="S992" s="642">
        <v>0.33333333333333331</v>
      </c>
      <c r="T992" s="691">
        <v>2</v>
      </c>
      <c r="U992" s="673">
        <v>0.33333333333333331</v>
      </c>
    </row>
    <row r="993" spans="1:21" ht="14.4" customHeight="1" x14ac:dyDescent="0.3">
      <c r="A993" s="625">
        <v>7</v>
      </c>
      <c r="B993" s="626" t="s">
        <v>528</v>
      </c>
      <c r="C993" s="626">
        <v>89301074</v>
      </c>
      <c r="D993" s="689" t="s">
        <v>4146</v>
      </c>
      <c r="E993" s="690" t="s">
        <v>2795</v>
      </c>
      <c r="F993" s="626" t="s">
        <v>2775</v>
      </c>
      <c r="G993" s="626" t="s">
        <v>2957</v>
      </c>
      <c r="H993" s="626" t="s">
        <v>527</v>
      </c>
      <c r="I993" s="626" t="s">
        <v>3948</v>
      </c>
      <c r="J993" s="626" t="s">
        <v>2962</v>
      </c>
      <c r="K993" s="626" t="s">
        <v>3949</v>
      </c>
      <c r="L993" s="627">
        <v>3018.79</v>
      </c>
      <c r="M993" s="627">
        <v>18112.739999999998</v>
      </c>
      <c r="N993" s="626">
        <v>6</v>
      </c>
      <c r="O993" s="691">
        <v>2</v>
      </c>
      <c r="P993" s="627"/>
      <c r="Q993" s="642">
        <v>0</v>
      </c>
      <c r="R993" s="626"/>
      <c r="S993" s="642">
        <v>0</v>
      </c>
      <c r="T993" s="691"/>
      <c r="U993" s="673">
        <v>0</v>
      </c>
    </row>
    <row r="994" spans="1:21" ht="14.4" customHeight="1" x14ac:dyDescent="0.3">
      <c r="A994" s="625">
        <v>7</v>
      </c>
      <c r="B994" s="626" t="s">
        <v>528</v>
      </c>
      <c r="C994" s="626">
        <v>89301074</v>
      </c>
      <c r="D994" s="689" t="s">
        <v>4146</v>
      </c>
      <c r="E994" s="690" t="s">
        <v>2795</v>
      </c>
      <c r="F994" s="626" t="s">
        <v>2775</v>
      </c>
      <c r="G994" s="626" t="s">
        <v>2957</v>
      </c>
      <c r="H994" s="626" t="s">
        <v>527</v>
      </c>
      <c r="I994" s="626" t="s">
        <v>3950</v>
      </c>
      <c r="J994" s="626" t="s">
        <v>3187</v>
      </c>
      <c r="K994" s="626" t="s">
        <v>3951</v>
      </c>
      <c r="L994" s="627">
        <v>3792.26</v>
      </c>
      <c r="M994" s="627">
        <v>34130.340000000004</v>
      </c>
      <c r="N994" s="626">
        <v>9</v>
      </c>
      <c r="O994" s="691">
        <v>2</v>
      </c>
      <c r="P994" s="627">
        <v>34130.340000000004</v>
      </c>
      <c r="Q994" s="642">
        <v>1</v>
      </c>
      <c r="R994" s="626">
        <v>9</v>
      </c>
      <c r="S994" s="642">
        <v>1</v>
      </c>
      <c r="T994" s="691">
        <v>2</v>
      </c>
      <c r="U994" s="673">
        <v>1</v>
      </c>
    </row>
    <row r="995" spans="1:21" ht="14.4" customHeight="1" x14ac:dyDescent="0.3">
      <c r="A995" s="625">
        <v>7</v>
      </c>
      <c r="B995" s="626" t="s">
        <v>528</v>
      </c>
      <c r="C995" s="626">
        <v>89301074</v>
      </c>
      <c r="D995" s="689" t="s">
        <v>4146</v>
      </c>
      <c r="E995" s="690" t="s">
        <v>2795</v>
      </c>
      <c r="F995" s="626" t="s">
        <v>2775</v>
      </c>
      <c r="G995" s="626" t="s">
        <v>2964</v>
      </c>
      <c r="H995" s="626" t="s">
        <v>645</v>
      </c>
      <c r="I995" s="626" t="s">
        <v>3189</v>
      </c>
      <c r="J995" s="626" t="s">
        <v>3190</v>
      </c>
      <c r="K995" s="626" t="s">
        <v>3191</v>
      </c>
      <c r="L995" s="627">
        <v>162.13</v>
      </c>
      <c r="M995" s="627">
        <v>7457.9800000000005</v>
      </c>
      <c r="N995" s="626">
        <v>46</v>
      </c>
      <c r="O995" s="691">
        <v>14.5</v>
      </c>
      <c r="P995" s="627">
        <v>3080.4700000000003</v>
      </c>
      <c r="Q995" s="642">
        <v>0.41304347826086957</v>
      </c>
      <c r="R995" s="626">
        <v>19</v>
      </c>
      <c r="S995" s="642">
        <v>0.41304347826086957</v>
      </c>
      <c r="T995" s="691">
        <v>7</v>
      </c>
      <c r="U995" s="673">
        <v>0.48275862068965519</v>
      </c>
    </row>
    <row r="996" spans="1:21" ht="14.4" customHeight="1" x14ac:dyDescent="0.3">
      <c r="A996" s="625">
        <v>7</v>
      </c>
      <c r="B996" s="626" t="s">
        <v>528</v>
      </c>
      <c r="C996" s="626">
        <v>89301074</v>
      </c>
      <c r="D996" s="689" t="s">
        <v>4146</v>
      </c>
      <c r="E996" s="690" t="s">
        <v>2795</v>
      </c>
      <c r="F996" s="626" t="s">
        <v>2775</v>
      </c>
      <c r="G996" s="626" t="s">
        <v>2964</v>
      </c>
      <c r="H996" s="626" t="s">
        <v>645</v>
      </c>
      <c r="I996" s="626" t="s">
        <v>2002</v>
      </c>
      <c r="J996" s="626" t="s">
        <v>2003</v>
      </c>
      <c r="K996" s="626" t="s">
        <v>2754</v>
      </c>
      <c r="L996" s="627">
        <v>216.16</v>
      </c>
      <c r="M996" s="627">
        <v>1296.96</v>
      </c>
      <c r="N996" s="626">
        <v>6</v>
      </c>
      <c r="O996" s="691">
        <v>1</v>
      </c>
      <c r="P996" s="627">
        <v>648.48</v>
      </c>
      <c r="Q996" s="642">
        <v>0.5</v>
      </c>
      <c r="R996" s="626">
        <v>3</v>
      </c>
      <c r="S996" s="642">
        <v>0.5</v>
      </c>
      <c r="T996" s="691">
        <v>0.5</v>
      </c>
      <c r="U996" s="673">
        <v>0.5</v>
      </c>
    </row>
    <row r="997" spans="1:21" ht="14.4" customHeight="1" x14ac:dyDescent="0.3">
      <c r="A997" s="625">
        <v>7</v>
      </c>
      <c r="B997" s="626" t="s">
        <v>528</v>
      </c>
      <c r="C997" s="626">
        <v>89301074</v>
      </c>
      <c r="D997" s="689" t="s">
        <v>4146</v>
      </c>
      <c r="E997" s="690" t="s">
        <v>2795</v>
      </c>
      <c r="F997" s="626" t="s">
        <v>2775</v>
      </c>
      <c r="G997" s="626" t="s">
        <v>2964</v>
      </c>
      <c r="H997" s="626" t="s">
        <v>527</v>
      </c>
      <c r="I997" s="626" t="s">
        <v>713</v>
      </c>
      <c r="J997" s="626" t="s">
        <v>2755</v>
      </c>
      <c r="K997" s="626" t="s">
        <v>1882</v>
      </c>
      <c r="L997" s="627">
        <v>201.75</v>
      </c>
      <c r="M997" s="627">
        <v>1008.75</v>
      </c>
      <c r="N997" s="626">
        <v>5</v>
      </c>
      <c r="O997" s="691">
        <v>2</v>
      </c>
      <c r="P997" s="627">
        <v>807</v>
      </c>
      <c r="Q997" s="642">
        <v>0.8</v>
      </c>
      <c r="R997" s="626">
        <v>4</v>
      </c>
      <c r="S997" s="642">
        <v>0.8</v>
      </c>
      <c r="T997" s="691">
        <v>1.5</v>
      </c>
      <c r="U997" s="673">
        <v>0.75</v>
      </c>
    </row>
    <row r="998" spans="1:21" ht="14.4" customHeight="1" x14ac:dyDescent="0.3">
      <c r="A998" s="625">
        <v>7</v>
      </c>
      <c r="B998" s="626" t="s">
        <v>528</v>
      </c>
      <c r="C998" s="626">
        <v>89301074</v>
      </c>
      <c r="D998" s="689" t="s">
        <v>4146</v>
      </c>
      <c r="E998" s="690" t="s">
        <v>2795</v>
      </c>
      <c r="F998" s="626" t="s">
        <v>2775</v>
      </c>
      <c r="G998" s="626" t="s">
        <v>2965</v>
      </c>
      <c r="H998" s="626" t="s">
        <v>527</v>
      </c>
      <c r="I998" s="626" t="s">
        <v>3192</v>
      </c>
      <c r="J998" s="626" t="s">
        <v>2970</v>
      </c>
      <c r="K998" s="626" t="s">
        <v>3193</v>
      </c>
      <c r="L998" s="627">
        <v>87.14</v>
      </c>
      <c r="M998" s="627">
        <v>174.28</v>
      </c>
      <c r="N998" s="626">
        <v>2</v>
      </c>
      <c r="O998" s="691">
        <v>0.5</v>
      </c>
      <c r="P998" s="627">
        <v>174.28</v>
      </c>
      <c r="Q998" s="642">
        <v>1</v>
      </c>
      <c r="R998" s="626">
        <v>2</v>
      </c>
      <c r="S998" s="642">
        <v>1</v>
      </c>
      <c r="T998" s="691">
        <v>0.5</v>
      </c>
      <c r="U998" s="673">
        <v>1</v>
      </c>
    </row>
    <row r="999" spans="1:21" ht="14.4" customHeight="1" x14ac:dyDescent="0.3">
      <c r="A999" s="625">
        <v>7</v>
      </c>
      <c r="B999" s="626" t="s">
        <v>528</v>
      </c>
      <c r="C999" s="626">
        <v>89301074</v>
      </c>
      <c r="D999" s="689" t="s">
        <v>4146</v>
      </c>
      <c r="E999" s="690" t="s">
        <v>2795</v>
      </c>
      <c r="F999" s="626" t="s">
        <v>2775</v>
      </c>
      <c r="G999" s="626" t="s">
        <v>2972</v>
      </c>
      <c r="H999" s="626" t="s">
        <v>527</v>
      </c>
      <c r="I999" s="626" t="s">
        <v>2973</v>
      </c>
      <c r="J999" s="626" t="s">
        <v>2974</v>
      </c>
      <c r="K999" s="626" t="s">
        <v>2975</v>
      </c>
      <c r="L999" s="627">
        <v>53.67</v>
      </c>
      <c r="M999" s="627">
        <v>2039.4599999999998</v>
      </c>
      <c r="N999" s="626">
        <v>38</v>
      </c>
      <c r="O999" s="691">
        <v>11</v>
      </c>
      <c r="P999" s="627">
        <v>858.72</v>
      </c>
      <c r="Q999" s="642">
        <v>0.4210526315789474</v>
      </c>
      <c r="R999" s="626">
        <v>16</v>
      </c>
      <c r="S999" s="642">
        <v>0.42105263157894735</v>
      </c>
      <c r="T999" s="691">
        <v>6.5</v>
      </c>
      <c r="U999" s="673">
        <v>0.59090909090909094</v>
      </c>
    </row>
    <row r="1000" spans="1:21" ht="14.4" customHeight="1" x14ac:dyDescent="0.3">
      <c r="A1000" s="625">
        <v>7</v>
      </c>
      <c r="B1000" s="626" t="s">
        <v>528</v>
      </c>
      <c r="C1000" s="626">
        <v>89301074</v>
      </c>
      <c r="D1000" s="689" t="s">
        <v>4146</v>
      </c>
      <c r="E1000" s="690" t="s">
        <v>2795</v>
      </c>
      <c r="F1000" s="626" t="s">
        <v>2775</v>
      </c>
      <c r="G1000" s="626" t="s">
        <v>2972</v>
      </c>
      <c r="H1000" s="626" t="s">
        <v>527</v>
      </c>
      <c r="I1000" s="626" t="s">
        <v>2973</v>
      </c>
      <c r="J1000" s="626" t="s">
        <v>2974</v>
      </c>
      <c r="K1000" s="626" t="s">
        <v>2975</v>
      </c>
      <c r="L1000" s="627">
        <v>25.8</v>
      </c>
      <c r="M1000" s="627">
        <v>283.80000000000007</v>
      </c>
      <c r="N1000" s="626">
        <v>11</v>
      </c>
      <c r="O1000" s="691">
        <v>3</v>
      </c>
      <c r="P1000" s="627">
        <v>206.40000000000003</v>
      </c>
      <c r="Q1000" s="642">
        <v>0.72727272727272718</v>
      </c>
      <c r="R1000" s="626">
        <v>8</v>
      </c>
      <c r="S1000" s="642">
        <v>0.72727272727272729</v>
      </c>
      <c r="T1000" s="691">
        <v>2.5</v>
      </c>
      <c r="U1000" s="673">
        <v>0.83333333333333337</v>
      </c>
    </row>
    <row r="1001" spans="1:21" ht="14.4" customHeight="1" x14ac:dyDescent="0.3">
      <c r="A1001" s="625">
        <v>7</v>
      </c>
      <c r="B1001" s="626" t="s">
        <v>528</v>
      </c>
      <c r="C1001" s="626">
        <v>89301074</v>
      </c>
      <c r="D1001" s="689" t="s">
        <v>4146</v>
      </c>
      <c r="E1001" s="690" t="s">
        <v>2795</v>
      </c>
      <c r="F1001" s="626" t="s">
        <v>2775</v>
      </c>
      <c r="G1001" s="626" t="s">
        <v>2972</v>
      </c>
      <c r="H1001" s="626" t="s">
        <v>527</v>
      </c>
      <c r="I1001" s="626" t="s">
        <v>2976</v>
      </c>
      <c r="J1001" s="626" t="s">
        <v>2977</v>
      </c>
      <c r="K1001" s="626" t="s">
        <v>1943</v>
      </c>
      <c r="L1001" s="627">
        <v>165.67</v>
      </c>
      <c r="M1001" s="627">
        <v>2650.7200000000003</v>
      </c>
      <c r="N1001" s="626">
        <v>16</v>
      </c>
      <c r="O1001" s="691">
        <v>4.5</v>
      </c>
      <c r="P1001" s="627">
        <v>1159.69</v>
      </c>
      <c r="Q1001" s="642">
        <v>0.4375</v>
      </c>
      <c r="R1001" s="626">
        <v>7</v>
      </c>
      <c r="S1001" s="642">
        <v>0.4375</v>
      </c>
      <c r="T1001" s="691">
        <v>2.5</v>
      </c>
      <c r="U1001" s="673">
        <v>0.55555555555555558</v>
      </c>
    </row>
    <row r="1002" spans="1:21" ht="14.4" customHeight="1" x14ac:dyDescent="0.3">
      <c r="A1002" s="625">
        <v>7</v>
      </c>
      <c r="B1002" s="626" t="s">
        <v>528</v>
      </c>
      <c r="C1002" s="626">
        <v>89301074</v>
      </c>
      <c r="D1002" s="689" t="s">
        <v>4146</v>
      </c>
      <c r="E1002" s="690" t="s">
        <v>2795</v>
      </c>
      <c r="F1002" s="626" t="s">
        <v>2775</v>
      </c>
      <c r="G1002" s="626" t="s">
        <v>3201</v>
      </c>
      <c r="H1002" s="626" t="s">
        <v>527</v>
      </c>
      <c r="I1002" s="626" t="s">
        <v>3952</v>
      </c>
      <c r="J1002" s="626" t="s">
        <v>3203</v>
      </c>
      <c r="K1002" s="626" t="s">
        <v>3953</v>
      </c>
      <c r="L1002" s="627">
        <v>104.37</v>
      </c>
      <c r="M1002" s="627">
        <v>313.11</v>
      </c>
      <c r="N1002" s="626">
        <v>3</v>
      </c>
      <c r="O1002" s="691">
        <v>0.5</v>
      </c>
      <c r="P1002" s="627">
        <v>313.11</v>
      </c>
      <c r="Q1002" s="642">
        <v>1</v>
      </c>
      <c r="R1002" s="626">
        <v>3</v>
      </c>
      <c r="S1002" s="642">
        <v>1</v>
      </c>
      <c r="T1002" s="691">
        <v>0.5</v>
      </c>
      <c r="U1002" s="673">
        <v>1</v>
      </c>
    </row>
    <row r="1003" spans="1:21" ht="14.4" customHeight="1" x14ac:dyDescent="0.3">
      <c r="A1003" s="625">
        <v>7</v>
      </c>
      <c r="B1003" s="626" t="s">
        <v>528</v>
      </c>
      <c r="C1003" s="626">
        <v>89301074</v>
      </c>
      <c r="D1003" s="689" t="s">
        <v>4146</v>
      </c>
      <c r="E1003" s="690" t="s">
        <v>2795</v>
      </c>
      <c r="F1003" s="626" t="s">
        <v>2775</v>
      </c>
      <c r="G1003" s="626" t="s">
        <v>3181</v>
      </c>
      <c r="H1003" s="626" t="s">
        <v>645</v>
      </c>
      <c r="I1003" s="626" t="s">
        <v>1967</v>
      </c>
      <c r="J1003" s="626" t="s">
        <v>1968</v>
      </c>
      <c r="K1003" s="626" t="s">
        <v>1969</v>
      </c>
      <c r="L1003" s="627">
        <v>232.44</v>
      </c>
      <c r="M1003" s="627">
        <v>697.31999999999994</v>
      </c>
      <c r="N1003" s="626">
        <v>3</v>
      </c>
      <c r="O1003" s="691">
        <v>1</v>
      </c>
      <c r="P1003" s="627">
        <v>697.31999999999994</v>
      </c>
      <c r="Q1003" s="642">
        <v>1</v>
      </c>
      <c r="R1003" s="626">
        <v>3</v>
      </c>
      <c r="S1003" s="642">
        <v>1</v>
      </c>
      <c r="T1003" s="691">
        <v>1</v>
      </c>
      <c r="U1003" s="673">
        <v>1</v>
      </c>
    </row>
    <row r="1004" spans="1:21" ht="14.4" customHeight="1" x14ac:dyDescent="0.3">
      <c r="A1004" s="625">
        <v>7</v>
      </c>
      <c r="B1004" s="626" t="s">
        <v>528</v>
      </c>
      <c r="C1004" s="626">
        <v>89301074</v>
      </c>
      <c r="D1004" s="689" t="s">
        <v>4146</v>
      </c>
      <c r="E1004" s="690" t="s">
        <v>2795</v>
      </c>
      <c r="F1004" s="626" t="s">
        <v>2775</v>
      </c>
      <c r="G1004" s="626" t="s">
        <v>3181</v>
      </c>
      <c r="H1004" s="626" t="s">
        <v>527</v>
      </c>
      <c r="I1004" s="626" t="s">
        <v>3954</v>
      </c>
      <c r="J1004" s="626" t="s">
        <v>3955</v>
      </c>
      <c r="K1004" s="626" t="s">
        <v>3956</v>
      </c>
      <c r="L1004" s="627">
        <v>0</v>
      </c>
      <c r="M1004" s="627">
        <v>0</v>
      </c>
      <c r="N1004" s="626">
        <v>3</v>
      </c>
      <c r="O1004" s="691">
        <v>1</v>
      </c>
      <c r="P1004" s="627">
        <v>0</v>
      </c>
      <c r="Q1004" s="642"/>
      <c r="R1004" s="626">
        <v>3</v>
      </c>
      <c r="S1004" s="642">
        <v>1</v>
      </c>
      <c r="T1004" s="691">
        <v>1</v>
      </c>
      <c r="U1004" s="673">
        <v>1</v>
      </c>
    </row>
    <row r="1005" spans="1:21" ht="14.4" customHeight="1" x14ac:dyDescent="0.3">
      <c r="A1005" s="625">
        <v>7</v>
      </c>
      <c r="B1005" s="626" t="s">
        <v>528</v>
      </c>
      <c r="C1005" s="626">
        <v>89301074</v>
      </c>
      <c r="D1005" s="689" t="s">
        <v>4146</v>
      </c>
      <c r="E1005" s="690" t="s">
        <v>2795</v>
      </c>
      <c r="F1005" s="626" t="s">
        <v>2775</v>
      </c>
      <c r="G1005" s="626" t="s">
        <v>2982</v>
      </c>
      <c r="H1005" s="626" t="s">
        <v>527</v>
      </c>
      <c r="I1005" s="626" t="s">
        <v>2983</v>
      </c>
      <c r="J1005" s="626" t="s">
        <v>2984</v>
      </c>
      <c r="K1005" s="626" t="s">
        <v>2985</v>
      </c>
      <c r="L1005" s="627">
        <v>629.07000000000005</v>
      </c>
      <c r="M1005" s="627">
        <v>11323.26</v>
      </c>
      <c r="N1005" s="626">
        <v>18</v>
      </c>
      <c r="O1005" s="691">
        <v>2</v>
      </c>
      <c r="P1005" s="627">
        <v>3774.42</v>
      </c>
      <c r="Q1005" s="642">
        <v>0.33333333333333331</v>
      </c>
      <c r="R1005" s="626">
        <v>6</v>
      </c>
      <c r="S1005" s="642">
        <v>0.33333333333333331</v>
      </c>
      <c r="T1005" s="691"/>
      <c r="U1005" s="673">
        <v>0</v>
      </c>
    </row>
    <row r="1006" spans="1:21" ht="14.4" customHeight="1" x14ac:dyDescent="0.3">
      <c r="A1006" s="625">
        <v>7</v>
      </c>
      <c r="B1006" s="626" t="s">
        <v>528</v>
      </c>
      <c r="C1006" s="626">
        <v>89301074</v>
      </c>
      <c r="D1006" s="689" t="s">
        <v>4146</v>
      </c>
      <c r="E1006" s="690" t="s">
        <v>2795</v>
      </c>
      <c r="F1006" s="626" t="s">
        <v>2775</v>
      </c>
      <c r="G1006" s="626" t="s">
        <v>2982</v>
      </c>
      <c r="H1006" s="626" t="s">
        <v>527</v>
      </c>
      <c r="I1006" s="626" t="s">
        <v>3004</v>
      </c>
      <c r="J1006" s="626" t="s">
        <v>3005</v>
      </c>
      <c r="K1006" s="626" t="s">
        <v>3006</v>
      </c>
      <c r="L1006" s="627">
        <v>1889.62</v>
      </c>
      <c r="M1006" s="627">
        <v>7558.48</v>
      </c>
      <c r="N1006" s="626">
        <v>4</v>
      </c>
      <c r="O1006" s="691">
        <v>1</v>
      </c>
      <c r="P1006" s="627">
        <v>7558.48</v>
      </c>
      <c r="Q1006" s="642">
        <v>1</v>
      </c>
      <c r="R1006" s="626">
        <v>4</v>
      </c>
      <c r="S1006" s="642">
        <v>1</v>
      </c>
      <c r="T1006" s="691">
        <v>1</v>
      </c>
      <c r="U1006" s="673">
        <v>1</v>
      </c>
    </row>
    <row r="1007" spans="1:21" ht="14.4" customHeight="1" x14ac:dyDescent="0.3">
      <c r="A1007" s="625">
        <v>7</v>
      </c>
      <c r="B1007" s="626" t="s">
        <v>528</v>
      </c>
      <c r="C1007" s="626">
        <v>89301074</v>
      </c>
      <c r="D1007" s="689" t="s">
        <v>4146</v>
      </c>
      <c r="E1007" s="690" t="s">
        <v>2795</v>
      </c>
      <c r="F1007" s="626" t="s">
        <v>2775</v>
      </c>
      <c r="G1007" s="626" t="s">
        <v>2982</v>
      </c>
      <c r="H1007" s="626" t="s">
        <v>527</v>
      </c>
      <c r="I1007" s="626" t="s">
        <v>3007</v>
      </c>
      <c r="J1007" s="626" t="s">
        <v>3008</v>
      </c>
      <c r="K1007" s="626" t="s">
        <v>3009</v>
      </c>
      <c r="L1007" s="627">
        <v>4358.63</v>
      </c>
      <c r="M1007" s="627">
        <v>8717.26</v>
      </c>
      <c r="N1007" s="626">
        <v>2</v>
      </c>
      <c r="O1007" s="691">
        <v>2</v>
      </c>
      <c r="P1007" s="627">
        <v>8717.26</v>
      </c>
      <c r="Q1007" s="642">
        <v>1</v>
      </c>
      <c r="R1007" s="626">
        <v>2</v>
      </c>
      <c r="S1007" s="642">
        <v>1</v>
      </c>
      <c r="T1007" s="691">
        <v>2</v>
      </c>
      <c r="U1007" s="673">
        <v>1</v>
      </c>
    </row>
    <row r="1008" spans="1:21" ht="14.4" customHeight="1" x14ac:dyDescent="0.3">
      <c r="A1008" s="625">
        <v>7</v>
      </c>
      <c r="B1008" s="626" t="s">
        <v>528</v>
      </c>
      <c r="C1008" s="626">
        <v>89301074</v>
      </c>
      <c r="D1008" s="689" t="s">
        <v>4146</v>
      </c>
      <c r="E1008" s="690" t="s">
        <v>2795</v>
      </c>
      <c r="F1008" s="626" t="s">
        <v>2775</v>
      </c>
      <c r="G1008" s="626" t="s">
        <v>2982</v>
      </c>
      <c r="H1008" s="626" t="s">
        <v>527</v>
      </c>
      <c r="I1008" s="626" t="s">
        <v>3019</v>
      </c>
      <c r="J1008" s="626" t="s">
        <v>3020</v>
      </c>
      <c r="K1008" s="626" t="s">
        <v>3021</v>
      </c>
      <c r="L1008" s="627">
        <v>2787.72</v>
      </c>
      <c r="M1008" s="627">
        <v>44603.519999999997</v>
      </c>
      <c r="N1008" s="626">
        <v>16</v>
      </c>
      <c r="O1008" s="691">
        <v>3</v>
      </c>
      <c r="P1008" s="627">
        <v>33452.639999999999</v>
      </c>
      <c r="Q1008" s="642">
        <v>0.75</v>
      </c>
      <c r="R1008" s="626">
        <v>12</v>
      </c>
      <c r="S1008" s="642">
        <v>0.75</v>
      </c>
      <c r="T1008" s="691">
        <v>2</v>
      </c>
      <c r="U1008" s="673">
        <v>0.66666666666666663</v>
      </c>
    </row>
    <row r="1009" spans="1:21" ht="14.4" customHeight="1" x14ac:dyDescent="0.3">
      <c r="A1009" s="625">
        <v>7</v>
      </c>
      <c r="B1009" s="626" t="s">
        <v>528</v>
      </c>
      <c r="C1009" s="626">
        <v>89301074</v>
      </c>
      <c r="D1009" s="689" t="s">
        <v>4146</v>
      </c>
      <c r="E1009" s="690" t="s">
        <v>2795</v>
      </c>
      <c r="F1009" s="626" t="s">
        <v>2775</v>
      </c>
      <c r="G1009" s="626" t="s">
        <v>2982</v>
      </c>
      <c r="H1009" s="626" t="s">
        <v>527</v>
      </c>
      <c r="I1009" s="626" t="s">
        <v>3022</v>
      </c>
      <c r="J1009" s="626" t="s">
        <v>3023</v>
      </c>
      <c r="K1009" s="626" t="s">
        <v>3024</v>
      </c>
      <c r="L1009" s="627">
        <v>2332.38</v>
      </c>
      <c r="M1009" s="627">
        <v>34985.700000000004</v>
      </c>
      <c r="N1009" s="626">
        <v>15</v>
      </c>
      <c r="O1009" s="691">
        <v>3</v>
      </c>
      <c r="P1009" s="627">
        <v>34985.700000000004</v>
      </c>
      <c r="Q1009" s="642">
        <v>1</v>
      </c>
      <c r="R1009" s="626">
        <v>15</v>
      </c>
      <c r="S1009" s="642">
        <v>1</v>
      </c>
      <c r="T1009" s="691">
        <v>3</v>
      </c>
      <c r="U1009" s="673">
        <v>1</v>
      </c>
    </row>
    <row r="1010" spans="1:21" ht="14.4" customHeight="1" x14ac:dyDescent="0.3">
      <c r="A1010" s="625">
        <v>7</v>
      </c>
      <c r="B1010" s="626" t="s">
        <v>528</v>
      </c>
      <c r="C1010" s="626">
        <v>89301074</v>
      </c>
      <c r="D1010" s="689" t="s">
        <v>4146</v>
      </c>
      <c r="E1010" s="690" t="s">
        <v>2795</v>
      </c>
      <c r="F1010" s="626" t="s">
        <v>2775</v>
      </c>
      <c r="G1010" s="626" t="s">
        <v>2982</v>
      </c>
      <c r="H1010" s="626" t="s">
        <v>527</v>
      </c>
      <c r="I1010" s="626" t="s">
        <v>3025</v>
      </c>
      <c r="J1010" s="626" t="s">
        <v>3026</v>
      </c>
      <c r="K1010" s="626" t="s">
        <v>3027</v>
      </c>
      <c r="L1010" s="627">
        <v>880.88</v>
      </c>
      <c r="M1010" s="627">
        <v>34354.32</v>
      </c>
      <c r="N1010" s="626">
        <v>39</v>
      </c>
      <c r="O1010" s="691">
        <v>9</v>
      </c>
      <c r="P1010" s="627">
        <v>20260.239999999998</v>
      </c>
      <c r="Q1010" s="642">
        <v>0.58974358974358965</v>
      </c>
      <c r="R1010" s="626">
        <v>23</v>
      </c>
      <c r="S1010" s="642">
        <v>0.58974358974358976</v>
      </c>
      <c r="T1010" s="691">
        <v>6</v>
      </c>
      <c r="U1010" s="673">
        <v>0.66666666666666663</v>
      </c>
    </row>
    <row r="1011" spans="1:21" ht="14.4" customHeight="1" x14ac:dyDescent="0.3">
      <c r="A1011" s="625">
        <v>7</v>
      </c>
      <c r="B1011" s="626" t="s">
        <v>528</v>
      </c>
      <c r="C1011" s="626">
        <v>89301074</v>
      </c>
      <c r="D1011" s="689" t="s">
        <v>4146</v>
      </c>
      <c r="E1011" s="690" t="s">
        <v>2795</v>
      </c>
      <c r="F1011" s="626" t="s">
        <v>2775</v>
      </c>
      <c r="G1011" s="626" t="s">
        <v>3031</v>
      </c>
      <c r="H1011" s="626" t="s">
        <v>645</v>
      </c>
      <c r="I1011" s="626" t="s">
        <v>3043</v>
      </c>
      <c r="J1011" s="626" t="s">
        <v>1907</v>
      </c>
      <c r="K1011" s="626" t="s">
        <v>3034</v>
      </c>
      <c r="L1011" s="627">
        <v>443.52</v>
      </c>
      <c r="M1011" s="627">
        <v>887.04</v>
      </c>
      <c r="N1011" s="626">
        <v>2</v>
      </c>
      <c r="O1011" s="691">
        <v>1</v>
      </c>
      <c r="P1011" s="627"/>
      <c r="Q1011" s="642">
        <v>0</v>
      </c>
      <c r="R1011" s="626"/>
      <c r="S1011" s="642">
        <v>0</v>
      </c>
      <c r="T1011" s="691"/>
      <c r="U1011" s="673">
        <v>0</v>
      </c>
    </row>
    <row r="1012" spans="1:21" ht="14.4" customHeight="1" x14ac:dyDescent="0.3">
      <c r="A1012" s="625">
        <v>7</v>
      </c>
      <c r="B1012" s="626" t="s">
        <v>528</v>
      </c>
      <c r="C1012" s="626">
        <v>89301074</v>
      </c>
      <c r="D1012" s="689" t="s">
        <v>4146</v>
      </c>
      <c r="E1012" s="690" t="s">
        <v>2795</v>
      </c>
      <c r="F1012" s="626" t="s">
        <v>2775</v>
      </c>
      <c r="G1012" s="626" t="s">
        <v>3031</v>
      </c>
      <c r="H1012" s="626" t="s">
        <v>645</v>
      </c>
      <c r="I1012" s="626" t="s">
        <v>1906</v>
      </c>
      <c r="J1012" s="626" t="s">
        <v>1907</v>
      </c>
      <c r="K1012" s="626" t="s">
        <v>1908</v>
      </c>
      <c r="L1012" s="627">
        <v>887.05</v>
      </c>
      <c r="M1012" s="627">
        <v>7983.4499999999989</v>
      </c>
      <c r="N1012" s="626">
        <v>9</v>
      </c>
      <c r="O1012" s="691">
        <v>5.5</v>
      </c>
      <c r="P1012" s="627">
        <v>1774.1</v>
      </c>
      <c r="Q1012" s="642">
        <v>0.22222222222222224</v>
      </c>
      <c r="R1012" s="626">
        <v>2</v>
      </c>
      <c r="S1012" s="642">
        <v>0.22222222222222221</v>
      </c>
      <c r="T1012" s="691">
        <v>0.5</v>
      </c>
      <c r="U1012" s="673">
        <v>9.0909090909090912E-2</v>
      </c>
    </row>
    <row r="1013" spans="1:21" ht="14.4" customHeight="1" x14ac:dyDescent="0.3">
      <c r="A1013" s="625">
        <v>7</v>
      </c>
      <c r="B1013" s="626" t="s">
        <v>528</v>
      </c>
      <c r="C1013" s="626">
        <v>89301074</v>
      </c>
      <c r="D1013" s="689" t="s">
        <v>4146</v>
      </c>
      <c r="E1013" s="690" t="s">
        <v>2795</v>
      </c>
      <c r="F1013" s="626" t="s">
        <v>2775</v>
      </c>
      <c r="G1013" s="626" t="s">
        <v>3044</v>
      </c>
      <c r="H1013" s="626" t="s">
        <v>527</v>
      </c>
      <c r="I1013" s="626" t="s">
        <v>3045</v>
      </c>
      <c r="J1013" s="626" t="s">
        <v>3046</v>
      </c>
      <c r="K1013" s="626" t="s">
        <v>3047</v>
      </c>
      <c r="L1013" s="627">
        <v>760.15</v>
      </c>
      <c r="M1013" s="627">
        <v>13682.699999999999</v>
      </c>
      <c r="N1013" s="626">
        <v>18</v>
      </c>
      <c r="O1013" s="691">
        <v>3</v>
      </c>
      <c r="P1013" s="627">
        <v>4560.8999999999996</v>
      </c>
      <c r="Q1013" s="642">
        <v>0.33333333333333331</v>
      </c>
      <c r="R1013" s="626">
        <v>6</v>
      </c>
      <c r="S1013" s="642">
        <v>0.33333333333333331</v>
      </c>
      <c r="T1013" s="691">
        <v>1</v>
      </c>
      <c r="U1013" s="673">
        <v>0.33333333333333331</v>
      </c>
    </row>
    <row r="1014" spans="1:21" ht="14.4" customHeight="1" x14ac:dyDescent="0.3">
      <c r="A1014" s="625">
        <v>7</v>
      </c>
      <c r="B1014" s="626" t="s">
        <v>528</v>
      </c>
      <c r="C1014" s="626">
        <v>89301074</v>
      </c>
      <c r="D1014" s="689" t="s">
        <v>4146</v>
      </c>
      <c r="E1014" s="690" t="s">
        <v>2795</v>
      </c>
      <c r="F1014" s="626" t="s">
        <v>2775</v>
      </c>
      <c r="G1014" s="626" t="s">
        <v>3044</v>
      </c>
      <c r="H1014" s="626" t="s">
        <v>527</v>
      </c>
      <c r="I1014" s="626" t="s">
        <v>3341</v>
      </c>
      <c r="J1014" s="626" t="s">
        <v>3342</v>
      </c>
      <c r="K1014" s="626" t="s">
        <v>3343</v>
      </c>
      <c r="L1014" s="627">
        <v>1520.3</v>
      </c>
      <c r="M1014" s="627">
        <v>18243.599999999999</v>
      </c>
      <c r="N1014" s="626">
        <v>12</v>
      </c>
      <c r="O1014" s="691">
        <v>2</v>
      </c>
      <c r="P1014" s="627">
        <v>9121.7999999999993</v>
      </c>
      <c r="Q1014" s="642">
        <v>0.5</v>
      </c>
      <c r="R1014" s="626">
        <v>6</v>
      </c>
      <c r="S1014" s="642">
        <v>0.5</v>
      </c>
      <c r="T1014" s="691">
        <v>1</v>
      </c>
      <c r="U1014" s="673">
        <v>0.5</v>
      </c>
    </row>
    <row r="1015" spans="1:21" ht="14.4" customHeight="1" x14ac:dyDescent="0.3">
      <c r="A1015" s="625">
        <v>7</v>
      </c>
      <c r="B1015" s="626" t="s">
        <v>528</v>
      </c>
      <c r="C1015" s="626">
        <v>89301074</v>
      </c>
      <c r="D1015" s="689" t="s">
        <v>4146</v>
      </c>
      <c r="E1015" s="690" t="s">
        <v>2795</v>
      </c>
      <c r="F1015" s="626" t="s">
        <v>2775</v>
      </c>
      <c r="G1015" s="626" t="s">
        <v>3044</v>
      </c>
      <c r="H1015" s="626" t="s">
        <v>527</v>
      </c>
      <c r="I1015" s="626" t="s">
        <v>3048</v>
      </c>
      <c r="J1015" s="626" t="s">
        <v>3049</v>
      </c>
      <c r="K1015" s="626" t="s">
        <v>3050</v>
      </c>
      <c r="L1015" s="627">
        <v>569.97</v>
      </c>
      <c r="M1015" s="627">
        <v>3419.82</v>
      </c>
      <c r="N1015" s="626">
        <v>6</v>
      </c>
      <c r="O1015" s="691">
        <v>1</v>
      </c>
      <c r="P1015" s="627">
        <v>3419.82</v>
      </c>
      <c r="Q1015" s="642">
        <v>1</v>
      </c>
      <c r="R1015" s="626">
        <v>6</v>
      </c>
      <c r="S1015" s="642">
        <v>1</v>
      </c>
      <c r="T1015" s="691">
        <v>1</v>
      </c>
      <c r="U1015" s="673">
        <v>1</v>
      </c>
    </row>
    <row r="1016" spans="1:21" ht="14.4" customHeight="1" x14ac:dyDescent="0.3">
      <c r="A1016" s="625">
        <v>7</v>
      </c>
      <c r="B1016" s="626" t="s">
        <v>528</v>
      </c>
      <c r="C1016" s="626">
        <v>89301074</v>
      </c>
      <c r="D1016" s="689" t="s">
        <v>4146</v>
      </c>
      <c r="E1016" s="690" t="s">
        <v>2795</v>
      </c>
      <c r="F1016" s="626" t="s">
        <v>2775</v>
      </c>
      <c r="G1016" s="626" t="s">
        <v>3344</v>
      </c>
      <c r="H1016" s="626" t="s">
        <v>527</v>
      </c>
      <c r="I1016" s="626" t="s">
        <v>3345</v>
      </c>
      <c r="J1016" s="626" t="s">
        <v>3346</v>
      </c>
      <c r="K1016" s="626" t="s">
        <v>3347</v>
      </c>
      <c r="L1016" s="627">
        <v>50.6</v>
      </c>
      <c r="M1016" s="627">
        <v>101.2</v>
      </c>
      <c r="N1016" s="626">
        <v>2</v>
      </c>
      <c r="O1016" s="691">
        <v>0.5</v>
      </c>
      <c r="P1016" s="627">
        <v>101.2</v>
      </c>
      <c r="Q1016" s="642">
        <v>1</v>
      </c>
      <c r="R1016" s="626">
        <v>2</v>
      </c>
      <c r="S1016" s="642">
        <v>1</v>
      </c>
      <c r="T1016" s="691">
        <v>0.5</v>
      </c>
      <c r="U1016" s="673">
        <v>1</v>
      </c>
    </row>
    <row r="1017" spans="1:21" ht="14.4" customHeight="1" x14ac:dyDescent="0.3">
      <c r="A1017" s="625">
        <v>7</v>
      </c>
      <c r="B1017" s="626" t="s">
        <v>528</v>
      </c>
      <c r="C1017" s="626">
        <v>89301074</v>
      </c>
      <c r="D1017" s="689" t="s">
        <v>4146</v>
      </c>
      <c r="E1017" s="690" t="s">
        <v>2795</v>
      </c>
      <c r="F1017" s="626" t="s">
        <v>2775</v>
      </c>
      <c r="G1017" s="626" t="s">
        <v>3957</v>
      </c>
      <c r="H1017" s="626" t="s">
        <v>527</v>
      </c>
      <c r="I1017" s="626" t="s">
        <v>3958</v>
      </c>
      <c r="J1017" s="626" t="s">
        <v>3959</v>
      </c>
      <c r="K1017" s="626" t="s">
        <v>3125</v>
      </c>
      <c r="L1017" s="627">
        <v>0</v>
      </c>
      <c r="M1017" s="627">
        <v>0</v>
      </c>
      <c r="N1017" s="626">
        <v>2</v>
      </c>
      <c r="O1017" s="691">
        <v>0.5</v>
      </c>
      <c r="P1017" s="627">
        <v>0</v>
      </c>
      <c r="Q1017" s="642"/>
      <c r="R1017" s="626">
        <v>2</v>
      </c>
      <c r="S1017" s="642">
        <v>1</v>
      </c>
      <c r="T1017" s="691">
        <v>0.5</v>
      </c>
      <c r="U1017" s="673">
        <v>1</v>
      </c>
    </row>
    <row r="1018" spans="1:21" ht="14.4" customHeight="1" x14ac:dyDescent="0.3">
      <c r="A1018" s="625">
        <v>7</v>
      </c>
      <c r="B1018" s="626" t="s">
        <v>528</v>
      </c>
      <c r="C1018" s="626">
        <v>89301074</v>
      </c>
      <c r="D1018" s="689" t="s">
        <v>4146</v>
      </c>
      <c r="E1018" s="690" t="s">
        <v>2795</v>
      </c>
      <c r="F1018" s="626" t="s">
        <v>2775</v>
      </c>
      <c r="G1018" s="626" t="s">
        <v>3611</v>
      </c>
      <c r="H1018" s="626" t="s">
        <v>527</v>
      </c>
      <c r="I1018" s="626" t="s">
        <v>1198</v>
      </c>
      <c r="J1018" s="626" t="s">
        <v>1199</v>
      </c>
      <c r="K1018" s="626" t="s">
        <v>3200</v>
      </c>
      <c r="L1018" s="627">
        <v>63.67</v>
      </c>
      <c r="M1018" s="627">
        <v>254.68</v>
      </c>
      <c r="N1018" s="626">
        <v>4</v>
      </c>
      <c r="O1018" s="691">
        <v>0.5</v>
      </c>
      <c r="P1018" s="627"/>
      <c r="Q1018" s="642">
        <v>0</v>
      </c>
      <c r="R1018" s="626"/>
      <c r="S1018" s="642">
        <v>0</v>
      </c>
      <c r="T1018" s="691"/>
      <c r="U1018" s="673">
        <v>0</v>
      </c>
    </row>
    <row r="1019" spans="1:21" ht="14.4" customHeight="1" x14ac:dyDescent="0.3">
      <c r="A1019" s="625">
        <v>7</v>
      </c>
      <c r="B1019" s="626" t="s">
        <v>528</v>
      </c>
      <c r="C1019" s="626">
        <v>89301074</v>
      </c>
      <c r="D1019" s="689" t="s">
        <v>4146</v>
      </c>
      <c r="E1019" s="690" t="s">
        <v>2795</v>
      </c>
      <c r="F1019" s="626" t="s">
        <v>2775</v>
      </c>
      <c r="G1019" s="626" t="s">
        <v>3051</v>
      </c>
      <c r="H1019" s="626" t="s">
        <v>527</v>
      </c>
      <c r="I1019" s="626" t="s">
        <v>3223</v>
      </c>
      <c r="J1019" s="626" t="s">
        <v>3224</v>
      </c>
      <c r="K1019" s="626" t="s">
        <v>2650</v>
      </c>
      <c r="L1019" s="627">
        <v>71.2</v>
      </c>
      <c r="M1019" s="627">
        <v>142.4</v>
      </c>
      <c r="N1019" s="626">
        <v>2</v>
      </c>
      <c r="O1019" s="691">
        <v>0.5</v>
      </c>
      <c r="P1019" s="627"/>
      <c r="Q1019" s="642">
        <v>0</v>
      </c>
      <c r="R1019" s="626"/>
      <c r="S1019" s="642">
        <v>0</v>
      </c>
      <c r="T1019" s="691"/>
      <c r="U1019" s="673">
        <v>0</v>
      </c>
    </row>
    <row r="1020" spans="1:21" ht="14.4" customHeight="1" x14ac:dyDescent="0.3">
      <c r="A1020" s="625">
        <v>7</v>
      </c>
      <c r="B1020" s="626" t="s">
        <v>528</v>
      </c>
      <c r="C1020" s="626">
        <v>89301074</v>
      </c>
      <c r="D1020" s="689" t="s">
        <v>4146</v>
      </c>
      <c r="E1020" s="690" t="s">
        <v>2795</v>
      </c>
      <c r="F1020" s="626" t="s">
        <v>2775</v>
      </c>
      <c r="G1020" s="626" t="s">
        <v>3051</v>
      </c>
      <c r="H1020" s="626" t="s">
        <v>527</v>
      </c>
      <c r="I1020" s="626" t="s">
        <v>3055</v>
      </c>
      <c r="J1020" s="626" t="s">
        <v>3053</v>
      </c>
      <c r="K1020" s="626" t="s">
        <v>3054</v>
      </c>
      <c r="L1020" s="627">
        <v>144.01</v>
      </c>
      <c r="M1020" s="627">
        <v>432.03</v>
      </c>
      <c r="N1020" s="626">
        <v>3</v>
      </c>
      <c r="O1020" s="691">
        <v>0.5</v>
      </c>
      <c r="P1020" s="627">
        <v>432.03</v>
      </c>
      <c r="Q1020" s="642">
        <v>1</v>
      </c>
      <c r="R1020" s="626">
        <v>3</v>
      </c>
      <c r="S1020" s="642">
        <v>1</v>
      </c>
      <c r="T1020" s="691">
        <v>0.5</v>
      </c>
      <c r="U1020" s="673">
        <v>1</v>
      </c>
    </row>
    <row r="1021" spans="1:21" ht="14.4" customHeight="1" x14ac:dyDescent="0.3">
      <c r="A1021" s="625">
        <v>7</v>
      </c>
      <c r="B1021" s="626" t="s">
        <v>528</v>
      </c>
      <c r="C1021" s="626">
        <v>89301074</v>
      </c>
      <c r="D1021" s="689" t="s">
        <v>4146</v>
      </c>
      <c r="E1021" s="690" t="s">
        <v>2795</v>
      </c>
      <c r="F1021" s="626" t="s">
        <v>2775</v>
      </c>
      <c r="G1021" s="626" t="s">
        <v>3351</v>
      </c>
      <c r="H1021" s="626" t="s">
        <v>527</v>
      </c>
      <c r="I1021" s="626" t="s">
        <v>3352</v>
      </c>
      <c r="J1021" s="626" t="s">
        <v>3353</v>
      </c>
      <c r="K1021" s="626" t="s">
        <v>3179</v>
      </c>
      <c r="L1021" s="627">
        <v>75.36</v>
      </c>
      <c r="M1021" s="627">
        <v>226.07999999999998</v>
      </c>
      <c r="N1021" s="626">
        <v>3</v>
      </c>
      <c r="O1021" s="691">
        <v>0.5</v>
      </c>
      <c r="P1021" s="627">
        <v>226.07999999999998</v>
      </c>
      <c r="Q1021" s="642">
        <v>1</v>
      </c>
      <c r="R1021" s="626">
        <v>3</v>
      </c>
      <c r="S1021" s="642">
        <v>1</v>
      </c>
      <c r="T1021" s="691">
        <v>0.5</v>
      </c>
      <c r="U1021" s="673">
        <v>1</v>
      </c>
    </row>
    <row r="1022" spans="1:21" ht="14.4" customHeight="1" x14ac:dyDescent="0.3">
      <c r="A1022" s="625">
        <v>7</v>
      </c>
      <c r="B1022" s="626" t="s">
        <v>528</v>
      </c>
      <c r="C1022" s="626">
        <v>89301074</v>
      </c>
      <c r="D1022" s="689" t="s">
        <v>4146</v>
      </c>
      <c r="E1022" s="690" t="s">
        <v>2795</v>
      </c>
      <c r="F1022" s="626" t="s">
        <v>2775</v>
      </c>
      <c r="G1022" s="626" t="s">
        <v>3354</v>
      </c>
      <c r="H1022" s="626" t="s">
        <v>527</v>
      </c>
      <c r="I1022" s="626" t="s">
        <v>3355</v>
      </c>
      <c r="J1022" s="626" t="s">
        <v>3356</v>
      </c>
      <c r="K1022" s="626" t="s">
        <v>1928</v>
      </c>
      <c r="L1022" s="627">
        <v>0</v>
      </c>
      <c r="M1022" s="627">
        <v>0</v>
      </c>
      <c r="N1022" s="626">
        <v>1</v>
      </c>
      <c r="O1022" s="691">
        <v>0.5</v>
      </c>
      <c r="P1022" s="627">
        <v>0</v>
      </c>
      <c r="Q1022" s="642"/>
      <c r="R1022" s="626">
        <v>1</v>
      </c>
      <c r="S1022" s="642">
        <v>1</v>
      </c>
      <c r="T1022" s="691">
        <v>0.5</v>
      </c>
      <c r="U1022" s="673">
        <v>1</v>
      </c>
    </row>
    <row r="1023" spans="1:21" ht="14.4" customHeight="1" x14ac:dyDescent="0.3">
      <c r="A1023" s="625">
        <v>7</v>
      </c>
      <c r="B1023" s="626" t="s">
        <v>528</v>
      </c>
      <c r="C1023" s="626">
        <v>89301074</v>
      </c>
      <c r="D1023" s="689" t="s">
        <v>4146</v>
      </c>
      <c r="E1023" s="690" t="s">
        <v>2795</v>
      </c>
      <c r="F1023" s="626" t="s">
        <v>2775</v>
      </c>
      <c r="G1023" s="626" t="s">
        <v>3069</v>
      </c>
      <c r="H1023" s="626" t="s">
        <v>527</v>
      </c>
      <c r="I1023" s="626" t="s">
        <v>980</v>
      </c>
      <c r="J1023" s="626" t="s">
        <v>3232</v>
      </c>
      <c r="K1023" s="626" t="s">
        <v>3233</v>
      </c>
      <c r="L1023" s="627">
        <v>56.01</v>
      </c>
      <c r="M1023" s="627">
        <v>112.02</v>
      </c>
      <c r="N1023" s="626">
        <v>2</v>
      </c>
      <c r="O1023" s="691">
        <v>1</v>
      </c>
      <c r="P1023" s="627">
        <v>112.02</v>
      </c>
      <c r="Q1023" s="642">
        <v>1</v>
      </c>
      <c r="R1023" s="626">
        <v>2</v>
      </c>
      <c r="S1023" s="642">
        <v>1</v>
      </c>
      <c r="T1023" s="691">
        <v>1</v>
      </c>
      <c r="U1023" s="673">
        <v>1</v>
      </c>
    </row>
    <row r="1024" spans="1:21" ht="14.4" customHeight="1" x14ac:dyDescent="0.3">
      <c r="A1024" s="625">
        <v>7</v>
      </c>
      <c r="B1024" s="626" t="s">
        <v>528</v>
      </c>
      <c r="C1024" s="626">
        <v>89301074</v>
      </c>
      <c r="D1024" s="689" t="s">
        <v>4146</v>
      </c>
      <c r="E1024" s="690" t="s">
        <v>2795</v>
      </c>
      <c r="F1024" s="626" t="s">
        <v>2775</v>
      </c>
      <c r="G1024" s="626" t="s">
        <v>3072</v>
      </c>
      <c r="H1024" s="626" t="s">
        <v>527</v>
      </c>
      <c r="I1024" s="626" t="s">
        <v>3241</v>
      </c>
      <c r="J1024" s="626" t="s">
        <v>3089</v>
      </c>
      <c r="K1024" s="626" t="s">
        <v>918</v>
      </c>
      <c r="L1024" s="627">
        <v>707.38</v>
      </c>
      <c r="M1024" s="627">
        <v>4244.28</v>
      </c>
      <c r="N1024" s="626">
        <v>6</v>
      </c>
      <c r="O1024" s="691">
        <v>1</v>
      </c>
      <c r="P1024" s="627">
        <v>4244.28</v>
      </c>
      <c r="Q1024" s="642">
        <v>1</v>
      </c>
      <c r="R1024" s="626">
        <v>6</v>
      </c>
      <c r="S1024" s="642">
        <v>1</v>
      </c>
      <c r="T1024" s="691">
        <v>1</v>
      </c>
      <c r="U1024" s="673">
        <v>1</v>
      </c>
    </row>
    <row r="1025" spans="1:21" ht="14.4" customHeight="1" x14ac:dyDescent="0.3">
      <c r="A1025" s="625">
        <v>7</v>
      </c>
      <c r="B1025" s="626" t="s">
        <v>528</v>
      </c>
      <c r="C1025" s="626">
        <v>89301074</v>
      </c>
      <c r="D1025" s="689" t="s">
        <v>4146</v>
      </c>
      <c r="E1025" s="690" t="s">
        <v>2795</v>
      </c>
      <c r="F1025" s="626" t="s">
        <v>2775</v>
      </c>
      <c r="G1025" s="626" t="s">
        <v>3072</v>
      </c>
      <c r="H1025" s="626" t="s">
        <v>527</v>
      </c>
      <c r="I1025" s="626" t="s">
        <v>3083</v>
      </c>
      <c r="J1025" s="626" t="s">
        <v>3084</v>
      </c>
      <c r="K1025" s="626" t="s">
        <v>3085</v>
      </c>
      <c r="L1025" s="627">
        <v>237.72</v>
      </c>
      <c r="M1025" s="627">
        <v>2377.1999999999998</v>
      </c>
      <c r="N1025" s="626">
        <v>10</v>
      </c>
      <c r="O1025" s="691">
        <v>2</v>
      </c>
      <c r="P1025" s="627">
        <v>2377.1999999999998</v>
      </c>
      <c r="Q1025" s="642">
        <v>1</v>
      </c>
      <c r="R1025" s="626">
        <v>10</v>
      </c>
      <c r="S1025" s="642">
        <v>1</v>
      </c>
      <c r="T1025" s="691">
        <v>2</v>
      </c>
      <c r="U1025" s="673">
        <v>1</v>
      </c>
    </row>
    <row r="1026" spans="1:21" ht="14.4" customHeight="1" x14ac:dyDescent="0.3">
      <c r="A1026" s="625">
        <v>7</v>
      </c>
      <c r="B1026" s="626" t="s">
        <v>528</v>
      </c>
      <c r="C1026" s="626">
        <v>89301074</v>
      </c>
      <c r="D1026" s="689" t="s">
        <v>4146</v>
      </c>
      <c r="E1026" s="690" t="s">
        <v>2795</v>
      </c>
      <c r="F1026" s="626" t="s">
        <v>2775</v>
      </c>
      <c r="G1026" s="626" t="s">
        <v>3072</v>
      </c>
      <c r="H1026" s="626" t="s">
        <v>527</v>
      </c>
      <c r="I1026" s="626" t="s">
        <v>3083</v>
      </c>
      <c r="J1026" s="626" t="s">
        <v>3084</v>
      </c>
      <c r="K1026" s="626" t="s">
        <v>3085</v>
      </c>
      <c r="L1026" s="627">
        <v>132.77000000000001</v>
      </c>
      <c r="M1026" s="627">
        <v>2389.8600000000006</v>
      </c>
      <c r="N1026" s="626">
        <v>18</v>
      </c>
      <c r="O1026" s="691">
        <v>3</v>
      </c>
      <c r="P1026" s="627">
        <v>2389.8600000000006</v>
      </c>
      <c r="Q1026" s="642">
        <v>1</v>
      </c>
      <c r="R1026" s="626">
        <v>18</v>
      </c>
      <c r="S1026" s="642">
        <v>1</v>
      </c>
      <c r="T1026" s="691">
        <v>3</v>
      </c>
      <c r="U1026" s="673">
        <v>1</v>
      </c>
    </row>
    <row r="1027" spans="1:21" ht="14.4" customHeight="1" x14ac:dyDescent="0.3">
      <c r="A1027" s="625">
        <v>7</v>
      </c>
      <c r="B1027" s="626" t="s">
        <v>528</v>
      </c>
      <c r="C1027" s="626">
        <v>89301074</v>
      </c>
      <c r="D1027" s="689" t="s">
        <v>4146</v>
      </c>
      <c r="E1027" s="690" t="s">
        <v>2795</v>
      </c>
      <c r="F1027" s="626" t="s">
        <v>2775</v>
      </c>
      <c r="G1027" s="626" t="s">
        <v>3072</v>
      </c>
      <c r="H1027" s="626" t="s">
        <v>527</v>
      </c>
      <c r="I1027" s="626" t="s">
        <v>3086</v>
      </c>
      <c r="J1027" s="626" t="s">
        <v>3074</v>
      </c>
      <c r="K1027" s="626" t="s">
        <v>3075</v>
      </c>
      <c r="L1027" s="627">
        <v>238.97</v>
      </c>
      <c r="M1027" s="627">
        <v>5496.31</v>
      </c>
      <c r="N1027" s="626">
        <v>23</v>
      </c>
      <c r="O1027" s="691">
        <v>3</v>
      </c>
      <c r="P1027" s="627">
        <v>4540.43</v>
      </c>
      <c r="Q1027" s="642">
        <v>0.82608695652173914</v>
      </c>
      <c r="R1027" s="626">
        <v>19</v>
      </c>
      <c r="S1027" s="642">
        <v>0.82608695652173914</v>
      </c>
      <c r="T1027" s="691">
        <v>2</v>
      </c>
      <c r="U1027" s="673">
        <v>0.66666666666666663</v>
      </c>
    </row>
    <row r="1028" spans="1:21" ht="14.4" customHeight="1" x14ac:dyDescent="0.3">
      <c r="A1028" s="625">
        <v>7</v>
      </c>
      <c r="B1028" s="626" t="s">
        <v>528</v>
      </c>
      <c r="C1028" s="626">
        <v>89301074</v>
      </c>
      <c r="D1028" s="689" t="s">
        <v>4146</v>
      </c>
      <c r="E1028" s="690" t="s">
        <v>2795</v>
      </c>
      <c r="F1028" s="626" t="s">
        <v>2775</v>
      </c>
      <c r="G1028" s="626" t="s">
        <v>3072</v>
      </c>
      <c r="H1028" s="626" t="s">
        <v>527</v>
      </c>
      <c r="I1028" s="626" t="s">
        <v>3086</v>
      </c>
      <c r="J1028" s="626" t="s">
        <v>3074</v>
      </c>
      <c r="K1028" s="626" t="s">
        <v>3075</v>
      </c>
      <c r="L1028" s="627">
        <v>244.58</v>
      </c>
      <c r="M1028" s="627">
        <v>3668.7000000000003</v>
      </c>
      <c r="N1028" s="626">
        <v>15</v>
      </c>
      <c r="O1028" s="691">
        <v>2</v>
      </c>
      <c r="P1028" s="627">
        <v>1467.48</v>
      </c>
      <c r="Q1028" s="642">
        <v>0.39999999999999997</v>
      </c>
      <c r="R1028" s="626">
        <v>6</v>
      </c>
      <c r="S1028" s="642">
        <v>0.4</v>
      </c>
      <c r="T1028" s="691">
        <v>1</v>
      </c>
      <c r="U1028" s="673">
        <v>0.5</v>
      </c>
    </row>
    <row r="1029" spans="1:21" ht="14.4" customHeight="1" x14ac:dyDescent="0.3">
      <c r="A1029" s="625">
        <v>7</v>
      </c>
      <c r="B1029" s="626" t="s">
        <v>528</v>
      </c>
      <c r="C1029" s="626">
        <v>89301074</v>
      </c>
      <c r="D1029" s="689" t="s">
        <v>4146</v>
      </c>
      <c r="E1029" s="690" t="s">
        <v>2795</v>
      </c>
      <c r="F1029" s="626" t="s">
        <v>2775</v>
      </c>
      <c r="G1029" s="626" t="s">
        <v>3072</v>
      </c>
      <c r="H1029" s="626" t="s">
        <v>527</v>
      </c>
      <c r="I1029" s="626" t="s">
        <v>3087</v>
      </c>
      <c r="J1029" s="626" t="s">
        <v>3077</v>
      </c>
      <c r="K1029" s="626" t="s">
        <v>3078</v>
      </c>
      <c r="L1029" s="627">
        <v>503.26</v>
      </c>
      <c r="M1029" s="627">
        <v>4529.34</v>
      </c>
      <c r="N1029" s="626">
        <v>9</v>
      </c>
      <c r="O1029" s="691">
        <v>1</v>
      </c>
      <c r="P1029" s="627">
        <v>4529.34</v>
      </c>
      <c r="Q1029" s="642">
        <v>1</v>
      </c>
      <c r="R1029" s="626">
        <v>9</v>
      </c>
      <c r="S1029" s="642">
        <v>1</v>
      </c>
      <c r="T1029" s="691">
        <v>1</v>
      </c>
      <c r="U1029" s="673">
        <v>1</v>
      </c>
    </row>
    <row r="1030" spans="1:21" ht="14.4" customHeight="1" x14ac:dyDescent="0.3">
      <c r="A1030" s="625">
        <v>7</v>
      </c>
      <c r="B1030" s="626" t="s">
        <v>528</v>
      </c>
      <c r="C1030" s="626">
        <v>89301074</v>
      </c>
      <c r="D1030" s="689" t="s">
        <v>4146</v>
      </c>
      <c r="E1030" s="690" t="s">
        <v>2795</v>
      </c>
      <c r="F1030" s="626" t="s">
        <v>2775</v>
      </c>
      <c r="G1030" s="626" t="s">
        <v>3072</v>
      </c>
      <c r="H1030" s="626" t="s">
        <v>527</v>
      </c>
      <c r="I1030" s="626" t="s">
        <v>3087</v>
      </c>
      <c r="J1030" s="626" t="s">
        <v>3077</v>
      </c>
      <c r="K1030" s="626" t="s">
        <v>3078</v>
      </c>
      <c r="L1030" s="627">
        <v>407.64</v>
      </c>
      <c r="M1030" s="627">
        <v>3668.7599999999998</v>
      </c>
      <c r="N1030" s="626">
        <v>9</v>
      </c>
      <c r="O1030" s="691">
        <v>1</v>
      </c>
      <c r="P1030" s="627"/>
      <c r="Q1030" s="642">
        <v>0</v>
      </c>
      <c r="R1030" s="626"/>
      <c r="S1030" s="642">
        <v>0</v>
      </c>
      <c r="T1030" s="691"/>
      <c r="U1030" s="673">
        <v>0</v>
      </c>
    </row>
    <row r="1031" spans="1:21" ht="14.4" customHeight="1" x14ac:dyDescent="0.3">
      <c r="A1031" s="625">
        <v>7</v>
      </c>
      <c r="B1031" s="626" t="s">
        <v>528</v>
      </c>
      <c r="C1031" s="626">
        <v>89301074</v>
      </c>
      <c r="D1031" s="689" t="s">
        <v>4146</v>
      </c>
      <c r="E1031" s="690" t="s">
        <v>2795</v>
      </c>
      <c r="F1031" s="626" t="s">
        <v>2775</v>
      </c>
      <c r="G1031" s="626" t="s">
        <v>2926</v>
      </c>
      <c r="H1031" s="626" t="s">
        <v>645</v>
      </c>
      <c r="I1031" s="626" t="s">
        <v>3960</v>
      </c>
      <c r="J1031" s="626" t="s">
        <v>1837</v>
      </c>
      <c r="K1031" s="626" t="s">
        <v>3961</v>
      </c>
      <c r="L1031" s="627">
        <v>48.31</v>
      </c>
      <c r="M1031" s="627">
        <v>48.31</v>
      </c>
      <c r="N1031" s="626">
        <v>1</v>
      </c>
      <c r="O1031" s="691">
        <v>0.5</v>
      </c>
      <c r="P1031" s="627"/>
      <c r="Q1031" s="642">
        <v>0</v>
      </c>
      <c r="R1031" s="626"/>
      <c r="S1031" s="642">
        <v>0</v>
      </c>
      <c r="T1031" s="691"/>
      <c r="U1031" s="673">
        <v>0</v>
      </c>
    </row>
    <row r="1032" spans="1:21" ht="14.4" customHeight="1" x14ac:dyDescent="0.3">
      <c r="A1032" s="625">
        <v>7</v>
      </c>
      <c r="B1032" s="626" t="s">
        <v>528</v>
      </c>
      <c r="C1032" s="626">
        <v>89301074</v>
      </c>
      <c r="D1032" s="689" t="s">
        <v>4146</v>
      </c>
      <c r="E1032" s="690" t="s">
        <v>2795</v>
      </c>
      <c r="F1032" s="626" t="s">
        <v>2775</v>
      </c>
      <c r="G1032" s="626" t="s">
        <v>2926</v>
      </c>
      <c r="H1032" s="626" t="s">
        <v>645</v>
      </c>
      <c r="I1032" s="626" t="s">
        <v>2927</v>
      </c>
      <c r="J1032" s="626" t="s">
        <v>1837</v>
      </c>
      <c r="K1032" s="626" t="s">
        <v>2928</v>
      </c>
      <c r="L1032" s="627">
        <v>96.63</v>
      </c>
      <c r="M1032" s="627">
        <v>2802.27</v>
      </c>
      <c r="N1032" s="626">
        <v>29</v>
      </c>
      <c r="O1032" s="691">
        <v>8.5</v>
      </c>
      <c r="P1032" s="627">
        <v>2029.23</v>
      </c>
      <c r="Q1032" s="642">
        <v>0.72413793103448276</v>
      </c>
      <c r="R1032" s="626">
        <v>21</v>
      </c>
      <c r="S1032" s="642">
        <v>0.72413793103448276</v>
      </c>
      <c r="T1032" s="691">
        <v>4.5</v>
      </c>
      <c r="U1032" s="673">
        <v>0.52941176470588236</v>
      </c>
    </row>
    <row r="1033" spans="1:21" ht="14.4" customHeight="1" x14ac:dyDescent="0.3">
      <c r="A1033" s="625">
        <v>7</v>
      </c>
      <c r="B1033" s="626" t="s">
        <v>528</v>
      </c>
      <c r="C1033" s="626">
        <v>89301074</v>
      </c>
      <c r="D1033" s="689" t="s">
        <v>4146</v>
      </c>
      <c r="E1033" s="690" t="s">
        <v>2795</v>
      </c>
      <c r="F1033" s="626" t="s">
        <v>2775</v>
      </c>
      <c r="G1033" s="626" t="s">
        <v>2926</v>
      </c>
      <c r="H1033" s="626" t="s">
        <v>527</v>
      </c>
      <c r="I1033" s="626" t="s">
        <v>1836</v>
      </c>
      <c r="J1033" s="626" t="s">
        <v>1837</v>
      </c>
      <c r="K1033" s="626" t="s">
        <v>3657</v>
      </c>
      <c r="L1033" s="627">
        <v>96.63</v>
      </c>
      <c r="M1033" s="627">
        <v>96.63</v>
      </c>
      <c r="N1033" s="626">
        <v>1</v>
      </c>
      <c r="O1033" s="691">
        <v>0.5</v>
      </c>
      <c r="P1033" s="627"/>
      <c r="Q1033" s="642">
        <v>0</v>
      </c>
      <c r="R1033" s="626"/>
      <c r="S1033" s="642">
        <v>0</v>
      </c>
      <c r="T1033" s="691"/>
      <c r="U1033" s="673">
        <v>0</v>
      </c>
    </row>
    <row r="1034" spans="1:21" ht="14.4" customHeight="1" x14ac:dyDescent="0.3">
      <c r="A1034" s="625">
        <v>7</v>
      </c>
      <c r="B1034" s="626" t="s">
        <v>528</v>
      </c>
      <c r="C1034" s="626">
        <v>89301074</v>
      </c>
      <c r="D1034" s="689" t="s">
        <v>4146</v>
      </c>
      <c r="E1034" s="690" t="s">
        <v>2795</v>
      </c>
      <c r="F1034" s="626" t="s">
        <v>2775</v>
      </c>
      <c r="G1034" s="626" t="s">
        <v>2929</v>
      </c>
      <c r="H1034" s="626" t="s">
        <v>527</v>
      </c>
      <c r="I1034" s="626" t="s">
        <v>3962</v>
      </c>
      <c r="J1034" s="626" t="s">
        <v>857</v>
      </c>
      <c r="K1034" s="626" t="s">
        <v>2931</v>
      </c>
      <c r="L1034" s="627">
        <v>0</v>
      </c>
      <c r="M1034" s="627">
        <v>0</v>
      </c>
      <c r="N1034" s="626">
        <v>2</v>
      </c>
      <c r="O1034" s="691">
        <v>0.5</v>
      </c>
      <c r="P1034" s="627">
        <v>0</v>
      </c>
      <c r="Q1034" s="642"/>
      <c r="R1034" s="626">
        <v>2</v>
      </c>
      <c r="S1034" s="642">
        <v>1</v>
      </c>
      <c r="T1034" s="691">
        <v>0.5</v>
      </c>
      <c r="U1034" s="673">
        <v>1</v>
      </c>
    </row>
    <row r="1035" spans="1:21" ht="14.4" customHeight="1" x14ac:dyDescent="0.3">
      <c r="A1035" s="625">
        <v>7</v>
      </c>
      <c r="B1035" s="626" t="s">
        <v>528</v>
      </c>
      <c r="C1035" s="626">
        <v>89301074</v>
      </c>
      <c r="D1035" s="689" t="s">
        <v>4146</v>
      </c>
      <c r="E1035" s="690" t="s">
        <v>2795</v>
      </c>
      <c r="F1035" s="626" t="s">
        <v>2775</v>
      </c>
      <c r="G1035" s="626" t="s">
        <v>3094</v>
      </c>
      <c r="H1035" s="626" t="s">
        <v>527</v>
      </c>
      <c r="I1035" s="626" t="s">
        <v>3095</v>
      </c>
      <c r="J1035" s="626" t="s">
        <v>3096</v>
      </c>
      <c r="K1035" s="626" t="s">
        <v>3097</v>
      </c>
      <c r="L1035" s="627">
        <v>1520.3</v>
      </c>
      <c r="M1035" s="627">
        <v>13682.699999999999</v>
      </c>
      <c r="N1035" s="626">
        <v>9</v>
      </c>
      <c r="O1035" s="691">
        <v>1</v>
      </c>
      <c r="P1035" s="627">
        <v>13682.699999999999</v>
      </c>
      <c r="Q1035" s="642">
        <v>1</v>
      </c>
      <c r="R1035" s="626">
        <v>9</v>
      </c>
      <c r="S1035" s="642">
        <v>1</v>
      </c>
      <c r="T1035" s="691">
        <v>1</v>
      </c>
      <c r="U1035" s="673">
        <v>1</v>
      </c>
    </row>
    <row r="1036" spans="1:21" ht="14.4" customHeight="1" x14ac:dyDescent="0.3">
      <c r="A1036" s="625">
        <v>7</v>
      </c>
      <c r="B1036" s="626" t="s">
        <v>528</v>
      </c>
      <c r="C1036" s="626">
        <v>89301074</v>
      </c>
      <c r="D1036" s="689" t="s">
        <v>4146</v>
      </c>
      <c r="E1036" s="690" t="s">
        <v>2795</v>
      </c>
      <c r="F1036" s="626" t="s">
        <v>2775</v>
      </c>
      <c r="G1036" s="626" t="s">
        <v>3094</v>
      </c>
      <c r="H1036" s="626" t="s">
        <v>527</v>
      </c>
      <c r="I1036" s="626" t="s">
        <v>3098</v>
      </c>
      <c r="J1036" s="626" t="s">
        <v>3096</v>
      </c>
      <c r="K1036" s="626" t="s">
        <v>3099</v>
      </c>
      <c r="L1036" s="627">
        <v>3040.6</v>
      </c>
      <c r="M1036" s="627">
        <v>9121.7999999999993</v>
      </c>
      <c r="N1036" s="626">
        <v>3</v>
      </c>
      <c r="O1036" s="691">
        <v>1</v>
      </c>
      <c r="P1036" s="627"/>
      <c r="Q1036" s="642">
        <v>0</v>
      </c>
      <c r="R1036" s="626"/>
      <c r="S1036" s="642">
        <v>0</v>
      </c>
      <c r="T1036" s="691"/>
      <c r="U1036" s="673">
        <v>0</v>
      </c>
    </row>
    <row r="1037" spans="1:21" ht="14.4" customHeight="1" x14ac:dyDescent="0.3">
      <c r="A1037" s="625">
        <v>7</v>
      </c>
      <c r="B1037" s="626" t="s">
        <v>528</v>
      </c>
      <c r="C1037" s="626">
        <v>89301074</v>
      </c>
      <c r="D1037" s="689" t="s">
        <v>4146</v>
      </c>
      <c r="E1037" s="690" t="s">
        <v>2795</v>
      </c>
      <c r="F1037" s="626" t="s">
        <v>2775</v>
      </c>
      <c r="G1037" s="626" t="s">
        <v>3094</v>
      </c>
      <c r="H1037" s="626" t="s">
        <v>527</v>
      </c>
      <c r="I1037" s="626" t="s">
        <v>3100</v>
      </c>
      <c r="J1037" s="626" t="s">
        <v>3101</v>
      </c>
      <c r="K1037" s="626" t="s">
        <v>3102</v>
      </c>
      <c r="L1037" s="627">
        <v>569.97</v>
      </c>
      <c r="M1037" s="627">
        <v>51867.270000000004</v>
      </c>
      <c r="N1037" s="626">
        <v>91</v>
      </c>
      <c r="O1037" s="691">
        <v>14</v>
      </c>
      <c r="P1037" s="627">
        <v>32488.29</v>
      </c>
      <c r="Q1037" s="642">
        <v>0.62637362637362637</v>
      </c>
      <c r="R1037" s="626">
        <v>57</v>
      </c>
      <c r="S1037" s="642">
        <v>0.62637362637362637</v>
      </c>
      <c r="T1037" s="691">
        <v>10</v>
      </c>
      <c r="U1037" s="673">
        <v>0.7142857142857143</v>
      </c>
    </row>
    <row r="1038" spans="1:21" ht="14.4" customHeight="1" x14ac:dyDescent="0.3">
      <c r="A1038" s="625">
        <v>7</v>
      </c>
      <c r="B1038" s="626" t="s">
        <v>528</v>
      </c>
      <c r="C1038" s="626">
        <v>89301074</v>
      </c>
      <c r="D1038" s="689" t="s">
        <v>4146</v>
      </c>
      <c r="E1038" s="690" t="s">
        <v>2795</v>
      </c>
      <c r="F1038" s="626" t="s">
        <v>2775</v>
      </c>
      <c r="G1038" s="626" t="s">
        <v>3094</v>
      </c>
      <c r="H1038" s="626" t="s">
        <v>527</v>
      </c>
      <c r="I1038" s="626" t="s">
        <v>3245</v>
      </c>
      <c r="J1038" s="626" t="s">
        <v>3101</v>
      </c>
      <c r="K1038" s="626" t="s">
        <v>3246</v>
      </c>
      <c r="L1038" s="627">
        <v>1139.93</v>
      </c>
      <c r="M1038" s="627">
        <v>3419.79</v>
      </c>
      <c r="N1038" s="626">
        <v>3</v>
      </c>
      <c r="O1038" s="691">
        <v>1</v>
      </c>
      <c r="P1038" s="627">
        <v>3419.79</v>
      </c>
      <c r="Q1038" s="642">
        <v>1</v>
      </c>
      <c r="R1038" s="626">
        <v>3</v>
      </c>
      <c r="S1038" s="642">
        <v>1</v>
      </c>
      <c r="T1038" s="691">
        <v>1</v>
      </c>
      <c r="U1038" s="673">
        <v>1</v>
      </c>
    </row>
    <row r="1039" spans="1:21" ht="14.4" customHeight="1" x14ac:dyDescent="0.3">
      <c r="A1039" s="625">
        <v>7</v>
      </c>
      <c r="B1039" s="626" t="s">
        <v>528</v>
      </c>
      <c r="C1039" s="626">
        <v>89301074</v>
      </c>
      <c r="D1039" s="689" t="s">
        <v>4146</v>
      </c>
      <c r="E1039" s="690" t="s">
        <v>2795</v>
      </c>
      <c r="F1039" s="626" t="s">
        <v>2775</v>
      </c>
      <c r="G1039" s="626" t="s">
        <v>3094</v>
      </c>
      <c r="H1039" s="626" t="s">
        <v>527</v>
      </c>
      <c r="I1039" s="626" t="s">
        <v>3375</v>
      </c>
      <c r="J1039" s="626" t="s">
        <v>3376</v>
      </c>
      <c r="K1039" s="626" t="s">
        <v>3113</v>
      </c>
      <c r="L1039" s="627">
        <v>427.79</v>
      </c>
      <c r="M1039" s="627">
        <v>6416.85</v>
      </c>
      <c r="N1039" s="626">
        <v>15</v>
      </c>
      <c r="O1039" s="691">
        <v>5</v>
      </c>
      <c r="P1039" s="627">
        <v>6416.85</v>
      </c>
      <c r="Q1039" s="642">
        <v>1</v>
      </c>
      <c r="R1039" s="626">
        <v>15</v>
      </c>
      <c r="S1039" s="642">
        <v>1</v>
      </c>
      <c r="T1039" s="691">
        <v>5</v>
      </c>
      <c r="U1039" s="673">
        <v>1</v>
      </c>
    </row>
    <row r="1040" spans="1:21" ht="14.4" customHeight="1" x14ac:dyDescent="0.3">
      <c r="A1040" s="625">
        <v>7</v>
      </c>
      <c r="B1040" s="626" t="s">
        <v>528</v>
      </c>
      <c r="C1040" s="626">
        <v>89301074</v>
      </c>
      <c r="D1040" s="689" t="s">
        <v>4146</v>
      </c>
      <c r="E1040" s="690" t="s">
        <v>2795</v>
      </c>
      <c r="F1040" s="626" t="s">
        <v>2775</v>
      </c>
      <c r="G1040" s="626" t="s">
        <v>3094</v>
      </c>
      <c r="H1040" s="626" t="s">
        <v>527</v>
      </c>
      <c r="I1040" s="626" t="s">
        <v>3103</v>
      </c>
      <c r="J1040" s="626" t="s">
        <v>3104</v>
      </c>
      <c r="K1040" s="626" t="s">
        <v>3105</v>
      </c>
      <c r="L1040" s="627">
        <v>760.15</v>
      </c>
      <c r="M1040" s="627">
        <v>115542.79999999999</v>
      </c>
      <c r="N1040" s="626">
        <v>152</v>
      </c>
      <c r="O1040" s="691">
        <v>22</v>
      </c>
      <c r="P1040" s="627">
        <v>72214.25</v>
      </c>
      <c r="Q1040" s="642">
        <v>0.62500000000000011</v>
      </c>
      <c r="R1040" s="626">
        <v>95</v>
      </c>
      <c r="S1040" s="642">
        <v>0.625</v>
      </c>
      <c r="T1040" s="691">
        <v>15</v>
      </c>
      <c r="U1040" s="673">
        <v>0.68181818181818177</v>
      </c>
    </row>
    <row r="1041" spans="1:21" ht="14.4" customHeight="1" x14ac:dyDescent="0.3">
      <c r="A1041" s="625">
        <v>7</v>
      </c>
      <c r="B1041" s="626" t="s">
        <v>528</v>
      </c>
      <c r="C1041" s="626">
        <v>89301074</v>
      </c>
      <c r="D1041" s="689" t="s">
        <v>4146</v>
      </c>
      <c r="E1041" s="690" t="s">
        <v>2795</v>
      </c>
      <c r="F1041" s="626" t="s">
        <v>2775</v>
      </c>
      <c r="G1041" s="626" t="s">
        <v>3094</v>
      </c>
      <c r="H1041" s="626" t="s">
        <v>527</v>
      </c>
      <c r="I1041" s="626" t="s">
        <v>3247</v>
      </c>
      <c r="J1041" s="626" t="s">
        <v>3104</v>
      </c>
      <c r="K1041" s="626" t="s">
        <v>3108</v>
      </c>
      <c r="L1041" s="627">
        <v>1520.3</v>
      </c>
      <c r="M1041" s="627">
        <v>4560.8999999999996</v>
      </c>
      <c r="N1041" s="626">
        <v>3</v>
      </c>
      <c r="O1041" s="691">
        <v>1</v>
      </c>
      <c r="P1041" s="627">
        <v>4560.8999999999996</v>
      </c>
      <c r="Q1041" s="642">
        <v>1</v>
      </c>
      <c r="R1041" s="626">
        <v>3</v>
      </c>
      <c r="S1041" s="642">
        <v>1</v>
      </c>
      <c r="T1041" s="691">
        <v>1</v>
      </c>
      <c r="U1041" s="673">
        <v>1</v>
      </c>
    </row>
    <row r="1042" spans="1:21" ht="14.4" customHeight="1" x14ac:dyDescent="0.3">
      <c r="A1042" s="625">
        <v>7</v>
      </c>
      <c r="B1042" s="626" t="s">
        <v>528</v>
      </c>
      <c r="C1042" s="626">
        <v>89301074</v>
      </c>
      <c r="D1042" s="689" t="s">
        <v>4146</v>
      </c>
      <c r="E1042" s="690" t="s">
        <v>2795</v>
      </c>
      <c r="F1042" s="626" t="s">
        <v>2775</v>
      </c>
      <c r="G1042" s="626" t="s">
        <v>3094</v>
      </c>
      <c r="H1042" s="626" t="s">
        <v>527</v>
      </c>
      <c r="I1042" s="626" t="s">
        <v>3114</v>
      </c>
      <c r="J1042" s="626" t="s">
        <v>3115</v>
      </c>
      <c r="K1042" s="626" t="s">
        <v>3102</v>
      </c>
      <c r="L1042" s="627">
        <v>569.97</v>
      </c>
      <c r="M1042" s="627">
        <v>7409.6100000000006</v>
      </c>
      <c r="N1042" s="626">
        <v>13</v>
      </c>
      <c r="O1042" s="691">
        <v>3</v>
      </c>
      <c r="P1042" s="627">
        <v>1139.94</v>
      </c>
      <c r="Q1042" s="642">
        <v>0.15384615384615385</v>
      </c>
      <c r="R1042" s="626">
        <v>2</v>
      </c>
      <c r="S1042" s="642">
        <v>0.15384615384615385</v>
      </c>
      <c r="T1042" s="691">
        <v>1</v>
      </c>
      <c r="U1042" s="673">
        <v>0.33333333333333331</v>
      </c>
    </row>
    <row r="1043" spans="1:21" ht="14.4" customHeight="1" x14ac:dyDescent="0.3">
      <c r="A1043" s="625">
        <v>7</v>
      </c>
      <c r="B1043" s="626" t="s">
        <v>528</v>
      </c>
      <c r="C1043" s="626">
        <v>89301074</v>
      </c>
      <c r="D1043" s="689" t="s">
        <v>4146</v>
      </c>
      <c r="E1043" s="690" t="s">
        <v>2795</v>
      </c>
      <c r="F1043" s="626" t="s">
        <v>2775</v>
      </c>
      <c r="G1043" s="626" t="s">
        <v>3094</v>
      </c>
      <c r="H1043" s="626" t="s">
        <v>527</v>
      </c>
      <c r="I1043" s="626" t="s">
        <v>3116</v>
      </c>
      <c r="J1043" s="626" t="s">
        <v>3117</v>
      </c>
      <c r="K1043" s="626" t="s">
        <v>3105</v>
      </c>
      <c r="L1043" s="627">
        <v>760.15</v>
      </c>
      <c r="M1043" s="627">
        <v>1520.3</v>
      </c>
      <c r="N1043" s="626">
        <v>2</v>
      </c>
      <c r="O1043" s="691">
        <v>1</v>
      </c>
      <c r="P1043" s="627">
        <v>1520.3</v>
      </c>
      <c r="Q1043" s="642">
        <v>1</v>
      </c>
      <c r="R1043" s="626">
        <v>2</v>
      </c>
      <c r="S1043" s="642">
        <v>1</v>
      </c>
      <c r="T1043" s="691">
        <v>1</v>
      </c>
      <c r="U1043" s="673">
        <v>1</v>
      </c>
    </row>
    <row r="1044" spans="1:21" ht="14.4" customHeight="1" x14ac:dyDescent="0.3">
      <c r="A1044" s="625">
        <v>7</v>
      </c>
      <c r="B1044" s="626" t="s">
        <v>528</v>
      </c>
      <c r="C1044" s="626">
        <v>89301074</v>
      </c>
      <c r="D1044" s="689" t="s">
        <v>4146</v>
      </c>
      <c r="E1044" s="690" t="s">
        <v>2795</v>
      </c>
      <c r="F1044" s="626" t="s">
        <v>2775</v>
      </c>
      <c r="G1044" s="626" t="s">
        <v>3094</v>
      </c>
      <c r="H1044" s="626" t="s">
        <v>527</v>
      </c>
      <c r="I1044" s="626" t="s">
        <v>3963</v>
      </c>
      <c r="J1044" s="626" t="s">
        <v>3376</v>
      </c>
      <c r="K1044" s="626" t="s">
        <v>3252</v>
      </c>
      <c r="L1044" s="627">
        <v>0</v>
      </c>
      <c r="M1044" s="627">
        <v>0</v>
      </c>
      <c r="N1044" s="626">
        <v>12</v>
      </c>
      <c r="O1044" s="691">
        <v>2</v>
      </c>
      <c r="P1044" s="627">
        <v>0</v>
      </c>
      <c r="Q1044" s="642"/>
      <c r="R1044" s="626">
        <v>12</v>
      </c>
      <c r="S1044" s="642">
        <v>1</v>
      </c>
      <c r="T1044" s="691">
        <v>2</v>
      </c>
      <c r="U1044" s="673">
        <v>1</v>
      </c>
    </row>
    <row r="1045" spans="1:21" ht="14.4" customHeight="1" x14ac:dyDescent="0.3">
      <c r="A1045" s="625">
        <v>7</v>
      </c>
      <c r="B1045" s="626" t="s">
        <v>528</v>
      </c>
      <c r="C1045" s="626">
        <v>89301074</v>
      </c>
      <c r="D1045" s="689" t="s">
        <v>4146</v>
      </c>
      <c r="E1045" s="690" t="s">
        <v>2795</v>
      </c>
      <c r="F1045" s="626" t="s">
        <v>2775</v>
      </c>
      <c r="G1045" s="626" t="s">
        <v>3118</v>
      </c>
      <c r="H1045" s="626" t="s">
        <v>527</v>
      </c>
      <c r="I1045" s="626" t="s">
        <v>3379</v>
      </c>
      <c r="J1045" s="626" t="s">
        <v>3380</v>
      </c>
      <c r="K1045" s="626" t="s">
        <v>3381</v>
      </c>
      <c r="L1045" s="627">
        <v>1163.02</v>
      </c>
      <c r="M1045" s="627">
        <v>3489.06</v>
      </c>
      <c r="N1045" s="626">
        <v>3</v>
      </c>
      <c r="O1045" s="691">
        <v>1</v>
      </c>
      <c r="P1045" s="627">
        <v>3489.06</v>
      </c>
      <c r="Q1045" s="642">
        <v>1</v>
      </c>
      <c r="R1045" s="626">
        <v>3</v>
      </c>
      <c r="S1045" s="642">
        <v>1</v>
      </c>
      <c r="T1045" s="691">
        <v>1</v>
      </c>
      <c r="U1045" s="673">
        <v>1</v>
      </c>
    </row>
    <row r="1046" spans="1:21" ht="14.4" customHeight="1" x14ac:dyDescent="0.3">
      <c r="A1046" s="625">
        <v>7</v>
      </c>
      <c r="B1046" s="626" t="s">
        <v>528</v>
      </c>
      <c r="C1046" s="626">
        <v>89301074</v>
      </c>
      <c r="D1046" s="689" t="s">
        <v>4146</v>
      </c>
      <c r="E1046" s="690" t="s">
        <v>2795</v>
      </c>
      <c r="F1046" s="626" t="s">
        <v>2775</v>
      </c>
      <c r="G1046" s="626" t="s">
        <v>3118</v>
      </c>
      <c r="H1046" s="626" t="s">
        <v>527</v>
      </c>
      <c r="I1046" s="626" t="s">
        <v>3379</v>
      </c>
      <c r="J1046" s="626" t="s">
        <v>3903</v>
      </c>
      <c r="K1046" s="626" t="s">
        <v>3381</v>
      </c>
      <c r="L1046" s="627">
        <v>1163.02</v>
      </c>
      <c r="M1046" s="627">
        <v>3489.06</v>
      </c>
      <c r="N1046" s="626">
        <v>3</v>
      </c>
      <c r="O1046" s="691">
        <v>1</v>
      </c>
      <c r="P1046" s="627">
        <v>3489.06</v>
      </c>
      <c r="Q1046" s="642">
        <v>1</v>
      </c>
      <c r="R1046" s="626">
        <v>3</v>
      </c>
      <c r="S1046" s="642">
        <v>1</v>
      </c>
      <c r="T1046" s="691">
        <v>1</v>
      </c>
      <c r="U1046" s="673">
        <v>1</v>
      </c>
    </row>
    <row r="1047" spans="1:21" ht="14.4" customHeight="1" x14ac:dyDescent="0.3">
      <c r="A1047" s="625">
        <v>7</v>
      </c>
      <c r="B1047" s="626" t="s">
        <v>528</v>
      </c>
      <c r="C1047" s="626">
        <v>89301074</v>
      </c>
      <c r="D1047" s="689" t="s">
        <v>4146</v>
      </c>
      <c r="E1047" s="690" t="s">
        <v>2795</v>
      </c>
      <c r="F1047" s="626" t="s">
        <v>2775</v>
      </c>
      <c r="G1047" s="626" t="s">
        <v>3118</v>
      </c>
      <c r="H1047" s="626" t="s">
        <v>527</v>
      </c>
      <c r="I1047" s="626" t="s">
        <v>3119</v>
      </c>
      <c r="J1047" s="626" t="s">
        <v>3120</v>
      </c>
      <c r="K1047" s="626" t="s">
        <v>3121</v>
      </c>
      <c r="L1047" s="627">
        <v>3858.27</v>
      </c>
      <c r="M1047" s="627">
        <v>7716.54</v>
      </c>
      <c r="N1047" s="626">
        <v>2</v>
      </c>
      <c r="O1047" s="691">
        <v>1</v>
      </c>
      <c r="P1047" s="627">
        <v>7716.54</v>
      </c>
      <c r="Q1047" s="642">
        <v>1</v>
      </c>
      <c r="R1047" s="626">
        <v>2</v>
      </c>
      <c r="S1047" s="642">
        <v>1</v>
      </c>
      <c r="T1047" s="691">
        <v>1</v>
      </c>
      <c r="U1047" s="673">
        <v>1</v>
      </c>
    </row>
    <row r="1048" spans="1:21" ht="14.4" customHeight="1" x14ac:dyDescent="0.3">
      <c r="A1048" s="625">
        <v>7</v>
      </c>
      <c r="B1048" s="626" t="s">
        <v>528</v>
      </c>
      <c r="C1048" s="626">
        <v>89301074</v>
      </c>
      <c r="D1048" s="689" t="s">
        <v>4146</v>
      </c>
      <c r="E1048" s="690" t="s">
        <v>2795</v>
      </c>
      <c r="F1048" s="626" t="s">
        <v>2775</v>
      </c>
      <c r="G1048" s="626" t="s">
        <v>3389</v>
      </c>
      <c r="H1048" s="626" t="s">
        <v>527</v>
      </c>
      <c r="I1048" s="626" t="s">
        <v>3964</v>
      </c>
      <c r="J1048" s="626" t="s">
        <v>3391</v>
      </c>
      <c r="K1048" s="626" t="s">
        <v>3965</v>
      </c>
      <c r="L1048" s="627">
        <v>0</v>
      </c>
      <c r="M1048" s="627">
        <v>0</v>
      </c>
      <c r="N1048" s="626">
        <v>3</v>
      </c>
      <c r="O1048" s="691">
        <v>0.5</v>
      </c>
      <c r="P1048" s="627">
        <v>0</v>
      </c>
      <c r="Q1048" s="642"/>
      <c r="R1048" s="626">
        <v>3</v>
      </c>
      <c r="S1048" s="642">
        <v>1</v>
      </c>
      <c r="T1048" s="691">
        <v>0.5</v>
      </c>
      <c r="U1048" s="673">
        <v>1</v>
      </c>
    </row>
    <row r="1049" spans="1:21" ht="14.4" customHeight="1" x14ac:dyDescent="0.3">
      <c r="A1049" s="625">
        <v>7</v>
      </c>
      <c r="B1049" s="626" t="s">
        <v>528</v>
      </c>
      <c r="C1049" s="626">
        <v>89301074</v>
      </c>
      <c r="D1049" s="689" t="s">
        <v>4146</v>
      </c>
      <c r="E1049" s="690" t="s">
        <v>2795</v>
      </c>
      <c r="F1049" s="626" t="s">
        <v>2775</v>
      </c>
      <c r="G1049" s="626" t="s">
        <v>2932</v>
      </c>
      <c r="H1049" s="626" t="s">
        <v>527</v>
      </c>
      <c r="I1049" s="626" t="s">
        <v>3833</v>
      </c>
      <c r="J1049" s="626" t="s">
        <v>886</v>
      </c>
      <c r="K1049" s="626" t="s">
        <v>3834</v>
      </c>
      <c r="L1049" s="627">
        <v>0</v>
      </c>
      <c r="M1049" s="627">
        <v>0</v>
      </c>
      <c r="N1049" s="626">
        <v>2</v>
      </c>
      <c r="O1049" s="691">
        <v>0.5</v>
      </c>
      <c r="P1049" s="627">
        <v>0</v>
      </c>
      <c r="Q1049" s="642"/>
      <c r="R1049" s="626">
        <v>2</v>
      </c>
      <c r="S1049" s="642">
        <v>1</v>
      </c>
      <c r="T1049" s="691">
        <v>0.5</v>
      </c>
      <c r="U1049" s="673">
        <v>1</v>
      </c>
    </row>
    <row r="1050" spans="1:21" ht="14.4" customHeight="1" x14ac:dyDescent="0.3">
      <c r="A1050" s="625">
        <v>7</v>
      </c>
      <c r="B1050" s="626" t="s">
        <v>528</v>
      </c>
      <c r="C1050" s="626">
        <v>89301074</v>
      </c>
      <c r="D1050" s="689" t="s">
        <v>4146</v>
      </c>
      <c r="E1050" s="690" t="s">
        <v>2795</v>
      </c>
      <c r="F1050" s="626" t="s">
        <v>2775</v>
      </c>
      <c r="G1050" s="626" t="s">
        <v>2932</v>
      </c>
      <c r="H1050" s="626" t="s">
        <v>527</v>
      </c>
      <c r="I1050" s="626" t="s">
        <v>885</v>
      </c>
      <c r="J1050" s="626" t="s">
        <v>886</v>
      </c>
      <c r="K1050" s="626" t="s">
        <v>887</v>
      </c>
      <c r="L1050" s="627">
        <v>56.69</v>
      </c>
      <c r="M1050" s="627">
        <v>170.07</v>
      </c>
      <c r="N1050" s="626">
        <v>3</v>
      </c>
      <c r="O1050" s="691">
        <v>2</v>
      </c>
      <c r="P1050" s="627"/>
      <c r="Q1050" s="642">
        <v>0</v>
      </c>
      <c r="R1050" s="626"/>
      <c r="S1050" s="642">
        <v>0</v>
      </c>
      <c r="T1050" s="691"/>
      <c r="U1050" s="673">
        <v>0</v>
      </c>
    </row>
    <row r="1051" spans="1:21" ht="14.4" customHeight="1" x14ac:dyDescent="0.3">
      <c r="A1051" s="625">
        <v>7</v>
      </c>
      <c r="B1051" s="626" t="s">
        <v>528</v>
      </c>
      <c r="C1051" s="626">
        <v>89301074</v>
      </c>
      <c r="D1051" s="689" t="s">
        <v>4146</v>
      </c>
      <c r="E1051" s="690" t="s">
        <v>2795</v>
      </c>
      <c r="F1051" s="626" t="s">
        <v>2775</v>
      </c>
      <c r="G1051" s="626" t="s">
        <v>3126</v>
      </c>
      <c r="H1051" s="626" t="s">
        <v>527</v>
      </c>
      <c r="I1051" s="626" t="s">
        <v>3257</v>
      </c>
      <c r="J1051" s="626" t="s">
        <v>3966</v>
      </c>
      <c r="K1051" s="626" t="s">
        <v>3259</v>
      </c>
      <c r="L1051" s="627">
        <v>101.69</v>
      </c>
      <c r="M1051" s="627">
        <v>101.69</v>
      </c>
      <c r="N1051" s="626">
        <v>1</v>
      </c>
      <c r="O1051" s="691">
        <v>0.5</v>
      </c>
      <c r="P1051" s="627">
        <v>101.69</v>
      </c>
      <c r="Q1051" s="642">
        <v>1</v>
      </c>
      <c r="R1051" s="626">
        <v>1</v>
      </c>
      <c r="S1051" s="642">
        <v>1</v>
      </c>
      <c r="T1051" s="691">
        <v>0.5</v>
      </c>
      <c r="U1051" s="673">
        <v>1</v>
      </c>
    </row>
    <row r="1052" spans="1:21" ht="14.4" customHeight="1" x14ac:dyDescent="0.3">
      <c r="A1052" s="625">
        <v>7</v>
      </c>
      <c r="B1052" s="626" t="s">
        <v>528</v>
      </c>
      <c r="C1052" s="626">
        <v>89301074</v>
      </c>
      <c r="D1052" s="689" t="s">
        <v>4146</v>
      </c>
      <c r="E1052" s="690" t="s">
        <v>2795</v>
      </c>
      <c r="F1052" s="626" t="s">
        <v>2775</v>
      </c>
      <c r="G1052" s="626" t="s">
        <v>2860</v>
      </c>
      <c r="H1052" s="626" t="s">
        <v>645</v>
      </c>
      <c r="I1052" s="626" t="s">
        <v>2861</v>
      </c>
      <c r="J1052" s="626" t="s">
        <v>2862</v>
      </c>
      <c r="K1052" s="626" t="s">
        <v>2863</v>
      </c>
      <c r="L1052" s="627">
        <v>1344.66</v>
      </c>
      <c r="M1052" s="627">
        <v>14791.260000000002</v>
      </c>
      <c r="N1052" s="626">
        <v>11</v>
      </c>
      <c r="O1052" s="691">
        <v>4</v>
      </c>
      <c r="P1052" s="627">
        <v>9412.6200000000008</v>
      </c>
      <c r="Q1052" s="642">
        <v>0.63636363636363635</v>
      </c>
      <c r="R1052" s="626">
        <v>7</v>
      </c>
      <c r="S1052" s="642">
        <v>0.63636363636363635</v>
      </c>
      <c r="T1052" s="691">
        <v>2</v>
      </c>
      <c r="U1052" s="673">
        <v>0.5</v>
      </c>
    </row>
    <row r="1053" spans="1:21" ht="14.4" customHeight="1" x14ac:dyDescent="0.3">
      <c r="A1053" s="625">
        <v>7</v>
      </c>
      <c r="B1053" s="626" t="s">
        <v>528</v>
      </c>
      <c r="C1053" s="626">
        <v>89301074</v>
      </c>
      <c r="D1053" s="689" t="s">
        <v>4146</v>
      </c>
      <c r="E1053" s="690" t="s">
        <v>2795</v>
      </c>
      <c r="F1053" s="626" t="s">
        <v>2775</v>
      </c>
      <c r="G1053" s="626" t="s">
        <v>2860</v>
      </c>
      <c r="H1053" s="626" t="s">
        <v>645</v>
      </c>
      <c r="I1053" s="626" t="s">
        <v>3130</v>
      </c>
      <c r="J1053" s="626" t="s">
        <v>3131</v>
      </c>
      <c r="K1053" s="626" t="s">
        <v>3132</v>
      </c>
      <c r="L1053" s="627">
        <v>1793.46</v>
      </c>
      <c r="M1053" s="627">
        <v>5380.38</v>
      </c>
      <c r="N1053" s="626">
        <v>3</v>
      </c>
      <c r="O1053" s="691">
        <v>1</v>
      </c>
      <c r="P1053" s="627"/>
      <c r="Q1053" s="642">
        <v>0</v>
      </c>
      <c r="R1053" s="626"/>
      <c r="S1053" s="642">
        <v>0</v>
      </c>
      <c r="T1053" s="691"/>
      <c r="U1053" s="673">
        <v>0</v>
      </c>
    </row>
    <row r="1054" spans="1:21" ht="14.4" customHeight="1" x14ac:dyDescent="0.3">
      <c r="A1054" s="625">
        <v>7</v>
      </c>
      <c r="B1054" s="626" t="s">
        <v>528</v>
      </c>
      <c r="C1054" s="626">
        <v>89301074</v>
      </c>
      <c r="D1054" s="689" t="s">
        <v>4146</v>
      </c>
      <c r="E1054" s="690" t="s">
        <v>2795</v>
      </c>
      <c r="F1054" s="626" t="s">
        <v>2775</v>
      </c>
      <c r="G1054" s="626" t="s">
        <v>3137</v>
      </c>
      <c r="H1054" s="626" t="s">
        <v>527</v>
      </c>
      <c r="I1054" s="626" t="s">
        <v>893</v>
      </c>
      <c r="J1054" s="626" t="s">
        <v>3138</v>
      </c>
      <c r="K1054" s="626" t="s">
        <v>3139</v>
      </c>
      <c r="L1054" s="627">
        <v>0</v>
      </c>
      <c r="M1054" s="627">
        <v>0</v>
      </c>
      <c r="N1054" s="626">
        <v>3</v>
      </c>
      <c r="O1054" s="691">
        <v>1</v>
      </c>
      <c r="P1054" s="627">
        <v>0</v>
      </c>
      <c r="Q1054" s="642"/>
      <c r="R1054" s="626">
        <v>1</v>
      </c>
      <c r="S1054" s="642">
        <v>0.33333333333333331</v>
      </c>
      <c r="T1054" s="691">
        <v>0.5</v>
      </c>
      <c r="U1054" s="673">
        <v>0.5</v>
      </c>
    </row>
    <row r="1055" spans="1:21" ht="14.4" customHeight="1" x14ac:dyDescent="0.3">
      <c r="A1055" s="625">
        <v>7</v>
      </c>
      <c r="B1055" s="626" t="s">
        <v>528</v>
      </c>
      <c r="C1055" s="626">
        <v>89301074</v>
      </c>
      <c r="D1055" s="689" t="s">
        <v>4146</v>
      </c>
      <c r="E1055" s="690" t="s">
        <v>2795</v>
      </c>
      <c r="F1055" s="626" t="s">
        <v>2775</v>
      </c>
      <c r="G1055" s="626" t="s">
        <v>3140</v>
      </c>
      <c r="H1055" s="626" t="s">
        <v>527</v>
      </c>
      <c r="I1055" s="626" t="s">
        <v>3910</v>
      </c>
      <c r="J1055" s="626" t="s">
        <v>3265</v>
      </c>
      <c r="K1055" s="626" t="s">
        <v>3266</v>
      </c>
      <c r="L1055" s="627">
        <v>0</v>
      </c>
      <c r="M1055" s="627">
        <v>0</v>
      </c>
      <c r="N1055" s="626">
        <v>5</v>
      </c>
      <c r="O1055" s="691">
        <v>1</v>
      </c>
      <c r="P1055" s="627">
        <v>0</v>
      </c>
      <c r="Q1055" s="642"/>
      <c r="R1055" s="626">
        <v>5</v>
      </c>
      <c r="S1055" s="642">
        <v>1</v>
      </c>
      <c r="T1055" s="691">
        <v>1</v>
      </c>
      <c r="U1055" s="673">
        <v>1</v>
      </c>
    </row>
    <row r="1056" spans="1:21" ht="14.4" customHeight="1" x14ac:dyDescent="0.3">
      <c r="A1056" s="625">
        <v>7</v>
      </c>
      <c r="B1056" s="626" t="s">
        <v>528</v>
      </c>
      <c r="C1056" s="626">
        <v>89301074</v>
      </c>
      <c r="D1056" s="689" t="s">
        <v>4146</v>
      </c>
      <c r="E1056" s="690" t="s">
        <v>2795</v>
      </c>
      <c r="F1056" s="626" t="s">
        <v>2775</v>
      </c>
      <c r="G1056" s="626" t="s">
        <v>3155</v>
      </c>
      <c r="H1056" s="626" t="s">
        <v>645</v>
      </c>
      <c r="I1056" s="626" t="s">
        <v>3967</v>
      </c>
      <c r="J1056" s="626" t="s">
        <v>3165</v>
      </c>
      <c r="K1056" s="626" t="s">
        <v>3968</v>
      </c>
      <c r="L1056" s="627">
        <v>49.12</v>
      </c>
      <c r="M1056" s="627">
        <v>49.12</v>
      </c>
      <c r="N1056" s="626">
        <v>1</v>
      </c>
      <c r="O1056" s="691">
        <v>0.5</v>
      </c>
      <c r="P1056" s="627"/>
      <c r="Q1056" s="642">
        <v>0</v>
      </c>
      <c r="R1056" s="626"/>
      <c r="S1056" s="642">
        <v>0</v>
      </c>
      <c r="T1056" s="691"/>
      <c r="U1056" s="673">
        <v>0</v>
      </c>
    </row>
    <row r="1057" spans="1:21" ht="14.4" customHeight="1" x14ac:dyDescent="0.3">
      <c r="A1057" s="625">
        <v>7</v>
      </c>
      <c r="B1057" s="626" t="s">
        <v>528</v>
      </c>
      <c r="C1057" s="626">
        <v>89301074</v>
      </c>
      <c r="D1057" s="689" t="s">
        <v>4146</v>
      </c>
      <c r="E1057" s="690" t="s">
        <v>2795</v>
      </c>
      <c r="F1057" s="626" t="s">
        <v>2775</v>
      </c>
      <c r="G1057" s="626" t="s">
        <v>3155</v>
      </c>
      <c r="H1057" s="626" t="s">
        <v>645</v>
      </c>
      <c r="I1057" s="626" t="s">
        <v>3172</v>
      </c>
      <c r="J1057" s="626" t="s">
        <v>3173</v>
      </c>
      <c r="K1057" s="626" t="s">
        <v>3078</v>
      </c>
      <c r="L1057" s="627">
        <v>124.51</v>
      </c>
      <c r="M1057" s="627">
        <v>249.02</v>
      </c>
      <c r="N1057" s="626">
        <v>2</v>
      </c>
      <c r="O1057" s="691">
        <v>1</v>
      </c>
      <c r="P1057" s="627"/>
      <c r="Q1057" s="642">
        <v>0</v>
      </c>
      <c r="R1057" s="626"/>
      <c r="S1057" s="642">
        <v>0</v>
      </c>
      <c r="T1057" s="691"/>
      <c r="U1057" s="673">
        <v>0</v>
      </c>
    </row>
    <row r="1058" spans="1:21" ht="14.4" customHeight="1" x14ac:dyDescent="0.3">
      <c r="A1058" s="625">
        <v>7</v>
      </c>
      <c r="B1058" s="626" t="s">
        <v>528</v>
      </c>
      <c r="C1058" s="626">
        <v>89301074</v>
      </c>
      <c r="D1058" s="689" t="s">
        <v>4146</v>
      </c>
      <c r="E1058" s="690" t="s">
        <v>2795</v>
      </c>
      <c r="F1058" s="626" t="s">
        <v>2775</v>
      </c>
      <c r="G1058" s="626" t="s">
        <v>3155</v>
      </c>
      <c r="H1058" s="626" t="s">
        <v>645</v>
      </c>
      <c r="I1058" s="626" t="s">
        <v>3280</v>
      </c>
      <c r="J1058" s="626" t="s">
        <v>3173</v>
      </c>
      <c r="K1058" s="626" t="s">
        <v>3171</v>
      </c>
      <c r="L1058" s="627">
        <v>163.72999999999999</v>
      </c>
      <c r="M1058" s="627">
        <v>327.45999999999998</v>
      </c>
      <c r="N1058" s="626">
        <v>2</v>
      </c>
      <c r="O1058" s="691">
        <v>0.5</v>
      </c>
      <c r="P1058" s="627"/>
      <c r="Q1058" s="642">
        <v>0</v>
      </c>
      <c r="R1058" s="626"/>
      <c r="S1058" s="642">
        <v>0</v>
      </c>
      <c r="T1058" s="691"/>
      <c r="U1058" s="673">
        <v>0</v>
      </c>
    </row>
    <row r="1059" spans="1:21" ht="14.4" customHeight="1" x14ac:dyDescent="0.3">
      <c r="A1059" s="625">
        <v>7</v>
      </c>
      <c r="B1059" s="626" t="s">
        <v>528</v>
      </c>
      <c r="C1059" s="626">
        <v>89301074</v>
      </c>
      <c r="D1059" s="689" t="s">
        <v>4146</v>
      </c>
      <c r="E1059" s="690" t="s">
        <v>2795</v>
      </c>
      <c r="F1059" s="626" t="s">
        <v>2775</v>
      </c>
      <c r="G1059" s="626" t="s">
        <v>3155</v>
      </c>
      <c r="H1059" s="626" t="s">
        <v>645</v>
      </c>
      <c r="I1059" s="626" t="s">
        <v>3281</v>
      </c>
      <c r="J1059" s="626" t="s">
        <v>3272</v>
      </c>
      <c r="K1059" s="626" t="s">
        <v>3277</v>
      </c>
      <c r="L1059" s="627">
        <v>314.33999999999997</v>
      </c>
      <c r="M1059" s="627">
        <v>628.67999999999995</v>
      </c>
      <c r="N1059" s="626">
        <v>2</v>
      </c>
      <c r="O1059" s="691">
        <v>1</v>
      </c>
      <c r="P1059" s="627">
        <v>314.33999999999997</v>
      </c>
      <c r="Q1059" s="642">
        <v>0.5</v>
      </c>
      <c r="R1059" s="626">
        <v>1</v>
      </c>
      <c r="S1059" s="642">
        <v>0.5</v>
      </c>
      <c r="T1059" s="691">
        <v>0.5</v>
      </c>
      <c r="U1059" s="673">
        <v>0.5</v>
      </c>
    </row>
    <row r="1060" spans="1:21" ht="14.4" customHeight="1" x14ac:dyDescent="0.3">
      <c r="A1060" s="625">
        <v>7</v>
      </c>
      <c r="B1060" s="626" t="s">
        <v>528</v>
      </c>
      <c r="C1060" s="626">
        <v>89301074</v>
      </c>
      <c r="D1060" s="689" t="s">
        <v>4146</v>
      </c>
      <c r="E1060" s="690" t="s">
        <v>2795</v>
      </c>
      <c r="F1060" s="626" t="s">
        <v>2775</v>
      </c>
      <c r="G1060" s="626" t="s">
        <v>2937</v>
      </c>
      <c r="H1060" s="626" t="s">
        <v>527</v>
      </c>
      <c r="I1060" s="626" t="s">
        <v>3416</v>
      </c>
      <c r="J1060" s="626" t="s">
        <v>2939</v>
      </c>
      <c r="K1060" s="626" t="s">
        <v>3417</v>
      </c>
      <c r="L1060" s="627">
        <v>0</v>
      </c>
      <c r="M1060" s="627">
        <v>0</v>
      </c>
      <c r="N1060" s="626">
        <v>5</v>
      </c>
      <c r="O1060" s="691">
        <v>2.5</v>
      </c>
      <c r="P1060" s="627">
        <v>0</v>
      </c>
      <c r="Q1060" s="642"/>
      <c r="R1060" s="626">
        <v>5</v>
      </c>
      <c r="S1060" s="642">
        <v>1</v>
      </c>
      <c r="T1060" s="691">
        <v>2.5</v>
      </c>
      <c r="U1060" s="673">
        <v>1</v>
      </c>
    </row>
    <row r="1061" spans="1:21" ht="14.4" customHeight="1" x14ac:dyDescent="0.3">
      <c r="A1061" s="625">
        <v>7</v>
      </c>
      <c r="B1061" s="626" t="s">
        <v>528</v>
      </c>
      <c r="C1061" s="626">
        <v>89301074</v>
      </c>
      <c r="D1061" s="689" t="s">
        <v>4146</v>
      </c>
      <c r="E1061" s="690" t="s">
        <v>2795</v>
      </c>
      <c r="F1061" s="626" t="s">
        <v>2775</v>
      </c>
      <c r="G1061" s="626" t="s">
        <v>2937</v>
      </c>
      <c r="H1061" s="626" t="s">
        <v>527</v>
      </c>
      <c r="I1061" s="626" t="s">
        <v>2938</v>
      </c>
      <c r="J1061" s="626" t="s">
        <v>2939</v>
      </c>
      <c r="K1061" s="626" t="s">
        <v>2905</v>
      </c>
      <c r="L1061" s="627">
        <v>60.97</v>
      </c>
      <c r="M1061" s="627">
        <v>4999.54</v>
      </c>
      <c r="N1061" s="626">
        <v>82</v>
      </c>
      <c r="O1061" s="691">
        <v>29</v>
      </c>
      <c r="P1061" s="627">
        <v>2926.5599999999995</v>
      </c>
      <c r="Q1061" s="642">
        <v>0.58536585365853644</v>
      </c>
      <c r="R1061" s="626">
        <v>48</v>
      </c>
      <c r="S1061" s="642">
        <v>0.58536585365853655</v>
      </c>
      <c r="T1061" s="691">
        <v>14.5</v>
      </c>
      <c r="U1061" s="673">
        <v>0.5</v>
      </c>
    </row>
    <row r="1062" spans="1:21" ht="14.4" customHeight="1" x14ac:dyDescent="0.3">
      <c r="A1062" s="625">
        <v>7</v>
      </c>
      <c r="B1062" s="626" t="s">
        <v>528</v>
      </c>
      <c r="C1062" s="626">
        <v>89301074</v>
      </c>
      <c r="D1062" s="689" t="s">
        <v>4146</v>
      </c>
      <c r="E1062" s="690" t="s">
        <v>2795</v>
      </c>
      <c r="F1062" s="626" t="s">
        <v>2775</v>
      </c>
      <c r="G1062" s="626" t="s">
        <v>3176</v>
      </c>
      <c r="H1062" s="626" t="s">
        <v>527</v>
      </c>
      <c r="I1062" s="626" t="s">
        <v>3288</v>
      </c>
      <c r="J1062" s="626" t="s">
        <v>3289</v>
      </c>
      <c r="K1062" s="626" t="s">
        <v>3290</v>
      </c>
      <c r="L1062" s="627">
        <v>162.13</v>
      </c>
      <c r="M1062" s="627">
        <v>486.39</v>
      </c>
      <c r="N1062" s="626">
        <v>3</v>
      </c>
      <c r="O1062" s="691">
        <v>1</v>
      </c>
      <c r="P1062" s="627"/>
      <c r="Q1062" s="642">
        <v>0</v>
      </c>
      <c r="R1062" s="626"/>
      <c r="S1062" s="642">
        <v>0</v>
      </c>
      <c r="T1062" s="691"/>
      <c r="U1062" s="673">
        <v>0</v>
      </c>
    </row>
    <row r="1063" spans="1:21" ht="14.4" customHeight="1" x14ac:dyDescent="0.3">
      <c r="A1063" s="625">
        <v>7</v>
      </c>
      <c r="B1063" s="626" t="s">
        <v>528</v>
      </c>
      <c r="C1063" s="626">
        <v>89301074</v>
      </c>
      <c r="D1063" s="689" t="s">
        <v>4146</v>
      </c>
      <c r="E1063" s="690" t="s">
        <v>2795</v>
      </c>
      <c r="F1063" s="626" t="s">
        <v>2775</v>
      </c>
      <c r="G1063" s="626" t="s">
        <v>3420</v>
      </c>
      <c r="H1063" s="626" t="s">
        <v>527</v>
      </c>
      <c r="I1063" s="626" t="s">
        <v>3969</v>
      </c>
      <c r="J1063" s="626" t="s">
        <v>3970</v>
      </c>
      <c r="K1063" s="626" t="s">
        <v>3971</v>
      </c>
      <c r="L1063" s="627">
        <v>167.42</v>
      </c>
      <c r="M1063" s="627">
        <v>837.09999999999991</v>
      </c>
      <c r="N1063" s="626">
        <v>5</v>
      </c>
      <c r="O1063" s="691">
        <v>1</v>
      </c>
      <c r="P1063" s="627">
        <v>837.09999999999991</v>
      </c>
      <c r="Q1063" s="642">
        <v>1</v>
      </c>
      <c r="R1063" s="626">
        <v>5</v>
      </c>
      <c r="S1063" s="642">
        <v>1</v>
      </c>
      <c r="T1063" s="691">
        <v>1</v>
      </c>
      <c r="U1063" s="673">
        <v>1</v>
      </c>
    </row>
    <row r="1064" spans="1:21" ht="14.4" customHeight="1" x14ac:dyDescent="0.3">
      <c r="A1064" s="625">
        <v>7</v>
      </c>
      <c r="B1064" s="626" t="s">
        <v>528</v>
      </c>
      <c r="C1064" s="626">
        <v>89301074</v>
      </c>
      <c r="D1064" s="689" t="s">
        <v>4146</v>
      </c>
      <c r="E1064" s="690" t="s">
        <v>2795</v>
      </c>
      <c r="F1064" s="626" t="s">
        <v>2775</v>
      </c>
      <c r="G1064" s="626" t="s">
        <v>3180</v>
      </c>
      <c r="H1064" s="626" t="s">
        <v>645</v>
      </c>
      <c r="I1064" s="626" t="s">
        <v>2006</v>
      </c>
      <c r="J1064" s="626" t="s">
        <v>2007</v>
      </c>
      <c r="K1064" s="626" t="s">
        <v>2008</v>
      </c>
      <c r="L1064" s="627">
        <v>139.46</v>
      </c>
      <c r="M1064" s="627">
        <v>1255.1399999999999</v>
      </c>
      <c r="N1064" s="626">
        <v>9</v>
      </c>
      <c r="O1064" s="691">
        <v>2.5</v>
      </c>
      <c r="P1064" s="627">
        <v>836.76</v>
      </c>
      <c r="Q1064" s="642">
        <v>0.66666666666666674</v>
      </c>
      <c r="R1064" s="626">
        <v>6</v>
      </c>
      <c r="S1064" s="642">
        <v>0.66666666666666663</v>
      </c>
      <c r="T1064" s="691">
        <v>2</v>
      </c>
      <c r="U1064" s="673">
        <v>0.8</v>
      </c>
    </row>
    <row r="1065" spans="1:21" ht="14.4" customHeight="1" x14ac:dyDescent="0.3">
      <c r="A1065" s="625">
        <v>7</v>
      </c>
      <c r="B1065" s="626" t="s">
        <v>528</v>
      </c>
      <c r="C1065" s="626">
        <v>89301074</v>
      </c>
      <c r="D1065" s="689" t="s">
        <v>4146</v>
      </c>
      <c r="E1065" s="690" t="s">
        <v>2795</v>
      </c>
      <c r="F1065" s="626" t="s">
        <v>2775</v>
      </c>
      <c r="G1065" s="626" t="s">
        <v>3180</v>
      </c>
      <c r="H1065" s="626" t="s">
        <v>527</v>
      </c>
      <c r="I1065" s="626" t="s">
        <v>3423</v>
      </c>
      <c r="J1065" s="626" t="s">
        <v>3424</v>
      </c>
      <c r="K1065" s="626" t="s">
        <v>2008</v>
      </c>
      <c r="L1065" s="627">
        <v>0</v>
      </c>
      <c r="M1065" s="627">
        <v>0</v>
      </c>
      <c r="N1065" s="626">
        <v>4</v>
      </c>
      <c r="O1065" s="691">
        <v>0.5</v>
      </c>
      <c r="P1065" s="627"/>
      <c r="Q1065" s="642"/>
      <c r="R1065" s="626"/>
      <c r="S1065" s="642">
        <v>0</v>
      </c>
      <c r="T1065" s="691"/>
      <c r="U1065" s="673">
        <v>0</v>
      </c>
    </row>
    <row r="1066" spans="1:21" ht="14.4" customHeight="1" x14ac:dyDescent="0.3">
      <c r="A1066" s="625">
        <v>7</v>
      </c>
      <c r="B1066" s="626" t="s">
        <v>528</v>
      </c>
      <c r="C1066" s="626">
        <v>89301074</v>
      </c>
      <c r="D1066" s="689" t="s">
        <v>4146</v>
      </c>
      <c r="E1066" s="690" t="s">
        <v>2795</v>
      </c>
      <c r="F1066" s="626" t="s">
        <v>2775</v>
      </c>
      <c r="G1066" s="626" t="s">
        <v>3972</v>
      </c>
      <c r="H1066" s="626" t="s">
        <v>645</v>
      </c>
      <c r="I1066" s="626" t="s">
        <v>3973</v>
      </c>
      <c r="J1066" s="626" t="s">
        <v>3974</v>
      </c>
      <c r="K1066" s="626" t="s">
        <v>3975</v>
      </c>
      <c r="L1066" s="627">
        <v>0</v>
      </c>
      <c r="M1066" s="627">
        <v>0</v>
      </c>
      <c r="N1066" s="626">
        <v>5</v>
      </c>
      <c r="O1066" s="691">
        <v>1</v>
      </c>
      <c r="P1066" s="627">
        <v>0</v>
      </c>
      <c r="Q1066" s="642"/>
      <c r="R1066" s="626">
        <v>5</v>
      </c>
      <c r="S1066" s="642">
        <v>1</v>
      </c>
      <c r="T1066" s="691">
        <v>1</v>
      </c>
      <c r="U1066" s="673">
        <v>1</v>
      </c>
    </row>
    <row r="1067" spans="1:21" ht="14.4" customHeight="1" x14ac:dyDescent="0.3">
      <c r="A1067" s="625">
        <v>7</v>
      </c>
      <c r="B1067" s="626" t="s">
        <v>528</v>
      </c>
      <c r="C1067" s="626">
        <v>89301074</v>
      </c>
      <c r="D1067" s="689" t="s">
        <v>4146</v>
      </c>
      <c r="E1067" s="690" t="s">
        <v>2795</v>
      </c>
      <c r="F1067" s="626" t="s">
        <v>2775</v>
      </c>
      <c r="G1067" s="626" t="s">
        <v>2940</v>
      </c>
      <c r="H1067" s="626" t="s">
        <v>527</v>
      </c>
      <c r="I1067" s="626" t="s">
        <v>2945</v>
      </c>
      <c r="J1067" s="626" t="s">
        <v>2946</v>
      </c>
      <c r="K1067" s="626" t="s">
        <v>996</v>
      </c>
      <c r="L1067" s="627">
        <v>0</v>
      </c>
      <c r="M1067" s="627">
        <v>0</v>
      </c>
      <c r="N1067" s="626">
        <v>14</v>
      </c>
      <c r="O1067" s="691">
        <v>2.5</v>
      </c>
      <c r="P1067" s="627">
        <v>0</v>
      </c>
      <c r="Q1067" s="642"/>
      <c r="R1067" s="626">
        <v>12</v>
      </c>
      <c r="S1067" s="642">
        <v>0.8571428571428571</v>
      </c>
      <c r="T1067" s="691">
        <v>2</v>
      </c>
      <c r="U1067" s="673">
        <v>0.8</v>
      </c>
    </row>
    <row r="1068" spans="1:21" ht="14.4" customHeight="1" x14ac:dyDescent="0.3">
      <c r="A1068" s="625">
        <v>7</v>
      </c>
      <c r="B1068" s="626" t="s">
        <v>528</v>
      </c>
      <c r="C1068" s="626">
        <v>89301074</v>
      </c>
      <c r="D1068" s="689" t="s">
        <v>4146</v>
      </c>
      <c r="E1068" s="690" t="s">
        <v>2795</v>
      </c>
      <c r="F1068" s="626" t="s">
        <v>2775</v>
      </c>
      <c r="G1068" s="626" t="s">
        <v>2940</v>
      </c>
      <c r="H1068" s="626" t="s">
        <v>527</v>
      </c>
      <c r="I1068" s="626" t="s">
        <v>3859</v>
      </c>
      <c r="J1068" s="626" t="s">
        <v>3427</v>
      </c>
      <c r="K1068" s="626" t="s">
        <v>996</v>
      </c>
      <c r="L1068" s="627">
        <v>0</v>
      </c>
      <c r="M1068" s="627">
        <v>0</v>
      </c>
      <c r="N1068" s="626">
        <v>2</v>
      </c>
      <c r="O1068" s="691">
        <v>1</v>
      </c>
      <c r="P1068" s="627">
        <v>0</v>
      </c>
      <c r="Q1068" s="642"/>
      <c r="R1068" s="626">
        <v>2</v>
      </c>
      <c r="S1068" s="642">
        <v>1</v>
      </c>
      <c r="T1068" s="691">
        <v>1</v>
      </c>
      <c r="U1068" s="673">
        <v>1</v>
      </c>
    </row>
    <row r="1069" spans="1:21" ht="14.4" customHeight="1" x14ac:dyDescent="0.3">
      <c r="A1069" s="625">
        <v>7</v>
      </c>
      <c r="B1069" s="626" t="s">
        <v>528</v>
      </c>
      <c r="C1069" s="626">
        <v>89301074</v>
      </c>
      <c r="D1069" s="689" t="s">
        <v>4146</v>
      </c>
      <c r="E1069" s="690" t="s">
        <v>2795</v>
      </c>
      <c r="F1069" s="626" t="s">
        <v>2775</v>
      </c>
      <c r="G1069" s="626" t="s">
        <v>2940</v>
      </c>
      <c r="H1069" s="626" t="s">
        <v>527</v>
      </c>
      <c r="I1069" s="626" t="s">
        <v>3976</v>
      </c>
      <c r="J1069" s="626" t="s">
        <v>3430</v>
      </c>
      <c r="K1069" s="626" t="s">
        <v>3977</v>
      </c>
      <c r="L1069" s="627">
        <v>0</v>
      </c>
      <c r="M1069" s="627">
        <v>0</v>
      </c>
      <c r="N1069" s="626">
        <v>2</v>
      </c>
      <c r="O1069" s="691">
        <v>1.5</v>
      </c>
      <c r="P1069" s="627">
        <v>0</v>
      </c>
      <c r="Q1069" s="642"/>
      <c r="R1069" s="626">
        <v>2</v>
      </c>
      <c r="S1069" s="642">
        <v>1</v>
      </c>
      <c r="T1069" s="691">
        <v>1.5</v>
      </c>
      <c r="U1069" s="673">
        <v>1</v>
      </c>
    </row>
    <row r="1070" spans="1:21" ht="14.4" customHeight="1" x14ac:dyDescent="0.3">
      <c r="A1070" s="625">
        <v>7</v>
      </c>
      <c r="B1070" s="626" t="s">
        <v>528</v>
      </c>
      <c r="C1070" s="626">
        <v>89301074</v>
      </c>
      <c r="D1070" s="689" t="s">
        <v>4146</v>
      </c>
      <c r="E1070" s="690" t="s">
        <v>2795</v>
      </c>
      <c r="F1070" s="626" t="s">
        <v>2775</v>
      </c>
      <c r="G1070" s="626" t="s">
        <v>2940</v>
      </c>
      <c r="H1070" s="626" t="s">
        <v>527</v>
      </c>
      <c r="I1070" s="626" t="s">
        <v>3978</v>
      </c>
      <c r="J1070" s="626" t="s">
        <v>2944</v>
      </c>
      <c r="K1070" s="626" t="s">
        <v>3979</v>
      </c>
      <c r="L1070" s="627">
        <v>0</v>
      </c>
      <c r="M1070" s="627">
        <v>0</v>
      </c>
      <c r="N1070" s="626">
        <v>2</v>
      </c>
      <c r="O1070" s="691">
        <v>0.5</v>
      </c>
      <c r="P1070" s="627">
        <v>0</v>
      </c>
      <c r="Q1070" s="642"/>
      <c r="R1070" s="626">
        <v>2</v>
      </c>
      <c r="S1070" s="642">
        <v>1</v>
      </c>
      <c r="T1070" s="691">
        <v>0.5</v>
      </c>
      <c r="U1070" s="673">
        <v>1</v>
      </c>
    </row>
    <row r="1071" spans="1:21" ht="14.4" customHeight="1" x14ac:dyDescent="0.3">
      <c r="A1071" s="625">
        <v>7</v>
      </c>
      <c r="B1071" s="626" t="s">
        <v>528</v>
      </c>
      <c r="C1071" s="626">
        <v>89301074</v>
      </c>
      <c r="D1071" s="689" t="s">
        <v>4146</v>
      </c>
      <c r="E1071" s="690" t="s">
        <v>2795</v>
      </c>
      <c r="F1071" s="626" t="s">
        <v>2775</v>
      </c>
      <c r="G1071" s="626" t="s">
        <v>2940</v>
      </c>
      <c r="H1071" s="626" t="s">
        <v>527</v>
      </c>
      <c r="I1071" s="626" t="s">
        <v>3980</v>
      </c>
      <c r="J1071" s="626" t="s">
        <v>2946</v>
      </c>
      <c r="K1071" s="626" t="s">
        <v>996</v>
      </c>
      <c r="L1071" s="627">
        <v>0</v>
      </c>
      <c r="M1071" s="627">
        <v>0</v>
      </c>
      <c r="N1071" s="626">
        <v>3</v>
      </c>
      <c r="O1071" s="691">
        <v>0.5</v>
      </c>
      <c r="P1071" s="627">
        <v>0</v>
      </c>
      <c r="Q1071" s="642"/>
      <c r="R1071" s="626">
        <v>3</v>
      </c>
      <c r="S1071" s="642">
        <v>1</v>
      </c>
      <c r="T1071" s="691">
        <v>0.5</v>
      </c>
      <c r="U1071" s="673">
        <v>1</v>
      </c>
    </row>
    <row r="1072" spans="1:21" ht="14.4" customHeight="1" x14ac:dyDescent="0.3">
      <c r="A1072" s="625">
        <v>7</v>
      </c>
      <c r="B1072" s="626" t="s">
        <v>528</v>
      </c>
      <c r="C1072" s="626">
        <v>89301074</v>
      </c>
      <c r="D1072" s="689" t="s">
        <v>4146</v>
      </c>
      <c r="E1072" s="690" t="s">
        <v>2797</v>
      </c>
      <c r="F1072" s="626" t="s">
        <v>2775</v>
      </c>
      <c r="G1072" s="626" t="s">
        <v>3981</v>
      </c>
      <c r="H1072" s="626" t="s">
        <v>527</v>
      </c>
      <c r="I1072" s="626" t="s">
        <v>3982</v>
      </c>
      <c r="J1072" s="626" t="s">
        <v>3983</v>
      </c>
      <c r="K1072" s="626" t="s">
        <v>3984</v>
      </c>
      <c r="L1072" s="627">
        <v>72.7</v>
      </c>
      <c r="M1072" s="627">
        <v>72.7</v>
      </c>
      <c r="N1072" s="626">
        <v>1</v>
      </c>
      <c r="O1072" s="691">
        <v>0.5</v>
      </c>
      <c r="P1072" s="627"/>
      <c r="Q1072" s="642">
        <v>0</v>
      </c>
      <c r="R1072" s="626"/>
      <c r="S1072" s="642">
        <v>0</v>
      </c>
      <c r="T1072" s="691"/>
      <c r="U1072" s="673">
        <v>0</v>
      </c>
    </row>
    <row r="1073" spans="1:21" ht="14.4" customHeight="1" x14ac:dyDescent="0.3">
      <c r="A1073" s="625">
        <v>7</v>
      </c>
      <c r="B1073" s="626" t="s">
        <v>528</v>
      </c>
      <c r="C1073" s="626">
        <v>89301074</v>
      </c>
      <c r="D1073" s="689" t="s">
        <v>4146</v>
      </c>
      <c r="E1073" s="690" t="s">
        <v>2797</v>
      </c>
      <c r="F1073" s="626" t="s">
        <v>2775</v>
      </c>
      <c r="G1073" s="626" t="s">
        <v>3441</v>
      </c>
      <c r="H1073" s="626" t="s">
        <v>527</v>
      </c>
      <c r="I1073" s="626" t="s">
        <v>3442</v>
      </c>
      <c r="J1073" s="626" t="s">
        <v>3985</v>
      </c>
      <c r="K1073" s="626" t="s">
        <v>3444</v>
      </c>
      <c r="L1073" s="627">
        <v>25.4</v>
      </c>
      <c r="M1073" s="627">
        <v>25.4</v>
      </c>
      <c r="N1073" s="626">
        <v>1</v>
      </c>
      <c r="O1073" s="691">
        <v>0.5</v>
      </c>
      <c r="P1073" s="627"/>
      <c r="Q1073" s="642">
        <v>0</v>
      </c>
      <c r="R1073" s="626"/>
      <c r="S1073" s="642">
        <v>0</v>
      </c>
      <c r="T1073" s="691"/>
      <c r="U1073" s="673">
        <v>0</v>
      </c>
    </row>
    <row r="1074" spans="1:21" ht="14.4" customHeight="1" x14ac:dyDescent="0.3">
      <c r="A1074" s="625">
        <v>7</v>
      </c>
      <c r="B1074" s="626" t="s">
        <v>528</v>
      </c>
      <c r="C1074" s="626">
        <v>89301074</v>
      </c>
      <c r="D1074" s="689" t="s">
        <v>4146</v>
      </c>
      <c r="E1074" s="690" t="s">
        <v>2798</v>
      </c>
      <c r="F1074" s="626" t="s">
        <v>2775</v>
      </c>
      <c r="G1074" s="626" t="s">
        <v>2953</v>
      </c>
      <c r="H1074" s="626" t="s">
        <v>527</v>
      </c>
      <c r="I1074" s="626" t="s">
        <v>2954</v>
      </c>
      <c r="J1074" s="626" t="s">
        <v>2955</v>
      </c>
      <c r="K1074" s="626" t="s">
        <v>2956</v>
      </c>
      <c r="L1074" s="627">
        <v>51.87</v>
      </c>
      <c r="M1074" s="627">
        <v>155.60999999999999</v>
      </c>
      <c r="N1074" s="626">
        <v>3</v>
      </c>
      <c r="O1074" s="691">
        <v>1</v>
      </c>
      <c r="P1074" s="627">
        <v>103.74</v>
      </c>
      <c r="Q1074" s="642">
        <v>0.66666666666666674</v>
      </c>
      <c r="R1074" s="626">
        <v>2</v>
      </c>
      <c r="S1074" s="642">
        <v>0.66666666666666663</v>
      </c>
      <c r="T1074" s="691">
        <v>0.5</v>
      </c>
      <c r="U1074" s="673">
        <v>0.5</v>
      </c>
    </row>
    <row r="1075" spans="1:21" ht="14.4" customHeight="1" x14ac:dyDescent="0.3">
      <c r="A1075" s="625">
        <v>7</v>
      </c>
      <c r="B1075" s="626" t="s">
        <v>528</v>
      </c>
      <c r="C1075" s="626">
        <v>89301074</v>
      </c>
      <c r="D1075" s="689" t="s">
        <v>4146</v>
      </c>
      <c r="E1075" s="690" t="s">
        <v>2798</v>
      </c>
      <c r="F1075" s="626" t="s">
        <v>2775</v>
      </c>
      <c r="G1075" s="626" t="s">
        <v>2953</v>
      </c>
      <c r="H1075" s="626" t="s">
        <v>527</v>
      </c>
      <c r="I1075" s="626" t="s">
        <v>3986</v>
      </c>
      <c r="J1075" s="626" t="s">
        <v>2955</v>
      </c>
      <c r="K1075" s="626" t="s">
        <v>3987</v>
      </c>
      <c r="L1075" s="627">
        <v>0</v>
      </c>
      <c r="M1075" s="627">
        <v>0</v>
      </c>
      <c r="N1075" s="626">
        <v>3</v>
      </c>
      <c r="O1075" s="691">
        <v>1.5</v>
      </c>
      <c r="P1075" s="627">
        <v>0</v>
      </c>
      <c r="Q1075" s="642"/>
      <c r="R1075" s="626">
        <v>2</v>
      </c>
      <c r="S1075" s="642">
        <v>0.66666666666666663</v>
      </c>
      <c r="T1075" s="691">
        <v>0.5</v>
      </c>
      <c r="U1075" s="673">
        <v>0.33333333333333331</v>
      </c>
    </row>
    <row r="1076" spans="1:21" ht="14.4" customHeight="1" x14ac:dyDescent="0.3">
      <c r="A1076" s="625">
        <v>7</v>
      </c>
      <c r="B1076" s="626" t="s">
        <v>528</v>
      </c>
      <c r="C1076" s="626">
        <v>89301074</v>
      </c>
      <c r="D1076" s="689" t="s">
        <v>4146</v>
      </c>
      <c r="E1076" s="690" t="s">
        <v>2798</v>
      </c>
      <c r="F1076" s="626" t="s">
        <v>2775</v>
      </c>
      <c r="G1076" s="626" t="s">
        <v>2843</v>
      </c>
      <c r="H1076" s="626" t="s">
        <v>645</v>
      </c>
      <c r="I1076" s="626" t="s">
        <v>3988</v>
      </c>
      <c r="J1076" s="626" t="s">
        <v>3989</v>
      </c>
      <c r="K1076" s="626" t="s">
        <v>3990</v>
      </c>
      <c r="L1076" s="627">
        <v>333.31</v>
      </c>
      <c r="M1076" s="627">
        <v>333.31</v>
      </c>
      <c r="N1076" s="626">
        <v>1</v>
      </c>
      <c r="O1076" s="691">
        <v>0.5</v>
      </c>
      <c r="P1076" s="627">
        <v>333.31</v>
      </c>
      <c r="Q1076" s="642">
        <v>1</v>
      </c>
      <c r="R1076" s="626">
        <v>1</v>
      </c>
      <c r="S1076" s="642">
        <v>1</v>
      </c>
      <c r="T1076" s="691">
        <v>0.5</v>
      </c>
      <c r="U1076" s="673">
        <v>1</v>
      </c>
    </row>
    <row r="1077" spans="1:21" ht="14.4" customHeight="1" x14ac:dyDescent="0.3">
      <c r="A1077" s="625">
        <v>7</v>
      </c>
      <c r="B1077" s="626" t="s">
        <v>528</v>
      </c>
      <c r="C1077" s="626">
        <v>89301074</v>
      </c>
      <c r="D1077" s="689" t="s">
        <v>4146</v>
      </c>
      <c r="E1077" s="690" t="s">
        <v>2798</v>
      </c>
      <c r="F1077" s="626" t="s">
        <v>2775</v>
      </c>
      <c r="G1077" s="626" t="s">
        <v>2843</v>
      </c>
      <c r="H1077" s="626" t="s">
        <v>645</v>
      </c>
      <c r="I1077" s="626" t="s">
        <v>2290</v>
      </c>
      <c r="J1077" s="626" t="s">
        <v>2694</v>
      </c>
      <c r="K1077" s="626" t="s">
        <v>2695</v>
      </c>
      <c r="L1077" s="627">
        <v>333.31</v>
      </c>
      <c r="M1077" s="627">
        <v>666.62</v>
      </c>
      <c r="N1077" s="626">
        <v>2</v>
      </c>
      <c r="O1077" s="691">
        <v>2</v>
      </c>
      <c r="P1077" s="627"/>
      <c r="Q1077" s="642">
        <v>0</v>
      </c>
      <c r="R1077" s="626"/>
      <c r="S1077" s="642">
        <v>0</v>
      </c>
      <c r="T1077" s="691"/>
      <c r="U1077" s="673">
        <v>0</v>
      </c>
    </row>
    <row r="1078" spans="1:21" ht="14.4" customHeight="1" x14ac:dyDescent="0.3">
      <c r="A1078" s="625">
        <v>7</v>
      </c>
      <c r="B1078" s="626" t="s">
        <v>528</v>
      </c>
      <c r="C1078" s="626">
        <v>89301074</v>
      </c>
      <c r="D1078" s="689" t="s">
        <v>4146</v>
      </c>
      <c r="E1078" s="690" t="s">
        <v>2798</v>
      </c>
      <c r="F1078" s="626" t="s">
        <v>2775</v>
      </c>
      <c r="G1078" s="626" t="s">
        <v>3671</v>
      </c>
      <c r="H1078" s="626" t="s">
        <v>527</v>
      </c>
      <c r="I1078" s="626" t="s">
        <v>3672</v>
      </c>
      <c r="J1078" s="626" t="s">
        <v>3673</v>
      </c>
      <c r="K1078" s="626" t="s">
        <v>3071</v>
      </c>
      <c r="L1078" s="627">
        <v>97.42</v>
      </c>
      <c r="M1078" s="627">
        <v>97.42</v>
      </c>
      <c r="N1078" s="626">
        <v>1</v>
      </c>
      <c r="O1078" s="691">
        <v>1</v>
      </c>
      <c r="P1078" s="627">
        <v>97.42</v>
      </c>
      <c r="Q1078" s="642">
        <v>1</v>
      </c>
      <c r="R1078" s="626">
        <v>1</v>
      </c>
      <c r="S1078" s="642">
        <v>1</v>
      </c>
      <c r="T1078" s="691">
        <v>1</v>
      </c>
      <c r="U1078" s="673">
        <v>1</v>
      </c>
    </row>
    <row r="1079" spans="1:21" ht="14.4" customHeight="1" x14ac:dyDescent="0.3">
      <c r="A1079" s="625">
        <v>7</v>
      </c>
      <c r="B1079" s="626" t="s">
        <v>528</v>
      </c>
      <c r="C1079" s="626">
        <v>89301074</v>
      </c>
      <c r="D1079" s="689" t="s">
        <v>4146</v>
      </c>
      <c r="E1079" s="690" t="s">
        <v>2798</v>
      </c>
      <c r="F1079" s="626" t="s">
        <v>2775</v>
      </c>
      <c r="G1079" s="626" t="s">
        <v>2894</v>
      </c>
      <c r="H1079" s="626" t="s">
        <v>527</v>
      </c>
      <c r="I1079" s="626" t="s">
        <v>2895</v>
      </c>
      <c r="J1079" s="626" t="s">
        <v>2896</v>
      </c>
      <c r="K1079" s="626" t="s">
        <v>2897</v>
      </c>
      <c r="L1079" s="627">
        <v>0</v>
      </c>
      <c r="M1079" s="627">
        <v>0</v>
      </c>
      <c r="N1079" s="626">
        <v>1</v>
      </c>
      <c r="O1079" s="691">
        <v>0.5</v>
      </c>
      <c r="P1079" s="627">
        <v>0</v>
      </c>
      <c r="Q1079" s="642"/>
      <c r="R1079" s="626">
        <v>1</v>
      </c>
      <c r="S1079" s="642">
        <v>1</v>
      </c>
      <c r="T1079" s="691">
        <v>0.5</v>
      </c>
      <c r="U1079" s="673">
        <v>1</v>
      </c>
    </row>
    <row r="1080" spans="1:21" ht="14.4" customHeight="1" x14ac:dyDescent="0.3">
      <c r="A1080" s="625">
        <v>7</v>
      </c>
      <c r="B1080" s="626" t="s">
        <v>528</v>
      </c>
      <c r="C1080" s="626">
        <v>89301074</v>
      </c>
      <c r="D1080" s="689" t="s">
        <v>4146</v>
      </c>
      <c r="E1080" s="690" t="s">
        <v>2798</v>
      </c>
      <c r="F1080" s="626" t="s">
        <v>2775</v>
      </c>
      <c r="G1080" s="626" t="s">
        <v>2957</v>
      </c>
      <c r="H1080" s="626" t="s">
        <v>645</v>
      </c>
      <c r="I1080" s="626" t="s">
        <v>2958</v>
      </c>
      <c r="J1080" s="626" t="s">
        <v>2959</v>
      </c>
      <c r="K1080" s="626" t="s">
        <v>2960</v>
      </c>
      <c r="L1080" s="627">
        <v>1027.5999999999999</v>
      </c>
      <c r="M1080" s="627">
        <v>12331.2</v>
      </c>
      <c r="N1080" s="626">
        <v>12</v>
      </c>
      <c r="O1080" s="691">
        <v>4</v>
      </c>
      <c r="P1080" s="627">
        <v>12331.2</v>
      </c>
      <c r="Q1080" s="642">
        <v>1</v>
      </c>
      <c r="R1080" s="626">
        <v>12</v>
      </c>
      <c r="S1080" s="642">
        <v>1</v>
      </c>
      <c r="T1080" s="691">
        <v>4</v>
      </c>
      <c r="U1080" s="673">
        <v>1</v>
      </c>
    </row>
    <row r="1081" spans="1:21" ht="14.4" customHeight="1" x14ac:dyDescent="0.3">
      <c r="A1081" s="625">
        <v>7</v>
      </c>
      <c r="B1081" s="626" t="s">
        <v>528</v>
      </c>
      <c r="C1081" s="626">
        <v>89301074</v>
      </c>
      <c r="D1081" s="689" t="s">
        <v>4146</v>
      </c>
      <c r="E1081" s="690" t="s">
        <v>2798</v>
      </c>
      <c r="F1081" s="626" t="s">
        <v>2775</v>
      </c>
      <c r="G1081" s="626" t="s">
        <v>2957</v>
      </c>
      <c r="H1081" s="626" t="s">
        <v>527</v>
      </c>
      <c r="I1081" s="626" t="s">
        <v>3875</v>
      </c>
      <c r="J1081" s="626" t="s">
        <v>2959</v>
      </c>
      <c r="K1081" s="626" t="s">
        <v>3876</v>
      </c>
      <c r="L1081" s="627">
        <v>2055.08</v>
      </c>
      <c r="M1081" s="627">
        <v>41101.599999999999</v>
      </c>
      <c r="N1081" s="626">
        <v>20</v>
      </c>
      <c r="O1081" s="691">
        <v>7</v>
      </c>
      <c r="P1081" s="627">
        <v>22605.879999999997</v>
      </c>
      <c r="Q1081" s="642">
        <v>0.54999999999999993</v>
      </c>
      <c r="R1081" s="626">
        <v>11</v>
      </c>
      <c r="S1081" s="642">
        <v>0.55000000000000004</v>
      </c>
      <c r="T1081" s="691">
        <v>4</v>
      </c>
      <c r="U1081" s="673">
        <v>0.5714285714285714</v>
      </c>
    </row>
    <row r="1082" spans="1:21" ht="14.4" customHeight="1" x14ac:dyDescent="0.3">
      <c r="A1082" s="625">
        <v>7</v>
      </c>
      <c r="B1082" s="626" t="s">
        <v>528</v>
      </c>
      <c r="C1082" s="626">
        <v>89301074</v>
      </c>
      <c r="D1082" s="689" t="s">
        <v>4146</v>
      </c>
      <c r="E1082" s="690" t="s">
        <v>2798</v>
      </c>
      <c r="F1082" s="626" t="s">
        <v>2775</v>
      </c>
      <c r="G1082" s="626" t="s">
        <v>2957</v>
      </c>
      <c r="H1082" s="626" t="s">
        <v>645</v>
      </c>
      <c r="I1082" s="626" t="s">
        <v>2961</v>
      </c>
      <c r="J1082" s="626" t="s">
        <v>2962</v>
      </c>
      <c r="K1082" s="626" t="s">
        <v>2963</v>
      </c>
      <c r="L1082" s="627">
        <v>1509.4</v>
      </c>
      <c r="M1082" s="627">
        <v>18112.800000000003</v>
      </c>
      <c r="N1082" s="626">
        <v>12</v>
      </c>
      <c r="O1082" s="691">
        <v>4</v>
      </c>
      <c r="P1082" s="627">
        <v>4528.2000000000007</v>
      </c>
      <c r="Q1082" s="642">
        <v>0.25</v>
      </c>
      <c r="R1082" s="626">
        <v>3</v>
      </c>
      <c r="S1082" s="642">
        <v>0.25</v>
      </c>
      <c r="T1082" s="691">
        <v>2</v>
      </c>
      <c r="U1082" s="673">
        <v>0.5</v>
      </c>
    </row>
    <row r="1083" spans="1:21" ht="14.4" customHeight="1" x14ac:dyDescent="0.3">
      <c r="A1083" s="625">
        <v>7</v>
      </c>
      <c r="B1083" s="626" t="s">
        <v>528</v>
      </c>
      <c r="C1083" s="626">
        <v>89301074</v>
      </c>
      <c r="D1083" s="689" t="s">
        <v>4146</v>
      </c>
      <c r="E1083" s="690" t="s">
        <v>2798</v>
      </c>
      <c r="F1083" s="626" t="s">
        <v>2775</v>
      </c>
      <c r="G1083" s="626" t="s">
        <v>2957</v>
      </c>
      <c r="H1083" s="626" t="s">
        <v>645</v>
      </c>
      <c r="I1083" s="626" t="s">
        <v>3186</v>
      </c>
      <c r="J1083" s="626" t="s">
        <v>3187</v>
      </c>
      <c r="K1083" s="626" t="s">
        <v>3188</v>
      </c>
      <c r="L1083" s="627">
        <v>1896.14</v>
      </c>
      <c r="M1083" s="627">
        <v>11376.84</v>
      </c>
      <c r="N1083" s="626">
        <v>6</v>
      </c>
      <c r="O1083" s="691">
        <v>1</v>
      </c>
      <c r="P1083" s="627">
        <v>11376.84</v>
      </c>
      <c r="Q1083" s="642">
        <v>1</v>
      </c>
      <c r="R1083" s="626">
        <v>6</v>
      </c>
      <c r="S1083" s="642">
        <v>1</v>
      </c>
      <c r="T1083" s="691">
        <v>1</v>
      </c>
      <c r="U1083" s="673">
        <v>1</v>
      </c>
    </row>
    <row r="1084" spans="1:21" ht="14.4" customHeight="1" x14ac:dyDescent="0.3">
      <c r="A1084" s="625">
        <v>7</v>
      </c>
      <c r="B1084" s="626" t="s">
        <v>528</v>
      </c>
      <c r="C1084" s="626">
        <v>89301074</v>
      </c>
      <c r="D1084" s="689" t="s">
        <v>4146</v>
      </c>
      <c r="E1084" s="690" t="s">
        <v>2798</v>
      </c>
      <c r="F1084" s="626" t="s">
        <v>2775</v>
      </c>
      <c r="G1084" s="626" t="s">
        <v>2957</v>
      </c>
      <c r="H1084" s="626" t="s">
        <v>527</v>
      </c>
      <c r="I1084" s="626" t="s">
        <v>3948</v>
      </c>
      <c r="J1084" s="626" t="s">
        <v>2962</v>
      </c>
      <c r="K1084" s="626" t="s">
        <v>3949</v>
      </c>
      <c r="L1084" s="627">
        <v>3018.79</v>
      </c>
      <c r="M1084" s="627">
        <v>18112.739999999998</v>
      </c>
      <c r="N1084" s="626">
        <v>6</v>
      </c>
      <c r="O1084" s="691">
        <v>2</v>
      </c>
      <c r="P1084" s="627">
        <v>9056.369999999999</v>
      </c>
      <c r="Q1084" s="642">
        <v>0.5</v>
      </c>
      <c r="R1084" s="626">
        <v>3</v>
      </c>
      <c r="S1084" s="642">
        <v>0.5</v>
      </c>
      <c r="T1084" s="691">
        <v>1</v>
      </c>
      <c r="U1084" s="673">
        <v>0.5</v>
      </c>
    </row>
    <row r="1085" spans="1:21" ht="14.4" customHeight="1" x14ac:dyDescent="0.3">
      <c r="A1085" s="625">
        <v>7</v>
      </c>
      <c r="B1085" s="626" t="s">
        <v>528</v>
      </c>
      <c r="C1085" s="626">
        <v>89301074</v>
      </c>
      <c r="D1085" s="689" t="s">
        <v>4146</v>
      </c>
      <c r="E1085" s="690" t="s">
        <v>2798</v>
      </c>
      <c r="F1085" s="626" t="s">
        <v>2775</v>
      </c>
      <c r="G1085" s="626" t="s">
        <v>2957</v>
      </c>
      <c r="H1085" s="626" t="s">
        <v>527</v>
      </c>
      <c r="I1085" s="626" t="s">
        <v>3950</v>
      </c>
      <c r="J1085" s="626" t="s">
        <v>3187</v>
      </c>
      <c r="K1085" s="626" t="s">
        <v>3951</v>
      </c>
      <c r="L1085" s="627">
        <v>3792.26</v>
      </c>
      <c r="M1085" s="627">
        <v>45507.12</v>
      </c>
      <c r="N1085" s="626">
        <v>12</v>
      </c>
      <c r="O1085" s="691">
        <v>4</v>
      </c>
      <c r="P1085" s="627">
        <v>22753.56</v>
      </c>
      <c r="Q1085" s="642">
        <v>0.5</v>
      </c>
      <c r="R1085" s="626">
        <v>6</v>
      </c>
      <c r="S1085" s="642">
        <v>0.5</v>
      </c>
      <c r="T1085" s="691">
        <v>2</v>
      </c>
      <c r="U1085" s="673">
        <v>0.5</v>
      </c>
    </row>
    <row r="1086" spans="1:21" ht="14.4" customHeight="1" x14ac:dyDescent="0.3">
      <c r="A1086" s="625">
        <v>7</v>
      </c>
      <c r="B1086" s="626" t="s">
        <v>528</v>
      </c>
      <c r="C1086" s="626">
        <v>89301074</v>
      </c>
      <c r="D1086" s="689" t="s">
        <v>4146</v>
      </c>
      <c r="E1086" s="690" t="s">
        <v>2798</v>
      </c>
      <c r="F1086" s="626" t="s">
        <v>2775</v>
      </c>
      <c r="G1086" s="626" t="s">
        <v>3527</v>
      </c>
      <c r="H1086" s="626" t="s">
        <v>527</v>
      </c>
      <c r="I1086" s="626" t="s">
        <v>3991</v>
      </c>
      <c r="J1086" s="626" t="s">
        <v>3992</v>
      </c>
      <c r="K1086" s="626" t="s">
        <v>3993</v>
      </c>
      <c r="L1086" s="627">
        <v>0</v>
      </c>
      <c r="M1086" s="627">
        <v>0</v>
      </c>
      <c r="N1086" s="626">
        <v>1</v>
      </c>
      <c r="O1086" s="691">
        <v>0.5</v>
      </c>
      <c r="P1086" s="627">
        <v>0</v>
      </c>
      <c r="Q1086" s="642"/>
      <c r="R1086" s="626">
        <v>1</v>
      </c>
      <c r="S1086" s="642">
        <v>1</v>
      </c>
      <c r="T1086" s="691">
        <v>0.5</v>
      </c>
      <c r="U1086" s="673">
        <v>1</v>
      </c>
    </row>
    <row r="1087" spans="1:21" ht="14.4" customHeight="1" x14ac:dyDescent="0.3">
      <c r="A1087" s="625">
        <v>7</v>
      </c>
      <c r="B1087" s="626" t="s">
        <v>528</v>
      </c>
      <c r="C1087" s="626">
        <v>89301074</v>
      </c>
      <c r="D1087" s="689" t="s">
        <v>4146</v>
      </c>
      <c r="E1087" s="690" t="s">
        <v>2798</v>
      </c>
      <c r="F1087" s="626" t="s">
        <v>2775</v>
      </c>
      <c r="G1087" s="626" t="s">
        <v>3527</v>
      </c>
      <c r="H1087" s="626" t="s">
        <v>645</v>
      </c>
      <c r="I1087" s="626" t="s">
        <v>3528</v>
      </c>
      <c r="J1087" s="626" t="s">
        <v>3529</v>
      </c>
      <c r="K1087" s="626" t="s">
        <v>3530</v>
      </c>
      <c r="L1087" s="627">
        <v>138.16</v>
      </c>
      <c r="M1087" s="627">
        <v>276.32</v>
      </c>
      <c r="N1087" s="626">
        <v>2</v>
      </c>
      <c r="O1087" s="691">
        <v>0.5</v>
      </c>
      <c r="P1087" s="627">
        <v>276.32</v>
      </c>
      <c r="Q1087" s="642">
        <v>1</v>
      </c>
      <c r="R1087" s="626">
        <v>2</v>
      </c>
      <c r="S1087" s="642">
        <v>1</v>
      </c>
      <c r="T1087" s="691">
        <v>0.5</v>
      </c>
      <c r="U1087" s="673">
        <v>1</v>
      </c>
    </row>
    <row r="1088" spans="1:21" ht="14.4" customHeight="1" x14ac:dyDescent="0.3">
      <c r="A1088" s="625">
        <v>7</v>
      </c>
      <c r="B1088" s="626" t="s">
        <v>528</v>
      </c>
      <c r="C1088" s="626">
        <v>89301074</v>
      </c>
      <c r="D1088" s="689" t="s">
        <v>4146</v>
      </c>
      <c r="E1088" s="690" t="s">
        <v>2798</v>
      </c>
      <c r="F1088" s="626" t="s">
        <v>2775</v>
      </c>
      <c r="G1088" s="626" t="s">
        <v>3527</v>
      </c>
      <c r="H1088" s="626" t="s">
        <v>527</v>
      </c>
      <c r="I1088" s="626" t="s">
        <v>3860</v>
      </c>
      <c r="J1088" s="626" t="s">
        <v>3529</v>
      </c>
      <c r="K1088" s="626" t="s">
        <v>3861</v>
      </c>
      <c r="L1088" s="627">
        <v>0</v>
      </c>
      <c r="M1088" s="627">
        <v>0</v>
      </c>
      <c r="N1088" s="626">
        <v>1</v>
      </c>
      <c r="O1088" s="691">
        <v>0.5</v>
      </c>
      <c r="P1088" s="627">
        <v>0</v>
      </c>
      <c r="Q1088" s="642"/>
      <c r="R1088" s="626">
        <v>1</v>
      </c>
      <c r="S1088" s="642">
        <v>1</v>
      </c>
      <c r="T1088" s="691">
        <v>0.5</v>
      </c>
      <c r="U1088" s="673">
        <v>1</v>
      </c>
    </row>
    <row r="1089" spans="1:21" ht="14.4" customHeight="1" x14ac:dyDescent="0.3">
      <c r="A1089" s="625">
        <v>7</v>
      </c>
      <c r="B1089" s="626" t="s">
        <v>528</v>
      </c>
      <c r="C1089" s="626">
        <v>89301074</v>
      </c>
      <c r="D1089" s="689" t="s">
        <v>4146</v>
      </c>
      <c r="E1089" s="690" t="s">
        <v>2798</v>
      </c>
      <c r="F1089" s="626" t="s">
        <v>2775</v>
      </c>
      <c r="G1089" s="626" t="s">
        <v>3527</v>
      </c>
      <c r="H1089" s="626" t="s">
        <v>645</v>
      </c>
      <c r="I1089" s="626" t="s">
        <v>3638</v>
      </c>
      <c r="J1089" s="626" t="s">
        <v>3637</v>
      </c>
      <c r="K1089" s="626" t="s">
        <v>3308</v>
      </c>
      <c r="L1089" s="627">
        <v>184.22</v>
      </c>
      <c r="M1089" s="627">
        <v>184.22</v>
      </c>
      <c r="N1089" s="626">
        <v>1</v>
      </c>
      <c r="O1089" s="691">
        <v>1</v>
      </c>
      <c r="P1089" s="627">
        <v>184.22</v>
      </c>
      <c r="Q1089" s="642">
        <v>1</v>
      </c>
      <c r="R1089" s="626">
        <v>1</v>
      </c>
      <c r="S1089" s="642">
        <v>1</v>
      </c>
      <c r="T1089" s="691">
        <v>1</v>
      </c>
      <c r="U1089" s="673">
        <v>1</v>
      </c>
    </row>
    <row r="1090" spans="1:21" ht="14.4" customHeight="1" x14ac:dyDescent="0.3">
      <c r="A1090" s="625">
        <v>7</v>
      </c>
      <c r="B1090" s="626" t="s">
        <v>528</v>
      </c>
      <c r="C1090" s="626">
        <v>89301074</v>
      </c>
      <c r="D1090" s="689" t="s">
        <v>4146</v>
      </c>
      <c r="E1090" s="690" t="s">
        <v>2798</v>
      </c>
      <c r="F1090" s="626" t="s">
        <v>2775</v>
      </c>
      <c r="G1090" s="626" t="s">
        <v>3527</v>
      </c>
      <c r="H1090" s="626" t="s">
        <v>645</v>
      </c>
      <c r="I1090" s="626" t="s">
        <v>3994</v>
      </c>
      <c r="J1090" s="626" t="s">
        <v>3992</v>
      </c>
      <c r="K1090" s="626" t="s">
        <v>3995</v>
      </c>
      <c r="L1090" s="627">
        <v>103.71</v>
      </c>
      <c r="M1090" s="627">
        <v>207.42</v>
      </c>
      <c r="N1090" s="626">
        <v>2</v>
      </c>
      <c r="O1090" s="691">
        <v>0.5</v>
      </c>
      <c r="P1090" s="627">
        <v>207.42</v>
      </c>
      <c r="Q1090" s="642">
        <v>1</v>
      </c>
      <c r="R1090" s="626">
        <v>2</v>
      </c>
      <c r="S1090" s="642">
        <v>1</v>
      </c>
      <c r="T1090" s="691">
        <v>0.5</v>
      </c>
      <c r="U1090" s="673">
        <v>1</v>
      </c>
    </row>
    <row r="1091" spans="1:21" ht="14.4" customHeight="1" x14ac:dyDescent="0.3">
      <c r="A1091" s="625">
        <v>7</v>
      </c>
      <c r="B1091" s="626" t="s">
        <v>528</v>
      </c>
      <c r="C1091" s="626">
        <v>89301074</v>
      </c>
      <c r="D1091" s="689" t="s">
        <v>4146</v>
      </c>
      <c r="E1091" s="690" t="s">
        <v>2798</v>
      </c>
      <c r="F1091" s="626" t="s">
        <v>2775</v>
      </c>
      <c r="G1091" s="626" t="s">
        <v>3537</v>
      </c>
      <c r="H1091" s="626" t="s">
        <v>527</v>
      </c>
      <c r="I1091" s="626" t="s">
        <v>3996</v>
      </c>
      <c r="J1091" s="626" t="s">
        <v>3997</v>
      </c>
      <c r="K1091" s="626" t="s">
        <v>3998</v>
      </c>
      <c r="L1091" s="627">
        <v>398.04</v>
      </c>
      <c r="M1091" s="627">
        <v>398.04</v>
      </c>
      <c r="N1091" s="626">
        <v>1</v>
      </c>
      <c r="O1091" s="691">
        <v>1</v>
      </c>
      <c r="P1091" s="627"/>
      <c r="Q1091" s="642">
        <v>0</v>
      </c>
      <c r="R1091" s="626"/>
      <c r="S1091" s="642">
        <v>0</v>
      </c>
      <c r="T1091" s="691"/>
      <c r="U1091" s="673">
        <v>0</v>
      </c>
    </row>
    <row r="1092" spans="1:21" ht="14.4" customHeight="1" x14ac:dyDescent="0.3">
      <c r="A1092" s="625">
        <v>7</v>
      </c>
      <c r="B1092" s="626" t="s">
        <v>528</v>
      </c>
      <c r="C1092" s="626">
        <v>89301074</v>
      </c>
      <c r="D1092" s="689" t="s">
        <v>4146</v>
      </c>
      <c r="E1092" s="690" t="s">
        <v>2798</v>
      </c>
      <c r="F1092" s="626" t="s">
        <v>2775</v>
      </c>
      <c r="G1092" s="626" t="s">
        <v>2964</v>
      </c>
      <c r="H1092" s="626" t="s">
        <v>645</v>
      </c>
      <c r="I1092" s="626" t="s">
        <v>3999</v>
      </c>
      <c r="J1092" s="626" t="s">
        <v>2003</v>
      </c>
      <c r="K1092" s="626" t="s">
        <v>4000</v>
      </c>
      <c r="L1092" s="627">
        <v>432.32</v>
      </c>
      <c r="M1092" s="627">
        <v>864.64</v>
      </c>
      <c r="N1092" s="626">
        <v>2</v>
      </c>
      <c r="O1092" s="691">
        <v>0.5</v>
      </c>
      <c r="P1092" s="627">
        <v>864.64</v>
      </c>
      <c r="Q1092" s="642">
        <v>1</v>
      </c>
      <c r="R1092" s="626">
        <v>2</v>
      </c>
      <c r="S1092" s="642">
        <v>1</v>
      </c>
      <c r="T1092" s="691">
        <v>0.5</v>
      </c>
      <c r="U1092" s="673">
        <v>1</v>
      </c>
    </row>
    <row r="1093" spans="1:21" ht="14.4" customHeight="1" x14ac:dyDescent="0.3">
      <c r="A1093" s="625">
        <v>7</v>
      </c>
      <c r="B1093" s="626" t="s">
        <v>528</v>
      </c>
      <c r="C1093" s="626">
        <v>89301074</v>
      </c>
      <c r="D1093" s="689" t="s">
        <v>4146</v>
      </c>
      <c r="E1093" s="690" t="s">
        <v>2798</v>
      </c>
      <c r="F1093" s="626" t="s">
        <v>2775</v>
      </c>
      <c r="G1093" s="626" t="s">
        <v>2964</v>
      </c>
      <c r="H1093" s="626" t="s">
        <v>645</v>
      </c>
      <c r="I1093" s="626" t="s">
        <v>3189</v>
      </c>
      <c r="J1093" s="626" t="s">
        <v>3190</v>
      </c>
      <c r="K1093" s="626" t="s">
        <v>3191</v>
      </c>
      <c r="L1093" s="627">
        <v>162.13</v>
      </c>
      <c r="M1093" s="627">
        <v>1783.4300000000003</v>
      </c>
      <c r="N1093" s="626">
        <v>11</v>
      </c>
      <c r="O1093" s="691">
        <v>2.5</v>
      </c>
      <c r="P1093" s="627">
        <v>1621.3000000000002</v>
      </c>
      <c r="Q1093" s="642">
        <v>0.90909090909090906</v>
      </c>
      <c r="R1093" s="626">
        <v>10</v>
      </c>
      <c r="S1093" s="642">
        <v>0.90909090909090906</v>
      </c>
      <c r="T1093" s="691">
        <v>2</v>
      </c>
      <c r="U1093" s="673">
        <v>0.8</v>
      </c>
    </row>
    <row r="1094" spans="1:21" ht="14.4" customHeight="1" x14ac:dyDescent="0.3">
      <c r="A1094" s="625">
        <v>7</v>
      </c>
      <c r="B1094" s="626" t="s">
        <v>528</v>
      </c>
      <c r="C1094" s="626">
        <v>89301074</v>
      </c>
      <c r="D1094" s="689" t="s">
        <v>4146</v>
      </c>
      <c r="E1094" s="690" t="s">
        <v>2798</v>
      </c>
      <c r="F1094" s="626" t="s">
        <v>2775</v>
      </c>
      <c r="G1094" s="626" t="s">
        <v>2964</v>
      </c>
      <c r="H1094" s="626" t="s">
        <v>645</v>
      </c>
      <c r="I1094" s="626" t="s">
        <v>3451</v>
      </c>
      <c r="J1094" s="626" t="s">
        <v>2003</v>
      </c>
      <c r="K1094" s="626" t="s">
        <v>3452</v>
      </c>
      <c r="L1094" s="627">
        <v>432.32</v>
      </c>
      <c r="M1094" s="627">
        <v>432.32</v>
      </c>
      <c r="N1094" s="626">
        <v>1</v>
      </c>
      <c r="O1094" s="691">
        <v>0.5</v>
      </c>
      <c r="P1094" s="627"/>
      <c r="Q1094" s="642">
        <v>0</v>
      </c>
      <c r="R1094" s="626"/>
      <c r="S1094" s="642">
        <v>0</v>
      </c>
      <c r="T1094" s="691"/>
      <c r="U1094" s="673">
        <v>0</v>
      </c>
    </row>
    <row r="1095" spans="1:21" ht="14.4" customHeight="1" x14ac:dyDescent="0.3">
      <c r="A1095" s="625">
        <v>7</v>
      </c>
      <c r="B1095" s="626" t="s">
        <v>528</v>
      </c>
      <c r="C1095" s="626">
        <v>89301074</v>
      </c>
      <c r="D1095" s="689" t="s">
        <v>4146</v>
      </c>
      <c r="E1095" s="690" t="s">
        <v>2798</v>
      </c>
      <c r="F1095" s="626" t="s">
        <v>2775</v>
      </c>
      <c r="G1095" s="626" t="s">
        <v>3639</v>
      </c>
      <c r="H1095" s="626" t="s">
        <v>527</v>
      </c>
      <c r="I1095" s="626" t="s">
        <v>4001</v>
      </c>
      <c r="J1095" s="626" t="s">
        <v>4002</v>
      </c>
      <c r="K1095" s="626" t="s">
        <v>4003</v>
      </c>
      <c r="L1095" s="627">
        <v>0</v>
      </c>
      <c r="M1095" s="627">
        <v>0</v>
      </c>
      <c r="N1095" s="626">
        <v>1</v>
      </c>
      <c r="O1095" s="691">
        <v>0.5</v>
      </c>
      <c r="P1095" s="627">
        <v>0</v>
      </c>
      <c r="Q1095" s="642"/>
      <c r="R1095" s="626">
        <v>1</v>
      </c>
      <c r="S1095" s="642">
        <v>1</v>
      </c>
      <c r="T1095" s="691">
        <v>0.5</v>
      </c>
      <c r="U1095" s="673">
        <v>1</v>
      </c>
    </row>
    <row r="1096" spans="1:21" ht="14.4" customHeight="1" x14ac:dyDescent="0.3">
      <c r="A1096" s="625">
        <v>7</v>
      </c>
      <c r="B1096" s="626" t="s">
        <v>528</v>
      </c>
      <c r="C1096" s="626">
        <v>89301074</v>
      </c>
      <c r="D1096" s="689" t="s">
        <v>4146</v>
      </c>
      <c r="E1096" s="690" t="s">
        <v>2798</v>
      </c>
      <c r="F1096" s="626" t="s">
        <v>2775</v>
      </c>
      <c r="G1096" s="626" t="s">
        <v>2965</v>
      </c>
      <c r="H1096" s="626" t="s">
        <v>527</v>
      </c>
      <c r="I1096" s="626" t="s">
        <v>2966</v>
      </c>
      <c r="J1096" s="626" t="s">
        <v>2967</v>
      </c>
      <c r="K1096" s="626" t="s">
        <v>2968</v>
      </c>
      <c r="L1096" s="627">
        <v>294.70999999999998</v>
      </c>
      <c r="M1096" s="627">
        <v>884.12999999999988</v>
      </c>
      <c r="N1096" s="626">
        <v>3</v>
      </c>
      <c r="O1096" s="691">
        <v>1</v>
      </c>
      <c r="P1096" s="627"/>
      <c r="Q1096" s="642">
        <v>0</v>
      </c>
      <c r="R1096" s="626"/>
      <c r="S1096" s="642">
        <v>0</v>
      </c>
      <c r="T1096" s="691"/>
      <c r="U1096" s="673">
        <v>0</v>
      </c>
    </row>
    <row r="1097" spans="1:21" ht="14.4" customHeight="1" x14ac:dyDescent="0.3">
      <c r="A1097" s="625">
        <v>7</v>
      </c>
      <c r="B1097" s="626" t="s">
        <v>528</v>
      </c>
      <c r="C1097" s="626">
        <v>89301074</v>
      </c>
      <c r="D1097" s="689" t="s">
        <v>4146</v>
      </c>
      <c r="E1097" s="690" t="s">
        <v>2798</v>
      </c>
      <c r="F1097" s="626" t="s">
        <v>2775</v>
      </c>
      <c r="G1097" s="626" t="s">
        <v>2965</v>
      </c>
      <c r="H1097" s="626" t="s">
        <v>527</v>
      </c>
      <c r="I1097" s="626" t="s">
        <v>2966</v>
      </c>
      <c r="J1097" s="626" t="s">
        <v>2967</v>
      </c>
      <c r="K1097" s="626" t="s">
        <v>2968</v>
      </c>
      <c r="L1097" s="627">
        <v>294.7</v>
      </c>
      <c r="M1097" s="627">
        <v>884.09999999999991</v>
      </c>
      <c r="N1097" s="626">
        <v>3</v>
      </c>
      <c r="O1097" s="691">
        <v>1</v>
      </c>
      <c r="P1097" s="627"/>
      <c r="Q1097" s="642">
        <v>0</v>
      </c>
      <c r="R1097" s="626"/>
      <c r="S1097" s="642">
        <v>0</v>
      </c>
      <c r="T1097" s="691"/>
      <c r="U1097" s="673">
        <v>0</v>
      </c>
    </row>
    <row r="1098" spans="1:21" ht="14.4" customHeight="1" x14ac:dyDescent="0.3">
      <c r="A1098" s="625">
        <v>7</v>
      </c>
      <c r="B1098" s="626" t="s">
        <v>528</v>
      </c>
      <c r="C1098" s="626">
        <v>89301074</v>
      </c>
      <c r="D1098" s="689" t="s">
        <v>4146</v>
      </c>
      <c r="E1098" s="690" t="s">
        <v>2798</v>
      </c>
      <c r="F1098" s="626" t="s">
        <v>2775</v>
      </c>
      <c r="G1098" s="626" t="s">
        <v>2965</v>
      </c>
      <c r="H1098" s="626" t="s">
        <v>527</v>
      </c>
      <c r="I1098" s="626" t="s">
        <v>4004</v>
      </c>
      <c r="J1098" s="626" t="s">
        <v>3310</v>
      </c>
      <c r="K1098" s="626" t="s">
        <v>4005</v>
      </c>
      <c r="L1098" s="627">
        <v>0</v>
      </c>
      <c r="M1098" s="627">
        <v>0</v>
      </c>
      <c r="N1098" s="626">
        <v>4</v>
      </c>
      <c r="O1098" s="691">
        <v>0.5</v>
      </c>
      <c r="P1098" s="627">
        <v>0</v>
      </c>
      <c r="Q1098" s="642"/>
      <c r="R1098" s="626">
        <v>4</v>
      </c>
      <c r="S1098" s="642">
        <v>1</v>
      </c>
      <c r="T1098" s="691">
        <v>0.5</v>
      </c>
      <c r="U1098" s="673">
        <v>1</v>
      </c>
    </row>
    <row r="1099" spans="1:21" ht="14.4" customHeight="1" x14ac:dyDescent="0.3">
      <c r="A1099" s="625">
        <v>7</v>
      </c>
      <c r="B1099" s="626" t="s">
        <v>528</v>
      </c>
      <c r="C1099" s="626">
        <v>89301074</v>
      </c>
      <c r="D1099" s="689" t="s">
        <v>4146</v>
      </c>
      <c r="E1099" s="690" t="s">
        <v>2798</v>
      </c>
      <c r="F1099" s="626" t="s">
        <v>2775</v>
      </c>
      <c r="G1099" s="626" t="s">
        <v>2965</v>
      </c>
      <c r="H1099" s="626" t="s">
        <v>527</v>
      </c>
      <c r="I1099" s="626" t="s">
        <v>3309</v>
      </c>
      <c r="J1099" s="626" t="s">
        <v>3310</v>
      </c>
      <c r="K1099" s="626" t="s">
        <v>3311</v>
      </c>
      <c r="L1099" s="627">
        <v>147.36000000000001</v>
      </c>
      <c r="M1099" s="627">
        <v>884.16000000000008</v>
      </c>
      <c r="N1099" s="626">
        <v>6</v>
      </c>
      <c r="O1099" s="691">
        <v>0.5</v>
      </c>
      <c r="P1099" s="627">
        <v>884.16000000000008</v>
      </c>
      <c r="Q1099" s="642">
        <v>1</v>
      </c>
      <c r="R1099" s="626">
        <v>6</v>
      </c>
      <c r="S1099" s="642">
        <v>1</v>
      </c>
      <c r="T1099" s="691">
        <v>0.5</v>
      </c>
      <c r="U1099" s="673">
        <v>1</v>
      </c>
    </row>
    <row r="1100" spans="1:21" ht="14.4" customHeight="1" x14ac:dyDescent="0.3">
      <c r="A1100" s="625">
        <v>7</v>
      </c>
      <c r="B1100" s="626" t="s">
        <v>528</v>
      </c>
      <c r="C1100" s="626">
        <v>89301074</v>
      </c>
      <c r="D1100" s="689" t="s">
        <v>4146</v>
      </c>
      <c r="E1100" s="690" t="s">
        <v>2798</v>
      </c>
      <c r="F1100" s="626" t="s">
        <v>2775</v>
      </c>
      <c r="G1100" s="626" t="s">
        <v>2965</v>
      </c>
      <c r="H1100" s="626" t="s">
        <v>527</v>
      </c>
      <c r="I1100" s="626" t="s">
        <v>4006</v>
      </c>
      <c r="J1100" s="626" t="s">
        <v>2970</v>
      </c>
      <c r="K1100" s="626" t="s">
        <v>4007</v>
      </c>
      <c r="L1100" s="627">
        <v>0</v>
      </c>
      <c r="M1100" s="627">
        <v>0</v>
      </c>
      <c r="N1100" s="626">
        <v>1</v>
      </c>
      <c r="O1100" s="691">
        <v>1</v>
      </c>
      <c r="P1100" s="627"/>
      <c r="Q1100" s="642"/>
      <c r="R1100" s="626"/>
      <c r="S1100" s="642">
        <v>0</v>
      </c>
      <c r="T1100" s="691"/>
      <c r="U1100" s="673">
        <v>0</v>
      </c>
    </row>
    <row r="1101" spans="1:21" ht="14.4" customHeight="1" x14ac:dyDescent="0.3">
      <c r="A1101" s="625">
        <v>7</v>
      </c>
      <c r="B1101" s="626" t="s">
        <v>528</v>
      </c>
      <c r="C1101" s="626">
        <v>89301074</v>
      </c>
      <c r="D1101" s="689" t="s">
        <v>4146</v>
      </c>
      <c r="E1101" s="690" t="s">
        <v>2798</v>
      </c>
      <c r="F1101" s="626" t="s">
        <v>2775</v>
      </c>
      <c r="G1101" s="626" t="s">
        <v>2965</v>
      </c>
      <c r="H1101" s="626" t="s">
        <v>527</v>
      </c>
      <c r="I1101" s="626" t="s">
        <v>4008</v>
      </c>
      <c r="J1101" s="626" t="s">
        <v>2967</v>
      </c>
      <c r="K1101" s="626" t="s">
        <v>4009</v>
      </c>
      <c r="L1101" s="627">
        <v>0</v>
      </c>
      <c r="M1101" s="627">
        <v>0</v>
      </c>
      <c r="N1101" s="626">
        <v>3</v>
      </c>
      <c r="O1101" s="691">
        <v>1</v>
      </c>
      <c r="P1101" s="627"/>
      <c r="Q1101" s="642"/>
      <c r="R1101" s="626"/>
      <c r="S1101" s="642">
        <v>0</v>
      </c>
      <c r="T1101" s="691"/>
      <c r="U1101" s="673">
        <v>0</v>
      </c>
    </row>
    <row r="1102" spans="1:21" ht="14.4" customHeight="1" x14ac:dyDescent="0.3">
      <c r="A1102" s="625">
        <v>7</v>
      </c>
      <c r="B1102" s="626" t="s">
        <v>528</v>
      </c>
      <c r="C1102" s="626">
        <v>89301074</v>
      </c>
      <c r="D1102" s="689" t="s">
        <v>4146</v>
      </c>
      <c r="E1102" s="690" t="s">
        <v>2798</v>
      </c>
      <c r="F1102" s="626" t="s">
        <v>2775</v>
      </c>
      <c r="G1102" s="626" t="s">
        <v>3317</v>
      </c>
      <c r="H1102" s="626" t="s">
        <v>527</v>
      </c>
      <c r="I1102" s="626" t="s">
        <v>4010</v>
      </c>
      <c r="J1102" s="626" t="s">
        <v>3319</v>
      </c>
      <c r="K1102" s="626" t="s">
        <v>3320</v>
      </c>
      <c r="L1102" s="627">
        <v>115.3</v>
      </c>
      <c r="M1102" s="627">
        <v>115.3</v>
      </c>
      <c r="N1102" s="626">
        <v>1</v>
      </c>
      <c r="O1102" s="691">
        <v>1</v>
      </c>
      <c r="P1102" s="627"/>
      <c r="Q1102" s="642">
        <v>0</v>
      </c>
      <c r="R1102" s="626"/>
      <c r="S1102" s="642">
        <v>0</v>
      </c>
      <c r="T1102" s="691"/>
      <c r="U1102" s="673">
        <v>0</v>
      </c>
    </row>
    <row r="1103" spans="1:21" ht="14.4" customHeight="1" x14ac:dyDescent="0.3">
      <c r="A1103" s="625">
        <v>7</v>
      </c>
      <c r="B1103" s="626" t="s">
        <v>528</v>
      </c>
      <c r="C1103" s="626">
        <v>89301074</v>
      </c>
      <c r="D1103" s="689" t="s">
        <v>4146</v>
      </c>
      <c r="E1103" s="690" t="s">
        <v>2798</v>
      </c>
      <c r="F1103" s="626" t="s">
        <v>2775</v>
      </c>
      <c r="G1103" s="626" t="s">
        <v>2972</v>
      </c>
      <c r="H1103" s="626" t="s">
        <v>527</v>
      </c>
      <c r="I1103" s="626" t="s">
        <v>2973</v>
      </c>
      <c r="J1103" s="626" t="s">
        <v>2974</v>
      </c>
      <c r="K1103" s="626" t="s">
        <v>2975</v>
      </c>
      <c r="L1103" s="627">
        <v>53.67</v>
      </c>
      <c r="M1103" s="627">
        <v>1878.45</v>
      </c>
      <c r="N1103" s="626">
        <v>35</v>
      </c>
      <c r="O1103" s="691">
        <v>10.5</v>
      </c>
      <c r="P1103" s="627">
        <v>858.72</v>
      </c>
      <c r="Q1103" s="642">
        <v>0.45714285714285713</v>
      </c>
      <c r="R1103" s="626">
        <v>16</v>
      </c>
      <c r="S1103" s="642">
        <v>0.45714285714285713</v>
      </c>
      <c r="T1103" s="691">
        <v>6.5</v>
      </c>
      <c r="U1103" s="673">
        <v>0.61904761904761907</v>
      </c>
    </row>
    <row r="1104" spans="1:21" ht="14.4" customHeight="1" x14ac:dyDescent="0.3">
      <c r="A1104" s="625">
        <v>7</v>
      </c>
      <c r="B1104" s="626" t="s">
        <v>528</v>
      </c>
      <c r="C1104" s="626">
        <v>89301074</v>
      </c>
      <c r="D1104" s="689" t="s">
        <v>4146</v>
      </c>
      <c r="E1104" s="690" t="s">
        <v>2798</v>
      </c>
      <c r="F1104" s="626" t="s">
        <v>2775</v>
      </c>
      <c r="G1104" s="626" t="s">
        <v>2972</v>
      </c>
      <c r="H1104" s="626" t="s">
        <v>527</v>
      </c>
      <c r="I1104" s="626" t="s">
        <v>2973</v>
      </c>
      <c r="J1104" s="626" t="s">
        <v>2974</v>
      </c>
      <c r="K1104" s="626" t="s">
        <v>2975</v>
      </c>
      <c r="L1104" s="627">
        <v>25.8</v>
      </c>
      <c r="M1104" s="627">
        <v>722.40000000000009</v>
      </c>
      <c r="N1104" s="626">
        <v>28</v>
      </c>
      <c r="O1104" s="691">
        <v>5.5</v>
      </c>
      <c r="P1104" s="627">
        <v>541.80000000000007</v>
      </c>
      <c r="Q1104" s="642">
        <v>0.75</v>
      </c>
      <c r="R1104" s="626">
        <v>21</v>
      </c>
      <c r="S1104" s="642">
        <v>0.75</v>
      </c>
      <c r="T1104" s="691">
        <v>3.5</v>
      </c>
      <c r="U1104" s="673">
        <v>0.63636363636363635</v>
      </c>
    </row>
    <row r="1105" spans="1:21" ht="14.4" customHeight="1" x14ac:dyDescent="0.3">
      <c r="A1105" s="625">
        <v>7</v>
      </c>
      <c r="B1105" s="626" t="s">
        <v>528</v>
      </c>
      <c r="C1105" s="626">
        <v>89301074</v>
      </c>
      <c r="D1105" s="689" t="s">
        <v>4146</v>
      </c>
      <c r="E1105" s="690" t="s">
        <v>2798</v>
      </c>
      <c r="F1105" s="626" t="s">
        <v>2775</v>
      </c>
      <c r="G1105" s="626" t="s">
        <v>2972</v>
      </c>
      <c r="H1105" s="626" t="s">
        <v>527</v>
      </c>
      <c r="I1105" s="626" t="s">
        <v>2976</v>
      </c>
      <c r="J1105" s="626" t="s">
        <v>2977</v>
      </c>
      <c r="K1105" s="626" t="s">
        <v>1943</v>
      </c>
      <c r="L1105" s="627">
        <v>165.67</v>
      </c>
      <c r="M1105" s="627">
        <v>2816.39</v>
      </c>
      <c r="N1105" s="626">
        <v>17</v>
      </c>
      <c r="O1105" s="691">
        <v>4</v>
      </c>
      <c r="P1105" s="627">
        <v>1822.37</v>
      </c>
      <c r="Q1105" s="642">
        <v>0.6470588235294118</v>
      </c>
      <c r="R1105" s="626">
        <v>11</v>
      </c>
      <c r="S1105" s="642">
        <v>0.6470588235294118</v>
      </c>
      <c r="T1105" s="691">
        <v>3</v>
      </c>
      <c r="U1105" s="673">
        <v>0.75</v>
      </c>
    </row>
    <row r="1106" spans="1:21" ht="14.4" customHeight="1" x14ac:dyDescent="0.3">
      <c r="A1106" s="625">
        <v>7</v>
      </c>
      <c r="B1106" s="626" t="s">
        <v>528</v>
      </c>
      <c r="C1106" s="626">
        <v>89301074</v>
      </c>
      <c r="D1106" s="689" t="s">
        <v>4146</v>
      </c>
      <c r="E1106" s="690" t="s">
        <v>2798</v>
      </c>
      <c r="F1106" s="626" t="s">
        <v>2775</v>
      </c>
      <c r="G1106" s="626" t="s">
        <v>2972</v>
      </c>
      <c r="H1106" s="626" t="s">
        <v>527</v>
      </c>
      <c r="I1106" s="626" t="s">
        <v>2976</v>
      </c>
      <c r="J1106" s="626" t="s">
        <v>2977</v>
      </c>
      <c r="K1106" s="626" t="s">
        <v>1943</v>
      </c>
      <c r="L1106" s="627">
        <v>77.42</v>
      </c>
      <c r="M1106" s="627">
        <v>77.42</v>
      </c>
      <c r="N1106" s="626">
        <v>1</v>
      </c>
      <c r="O1106" s="691">
        <v>1</v>
      </c>
      <c r="P1106" s="627">
        <v>77.42</v>
      </c>
      <c r="Q1106" s="642">
        <v>1</v>
      </c>
      <c r="R1106" s="626">
        <v>1</v>
      </c>
      <c r="S1106" s="642">
        <v>1</v>
      </c>
      <c r="T1106" s="691">
        <v>1</v>
      </c>
      <c r="U1106" s="673">
        <v>1</v>
      </c>
    </row>
    <row r="1107" spans="1:21" ht="14.4" customHeight="1" x14ac:dyDescent="0.3">
      <c r="A1107" s="625">
        <v>7</v>
      </c>
      <c r="B1107" s="626" t="s">
        <v>528</v>
      </c>
      <c r="C1107" s="626">
        <v>89301074</v>
      </c>
      <c r="D1107" s="689" t="s">
        <v>4146</v>
      </c>
      <c r="E1107" s="690" t="s">
        <v>2798</v>
      </c>
      <c r="F1107" s="626" t="s">
        <v>2775</v>
      </c>
      <c r="G1107" s="626" t="s">
        <v>2898</v>
      </c>
      <c r="H1107" s="626" t="s">
        <v>527</v>
      </c>
      <c r="I1107" s="626" t="s">
        <v>4011</v>
      </c>
      <c r="J1107" s="626" t="s">
        <v>4012</v>
      </c>
      <c r="K1107" s="626" t="s">
        <v>4013</v>
      </c>
      <c r="L1107" s="627">
        <v>0</v>
      </c>
      <c r="M1107" s="627">
        <v>0</v>
      </c>
      <c r="N1107" s="626">
        <v>1</v>
      </c>
      <c r="O1107" s="691">
        <v>0.5</v>
      </c>
      <c r="P1107" s="627">
        <v>0</v>
      </c>
      <c r="Q1107" s="642"/>
      <c r="R1107" s="626">
        <v>1</v>
      </c>
      <c r="S1107" s="642">
        <v>1</v>
      </c>
      <c r="T1107" s="691">
        <v>0.5</v>
      </c>
      <c r="U1107" s="673">
        <v>1</v>
      </c>
    </row>
    <row r="1108" spans="1:21" ht="14.4" customHeight="1" x14ac:dyDescent="0.3">
      <c r="A1108" s="625">
        <v>7</v>
      </c>
      <c r="B1108" s="626" t="s">
        <v>528</v>
      </c>
      <c r="C1108" s="626">
        <v>89301074</v>
      </c>
      <c r="D1108" s="689" t="s">
        <v>4146</v>
      </c>
      <c r="E1108" s="690" t="s">
        <v>2798</v>
      </c>
      <c r="F1108" s="626" t="s">
        <v>2775</v>
      </c>
      <c r="G1108" s="626" t="s">
        <v>2898</v>
      </c>
      <c r="H1108" s="626" t="s">
        <v>527</v>
      </c>
      <c r="I1108" s="626" t="s">
        <v>3453</v>
      </c>
      <c r="J1108" s="626" t="s">
        <v>3454</v>
      </c>
      <c r="K1108" s="626" t="s">
        <v>3455</v>
      </c>
      <c r="L1108" s="627">
        <v>0</v>
      </c>
      <c r="M1108" s="627">
        <v>0</v>
      </c>
      <c r="N1108" s="626">
        <v>1</v>
      </c>
      <c r="O1108" s="691">
        <v>0.5</v>
      </c>
      <c r="P1108" s="627">
        <v>0</v>
      </c>
      <c r="Q1108" s="642"/>
      <c r="R1108" s="626">
        <v>1</v>
      </c>
      <c r="S1108" s="642">
        <v>1</v>
      </c>
      <c r="T1108" s="691">
        <v>0.5</v>
      </c>
      <c r="U1108" s="673">
        <v>1</v>
      </c>
    </row>
    <row r="1109" spans="1:21" ht="14.4" customHeight="1" x14ac:dyDescent="0.3">
      <c r="A1109" s="625">
        <v>7</v>
      </c>
      <c r="B1109" s="626" t="s">
        <v>528</v>
      </c>
      <c r="C1109" s="626">
        <v>89301074</v>
      </c>
      <c r="D1109" s="689" t="s">
        <v>4146</v>
      </c>
      <c r="E1109" s="690" t="s">
        <v>2798</v>
      </c>
      <c r="F1109" s="626" t="s">
        <v>2775</v>
      </c>
      <c r="G1109" s="626" t="s">
        <v>2982</v>
      </c>
      <c r="H1109" s="626" t="s">
        <v>527</v>
      </c>
      <c r="I1109" s="626" t="s">
        <v>2983</v>
      </c>
      <c r="J1109" s="626" t="s">
        <v>2984</v>
      </c>
      <c r="K1109" s="626" t="s">
        <v>2985</v>
      </c>
      <c r="L1109" s="627">
        <v>629.07000000000005</v>
      </c>
      <c r="M1109" s="627">
        <v>7548.84</v>
      </c>
      <c r="N1109" s="626">
        <v>12</v>
      </c>
      <c r="O1109" s="691">
        <v>2</v>
      </c>
      <c r="P1109" s="627">
        <v>3774.42</v>
      </c>
      <c r="Q1109" s="642">
        <v>0.5</v>
      </c>
      <c r="R1109" s="626">
        <v>6</v>
      </c>
      <c r="S1109" s="642">
        <v>0.5</v>
      </c>
      <c r="T1109" s="691">
        <v>1</v>
      </c>
      <c r="U1109" s="673">
        <v>0.5</v>
      </c>
    </row>
    <row r="1110" spans="1:21" ht="14.4" customHeight="1" x14ac:dyDescent="0.3">
      <c r="A1110" s="625">
        <v>7</v>
      </c>
      <c r="B1110" s="626" t="s">
        <v>528</v>
      </c>
      <c r="C1110" s="626">
        <v>89301074</v>
      </c>
      <c r="D1110" s="689" t="s">
        <v>4146</v>
      </c>
      <c r="E1110" s="690" t="s">
        <v>2798</v>
      </c>
      <c r="F1110" s="626" t="s">
        <v>2775</v>
      </c>
      <c r="G1110" s="626" t="s">
        <v>2982</v>
      </c>
      <c r="H1110" s="626" t="s">
        <v>527</v>
      </c>
      <c r="I1110" s="626" t="s">
        <v>3001</v>
      </c>
      <c r="J1110" s="626" t="s">
        <v>3002</v>
      </c>
      <c r="K1110" s="626" t="s">
        <v>3003</v>
      </c>
      <c r="L1110" s="627">
        <v>1416.79</v>
      </c>
      <c r="M1110" s="627">
        <v>8500.74</v>
      </c>
      <c r="N1110" s="626">
        <v>6</v>
      </c>
      <c r="O1110" s="691">
        <v>1</v>
      </c>
      <c r="P1110" s="627"/>
      <c r="Q1110" s="642">
        <v>0</v>
      </c>
      <c r="R1110" s="626"/>
      <c r="S1110" s="642">
        <v>0</v>
      </c>
      <c r="T1110" s="691"/>
      <c r="U1110" s="673">
        <v>0</v>
      </c>
    </row>
    <row r="1111" spans="1:21" ht="14.4" customHeight="1" x14ac:dyDescent="0.3">
      <c r="A1111" s="625">
        <v>7</v>
      </c>
      <c r="B1111" s="626" t="s">
        <v>528</v>
      </c>
      <c r="C1111" s="626">
        <v>89301074</v>
      </c>
      <c r="D1111" s="689" t="s">
        <v>4146</v>
      </c>
      <c r="E1111" s="690" t="s">
        <v>2798</v>
      </c>
      <c r="F1111" s="626" t="s">
        <v>2775</v>
      </c>
      <c r="G1111" s="626" t="s">
        <v>2982</v>
      </c>
      <c r="H1111" s="626" t="s">
        <v>527</v>
      </c>
      <c r="I1111" s="626" t="s">
        <v>3004</v>
      </c>
      <c r="J1111" s="626" t="s">
        <v>3005</v>
      </c>
      <c r="K1111" s="626" t="s">
        <v>3006</v>
      </c>
      <c r="L1111" s="627">
        <v>1889.62</v>
      </c>
      <c r="M1111" s="627">
        <v>11337.72</v>
      </c>
      <c r="N1111" s="626">
        <v>6</v>
      </c>
      <c r="O1111" s="691">
        <v>1</v>
      </c>
      <c r="P1111" s="627"/>
      <c r="Q1111" s="642">
        <v>0</v>
      </c>
      <c r="R1111" s="626"/>
      <c r="S1111" s="642">
        <v>0</v>
      </c>
      <c r="T1111" s="691"/>
      <c r="U1111" s="673">
        <v>0</v>
      </c>
    </row>
    <row r="1112" spans="1:21" ht="14.4" customHeight="1" x14ac:dyDescent="0.3">
      <c r="A1112" s="625">
        <v>7</v>
      </c>
      <c r="B1112" s="626" t="s">
        <v>528</v>
      </c>
      <c r="C1112" s="626">
        <v>89301074</v>
      </c>
      <c r="D1112" s="689" t="s">
        <v>4146</v>
      </c>
      <c r="E1112" s="690" t="s">
        <v>2798</v>
      </c>
      <c r="F1112" s="626" t="s">
        <v>2775</v>
      </c>
      <c r="G1112" s="626" t="s">
        <v>2982</v>
      </c>
      <c r="H1112" s="626" t="s">
        <v>527</v>
      </c>
      <c r="I1112" s="626" t="s">
        <v>3007</v>
      </c>
      <c r="J1112" s="626" t="s">
        <v>3008</v>
      </c>
      <c r="K1112" s="626" t="s">
        <v>3009</v>
      </c>
      <c r="L1112" s="627">
        <v>4358.63</v>
      </c>
      <c r="M1112" s="627">
        <v>69738.080000000002</v>
      </c>
      <c r="N1112" s="626">
        <v>16</v>
      </c>
      <c r="O1112" s="691">
        <v>7</v>
      </c>
      <c r="P1112" s="627">
        <v>43586.3</v>
      </c>
      <c r="Q1112" s="642">
        <v>0.625</v>
      </c>
      <c r="R1112" s="626">
        <v>10</v>
      </c>
      <c r="S1112" s="642">
        <v>0.625</v>
      </c>
      <c r="T1112" s="691">
        <v>5</v>
      </c>
      <c r="U1112" s="673">
        <v>0.7142857142857143</v>
      </c>
    </row>
    <row r="1113" spans="1:21" ht="14.4" customHeight="1" x14ac:dyDescent="0.3">
      <c r="A1113" s="625">
        <v>7</v>
      </c>
      <c r="B1113" s="626" t="s">
        <v>528</v>
      </c>
      <c r="C1113" s="626">
        <v>89301074</v>
      </c>
      <c r="D1113" s="689" t="s">
        <v>4146</v>
      </c>
      <c r="E1113" s="690" t="s">
        <v>2798</v>
      </c>
      <c r="F1113" s="626" t="s">
        <v>2775</v>
      </c>
      <c r="G1113" s="626" t="s">
        <v>2982</v>
      </c>
      <c r="H1113" s="626" t="s">
        <v>527</v>
      </c>
      <c r="I1113" s="626" t="s">
        <v>3010</v>
      </c>
      <c r="J1113" s="626" t="s">
        <v>3011</v>
      </c>
      <c r="K1113" s="626" t="s">
        <v>3012</v>
      </c>
      <c r="L1113" s="627">
        <v>4359.28</v>
      </c>
      <c r="M1113" s="627">
        <v>26155.68</v>
      </c>
      <c r="N1113" s="626">
        <v>6</v>
      </c>
      <c r="O1113" s="691">
        <v>1</v>
      </c>
      <c r="P1113" s="627">
        <v>13077.84</v>
      </c>
      <c r="Q1113" s="642">
        <v>0.5</v>
      </c>
      <c r="R1113" s="626">
        <v>3</v>
      </c>
      <c r="S1113" s="642">
        <v>0.5</v>
      </c>
      <c r="T1113" s="691"/>
      <c r="U1113" s="673">
        <v>0</v>
      </c>
    </row>
    <row r="1114" spans="1:21" ht="14.4" customHeight="1" x14ac:dyDescent="0.3">
      <c r="A1114" s="625">
        <v>7</v>
      </c>
      <c r="B1114" s="626" t="s">
        <v>528</v>
      </c>
      <c r="C1114" s="626">
        <v>89301074</v>
      </c>
      <c r="D1114" s="689" t="s">
        <v>4146</v>
      </c>
      <c r="E1114" s="690" t="s">
        <v>2798</v>
      </c>
      <c r="F1114" s="626" t="s">
        <v>2775</v>
      </c>
      <c r="G1114" s="626" t="s">
        <v>2982</v>
      </c>
      <c r="H1114" s="626" t="s">
        <v>527</v>
      </c>
      <c r="I1114" s="626" t="s">
        <v>3465</v>
      </c>
      <c r="J1114" s="626" t="s">
        <v>3466</v>
      </c>
      <c r="K1114" s="626" t="s">
        <v>3467</v>
      </c>
      <c r="L1114" s="627">
        <v>1063.33</v>
      </c>
      <c r="M1114" s="627">
        <v>6379.98</v>
      </c>
      <c r="N1114" s="626">
        <v>6</v>
      </c>
      <c r="O1114" s="691">
        <v>1</v>
      </c>
      <c r="P1114" s="627"/>
      <c r="Q1114" s="642">
        <v>0</v>
      </c>
      <c r="R1114" s="626"/>
      <c r="S1114" s="642">
        <v>0</v>
      </c>
      <c r="T1114" s="691"/>
      <c r="U1114" s="673">
        <v>0</v>
      </c>
    </row>
    <row r="1115" spans="1:21" ht="14.4" customHeight="1" x14ac:dyDescent="0.3">
      <c r="A1115" s="625">
        <v>7</v>
      </c>
      <c r="B1115" s="626" t="s">
        <v>528</v>
      </c>
      <c r="C1115" s="626">
        <v>89301074</v>
      </c>
      <c r="D1115" s="689" t="s">
        <v>4146</v>
      </c>
      <c r="E1115" s="690" t="s">
        <v>2798</v>
      </c>
      <c r="F1115" s="626" t="s">
        <v>2775</v>
      </c>
      <c r="G1115" s="626" t="s">
        <v>2982</v>
      </c>
      <c r="H1115" s="626" t="s">
        <v>527</v>
      </c>
      <c r="I1115" s="626" t="s">
        <v>3209</v>
      </c>
      <c r="J1115" s="626" t="s">
        <v>3210</v>
      </c>
      <c r="K1115" s="626" t="s">
        <v>3211</v>
      </c>
      <c r="L1115" s="627">
        <v>0</v>
      </c>
      <c r="M1115" s="627">
        <v>0</v>
      </c>
      <c r="N1115" s="626">
        <v>6</v>
      </c>
      <c r="O1115" s="691">
        <v>3</v>
      </c>
      <c r="P1115" s="627">
        <v>0</v>
      </c>
      <c r="Q1115" s="642"/>
      <c r="R1115" s="626">
        <v>6</v>
      </c>
      <c r="S1115" s="642">
        <v>1</v>
      </c>
      <c r="T1115" s="691">
        <v>3</v>
      </c>
      <c r="U1115" s="673">
        <v>1</v>
      </c>
    </row>
    <row r="1116" spans="1:21" ht="14.4" customHeight="1" x14ac:dyDescent="0.3">
      <c r="A1116" s="625">
        <v>7</v>
      </c>
      <c r="B1116" s="626" t="s">
        <v>528</v>
      </c>
      <c r="C1116" s="626">
        <v>89301074</v>
      </c>
      <c r="D1116" s="689" t="s">
        <v>4146</v>
      </c>
      <c r="E1116" s="690" t="s">
        <v>2798</v>
      </c>
      <c r="F1116" s="626" t="s">
        <v>2775</v>
      </c>
      <c r="G1116" s="626" t="s">
        <v>2982</v>
      </c>
      <c r="H1116" s="626" t="s">
        <v>527</v>
      </c>
      <c r="I1116" s="626" t="s">
        <v>3468</v>
      </c>
      <c r="J1116" s="626" t="s">
        <v>3469</v>
      </c>
      <c r="K1116" s="626" t="s">
        <v>3470</v>
      </c>
      <c r="L1116" s="627">
        <v>2332.38</v>
      </c>
      <c r="M1116" s="627">
        <v>13994.28</v>
      </c>
      <c r="N1116" s="626">
        <v>6</v>
      </c>
      <c r="O1116" s="691">
        <v>1</v>
      </c>
      <c r="P1116" s="627"/>
      <c r="Q1116" s="642">
        <v>0</v>
      </c>
      <c r="R1116" s="626"/>
      <c r="S1116" s="642">
        <v>0</v>
      </c>
      <c r="T1116" s="691"/>
      <c r="U1116" s="673">
        <v>0</v>
      </c>
    </row>
    <row r="1117" spans="1:21" ht="14.4" customHeight="1" x14ac:dyDescent="0.3">
      <c r="A1117" s="625">
        <v>7</v>
      </c>
      <c r="B1117" s="626" t="s">
        <v>528</v>
      </c>
      <c r="C1117" s="626">
        <v>89301074</v>
      </c>
      <c r="D1117" s="689" t="s">
        <v>4146</v>
      </c>
      <c r="E1117" s="690" t="s">
        <v>2798</v>
      </c>
      <c r="F1117" s="626" t="s">
        <v>2775</v>
      </c>
      <c r="G1117" s="626" t="s">
        <v>2982</v>
      </c>
      <c r="H1117" s="626" t="s">
        <v>527</v>
      </c>
      <c r="I1117" s="626" t="s">
        <v>3016</v>
      </c>
      <c r="J1117" s="626" t="s">
        <v>3017</v>
      </c>
      <c r="K1117" s="626" t="s">
        <v>3018</v>
      </c>
      <c r="L1117" s="627">
        <v>2787.72</v>
      </c>
      <c r="M1117" s="627">
        <v>16726.32</v>
      </c>
      <c r="N1117" s="626">
        <v>6</v>
      </c>
      <c r="O1117" s="691">
        <v>1</v>
      </c>
      <c r="P1117" s="627"/>
      <c r="Q1117" s="642">
        <v>0</v>
      </c>
      <c r="R1117" s="626"/>
      <c r="S1117" s="642">
        <v>0</v>
      </c>
      <c r="T1117" s="691"/>
      <c r="U1117" s="673">
        <v>0</v>
      </c>
    </row>
    <row r="1118" spans="1:21" ht="14.4" customHeight="1" x14ac:dyDescent="0.3">
      <c r="A1118" s="625">
        <v>7</v>
      </c>
      <c r="B1118" s="626" t="s">
        <v>528</v>
      </c>
      <c r="C1118" s="626">
        <v>89301074</v>
      </c>
      <c r="D1118" s="689" t="s">
        <v>4146</v>
      </c>
      <c r="E1118" s="690" t="s">
        <v>2798</v>
      </c>
      <c r="F1118" s="626" t="s">
        <v>2775</v>
      </c>
      <c r="G1118" s="626" t="s">
        <v>2982</v>
      </c>
      <c r="H1118" s="626" t="s">
        <v>527</v>
      </c>
      <c r="I1118" s="626" t="s">
        <v>3019</v>
      </c>
      <c r="J1118" s="626" t="s">
        <v>3020</v>
      </c>
      <c r="K1118" s="626" t="s">
        <v>3021</v>
      </c>
      <c r="L1118" s="627">
        <v>2787.72</v>
      </c>
      <c r="M1118" s="627">
        <v>94782.48</v>
      </c>
      <c r="N1118" s="626">
        <v>34</v>
      </c>
      <c r="O1118" s="691">
        <v>9</v>
      </c>
      <c r="P1118" s="627">
        <v>39028.080000000002</v>
      </c>
      <c r="Q1118" s="642">
        <v>0.41176470588235298</v>
      </c>
      <c r="R1118" s="626">
        <v>14</v>
      </c>
      <c r="S1118" s="642">
        <v>0.41176470588235292</v>
      </c>
      <c r="T1118" s="691">
        <v>5</v>
      </c>
      <c r="U1118" s="673">
        <v>0.55555555555555558</v>
      </c>
    </row>
    <row r="1119" spans="1:21" ht="14.4" customHeight="1" x14ac:dyDescent="0.3">
      <c r="A1119" s="625">
        <v>7</v>
      </c>
      <c r="B1119" s="626" t="s">
        <v>528</v>
      </c>
      <c r="C1119" s="626">
        <v>89301074</v>
      </c>
      <c r="D1119" s="689" t="s">
        <v>4146</v>
      </c>
      <c r="E1119" s="690" t="s">
        <v>2798</v>
      </c>
      <c r="F1119" s="626" t="s">
        <v>2775</v>
      </c>
      <c r="G1119" s="626" t="s">
        <v>2982</v>
      </c>
      <c r="H1119" s="626" t="s">
        <v>527</v>
      </c>
      <c r="I1119" s="626" t="s">
        <v>3022</v>
      </c>
      <c r="J1119" s="626" t="s">
        <v>3023</v>
      </c>
      <c r="K1119" s="626" t="s">
        <v>3024</v>
      </c>
      <c r="L1119" s="627">
        <v>2332.38</v>
      </c>
      <c r="M1119" s="627">
        <v>165598.97999999998</v>
      </c>
      <c r="N1119" s="626">
        <v>71</v>
      </c>
      <c r="O1119" s="691">
        <v>15</v>
      </c>
      <c r="P1119" s="627">
        <v>109621.85999999999</v>
      </c>
      <c r="Q1119" s="642">
        <v>0.6619718309859155</v>
      </c>
      <c r="R1119" s="626">
        <v>47</v>
      </c>
      <c r="S1119" s="642">
        <v>0.6619718309859155</v>
      </c>
      <c r="T1119" s="691">
        <v>11</v>
      </c>
      <c r="U1119" s="673">
        <v>0.73333333333333328</v>
      </c>
    </row>
    <row r="1120" spans="1:21" ht="14.4" customHeight="1" x14ac:dyDescent="0.3">
      <c r="A1120" s="625">
        <v>7</v>
      </c>
      <c r="B1120" s="626" t="s">
        <v>528</v>
      </c>
      <c r="C1120" s="626">
        <v>89301074</v>
      </c>
      <c r="D1120" s="689" t="s">
        <v>4146</v>
      </c>
      <c r="E1120" s="690" t="s">
        <v>2798</v>
      </c>
      <c r="F1120" s="626" t="s">
        <v>2775</v>
      </c>
      <c r="G1120" s="626" t="s">
        <v>2982</v>
      </c>
      <c r="H1120" s="626" t="s">
        <v>527</v>
      </c>
      <c r="I1120" s="626" t="s">
        <v>3025</v>
      </c>
      <c r="J1120" s="626" t="s">
        <v>3026</v>
      </c>
      <c r="K1120" s="626" t="s">
        <v>3027</v>
      </c>
      <c r="L1120" s="627">
        <v>880.88</v>
      </c>
      <c r="M1120" s="627">
        <v>51971.92</v>
      </c>
      <c r="N1120" s="626">
        <v>59</v>
      </c>
      <c r="O1120" s="691">
        <v>15</v>
      </c>
      <c r="P1120" s="627">
        <v>27307.279999999999</v>
      </c>
      <c r="Q1120" s="642">
        <v>0.52542372881355937</v>
      </c>
      <c r="R1120" s="626">
        <v>31</v>
      </c>
      <c r="S1120" s="642">
        <v>0.52542372881355937</v>
      </c>
      <c r="T1120" s="691">
        <v>8</v>
      </c>
      <c r="U1120" s="673">
        <v>0.53333333333333333</v>
      </c>
    </row>
    <row r="1121" spans="1:21" ht="14.4" customHeight="1" x14ac:dyDescent="0.3">
      <c r="A1121" s="625">
        <v>7</v>
      </c>
      <c r="B1121" s="626" t="s">
        <v>528</v>
      </c>
      <c r="C1121" s="626">
        <v>89301074</v>
      </c>
      <c r="D1121" s="689" t="s">
        <v>4146</v>
      </c>
      <c r="E1121" s="690" t="s">
        <v>2798</v>
      </c>
      <c r="F1121" s="626" t="s">
        <v>2775</v>
      </c>
      <c r="G1121" s="626" t="s">
        <v>2982</v>
      </c>
      <c r="H1121" s="626" t="s">
        <v>527</v>
      </c>
      <c r="I1121" s="626" t="s">
        <v>3028</v>
      </c>
      <c r="J1121" s="626" t="s">
        <v>3029</v>
      </c>
      <c r="K1121" s="626" t="s">
        <v>3030</v>
      </c>
      <c r="L1121" s="627">
        <v>1629.03</v>
      </c>
      <c r="M1121" s="627">
        <v>48870.9</v>
      </c>
      <c r="N1121" s="626">
        <v>30</v>
      </c>
      <c r="O1121" s="691">
        <v>9</v>
      </c>
      <c r="P1121" s="627">
        <v>42354.78</v>
      </c>
      <c r="Q1121" s="642">
        <v>0.86666666666666659</v>
      </c>
      <c r="R1121" s="626">
        <v>26</v>
      </c>
      <c r="S1121" s="642">
        <v>0.8666666666666667</v>
      </c>
      <c r="T1121" s="691">
        <v>7</v>
      </c>
      <c r="U1121" s="673">
        <v>0.77777777777777779</v>
      </c>
    </row>
    <row r="1122" spans="1:21" ht="14.4" customHeight="1" x14ac:dyDescent="0.3">
      <c r="A1122" s="625">
        <v>7</v>
      </c>
      <c r="B1122" s="626" t="s">
        <v>528</v>
      </c>
      <c r="C1122" s="626">
        <v>89301074</v>
      </c>
      <c r="D1122" s="689" t="s">
        <v>4146</v>
      </c>
      <c r="E1122" s="690" t="s">
        <v>2798</v>
      </c>
      <c r="F1122" s="626" t="s">
        <v>2775</v>
      </c>
      <c r="G1122" s="626" t="s">
        <v>2982</v>
      </c>
      <c r="H1122" s="626" t="s">
        <v>527</v>
      </c>
      <c r="I1122" s="626" t="s">
        <v>3879</v>
      </c>
      <c r="J1122" s="626" t="s">
        <v>3880</v>
      </c>
      <c r="K1122" s="626" t="s">
        <v>3881</v>
      </c>
      <c r="L1122" s="627">
        <v>5888.74</v>
      </c>
      <c r="M1122" s="627">
        <v>11777.48</v>
      </c>
      <c r="N1122" s="626">
        <v>2</v>
      </c>
      <c r="O1122" s="691">
        <v>1</v>
      </c>
      <c r="P1122" s="627"/>
      <c r="Q1122" s="642">
        <v>0</v>
      </c>
      <c r="R1122" s="626"/>
      <c r="S1122" s="642">
        <v>0</v>
      </c>
      <c r="T1122" s="691"/>
      <c r="U1122" s="673">
        <v>0</v>
      </c>
    </row>
    <row r="1123" spans="1:21" ht="14.4" customHeight="1" x14ac:dyDescent="0.3">
      <c r="A1123" s="625">
        <v>7</v>
      </c>
      <c r="B1123" s="626" t="s">
        <v>528</v>
      </c>
      <c r="C1123" s="626">
        <v>89301074</v>
      </c>
      <c r="D1123" s="689" t="s">
        <v>4146</v>
      </c>
      <c r="E1123" s="690" t="s">
        <v>2798</v>
      </c>
      <c r="F1123" s="626" t="s">
        <v>2775</v>
      </c>
      <c r="G1123" s="626" t="s">
        <v>2982</v>
      </c>
      <c r="H1123" s="626" t="s">
        <v>527</v>
      </c>
      <c r="I1123" s="626" t="s">
        <v>4014</v>
      </c>
      <c r="J1123" s="626" t="s">
        <v>3886</v>
      </c>
      <c r="K1123" s="626" t="s">
        <v>3887</v>
      </c>
      <c r="L1123" s="627">
        <v>1889.61</v>
      </c>
      <c r="M1123" s="627">
        <v>7558.44</v>
      </c>
      <c r="N1123" s="626">
        <v>4</v>
      </c>
      <c r="O1123" s="691">
        <v>1</v>
      </c>
      <c r="P1123" s="627">
        <v>7558.44</v>
      </c>
      <c r="Q1123" s="642">
        <v>1</v>
      </c>
      <c r="R1123" s="626">
        <v>4</v>
      </c>
      <c r="S1123" s="642">
        <v>1</v>
      </c>
      <c r="T1123" s="691">
        <v>1</v>
      </c>
      <c r="U1123" s="673">
        <v>1</v>
      </c>
    </row>
    <row r="1124" spans="1:21" ht="14.4" customHeight="1" x14ac:dyDescent="0.3">
      <c r="A1124" s="625">
        <v>7</v>
      </c>
      <c r="B1124" s="626" t="s">
        <v>528</v>
      </c>
      <c r="C1124" s="626">
        <v>89301074</v>
      </c>
      <c r="D1124" s="689" t="s">
        <v>4146</v>
      </c>
      <c r="E1124" s="690" t="s">
        <v>2798</v>
      </c>
      <c r="F1124" s="626" t="s">
        <v>2775</v>
      </c>
      <c r="G1124" s="626" t="s">
        <v>2982</v>
      </c>
      <c r="H1124" s="626" t="s">
        <v>527</v>
      </c>
      <c r="I1124" s="626" t="s">
        <v>4015</v>
      </c>
      <c r="J1124" s="626" t="s">
        <v>3466</v>
      </c>
      <c r="K1124" s="626" t="s">
        <v>3467</v>
      </c>
      <c r="L1124" s="627">
        <v>1063.33</v>
      </c>
      <c r="M1124" s="627">
        <v>4253.32</v>
      </c>
      <c r="N1124" s="626">
        <v>4</v>
      </c>
      <c r="O1124" s="691">
        <v>1</v>
      </c>
      <c r="P1124" s="627">
        <v>4253.32</v>
      </c>
      <c r="Q1124" s="642">
        <v>1</v>
      </c>
      <c r="R1124" s="626">
        <v>4</v>
      </c>
      <c r="S1124" s="642">
        <v>1</v>
      </c>
      <c r="T1124" s="691">
        <v>1</v>
      </c>
      <c r="U1124" s="673">
        <v>1</v>
      </c>
    </row>
    <row r="1125" spans="1:21" ht="14.4" customHeight="1" x14ac:dyDescent="0.3">
      <c r="A1125" s="625">
        <v>7</v>
      </c>
      <c r="B1125" s="626" t="s">
        <v>528</v>
      </c>
      <c r="C1125" s="626">
        <v>89301074</v>
      </c>
      <c r="D1125" s="689" t="s">
        <v>4146</v>
      </c>
      <c r="E1125" s="690" t="s">
        <v>2798</v>
      </c>
      <c r="F1125" s="626" t="s">
        <v>2775</v>
      </c>
      <c r="G1125" s="626" t="s">
        <v>3031</v>
      </c>
      <c r="H1125" s="626" t="s">
        <v>645</v>
      </c>
      <c r="I1125" s="626" t="s">
        <v>3543</v>
      </c>
      <c r="J1125" s="626" t="s">
        <v>3544</v>
      </c>
      <c r="K1125" s="626" t="s">
        <v>3545</v>
      </c>
      <c r="L1125" s="627">
        <v>999.6</v>
      </c>
      <c r="M1125" s="627">
        <v>999.6</v>
      </c>
      <c r="N1125" s="626">
        <v>1</v>
      </c>
      <c r="O1125" s="691">
        <v>0.5</v>
      </c>
      <c r="P1125" s="627"/>
      <c r="Q1125" s="642">
        <v>0</v>
      </c>
      <c r="R1125" s="626"/>
      <c r="S1125" s="642">
        <v>0</v>
      </c>
      <c r="T1125" s="691"/>
      <c r="U1125" s="673">
        <v>0</v>
      </c>
    </row>
    <row r="1126" spans="1:21" ht="14.4" customHeight="1" x14ac:dyDescent="0.3">
      <c r="A1126" s="625">
        <v>7</v>
      </c>
      <c r="B1126" s="626" t="s">
        <v>528</v>
      </c>
      <c r="C1126" s="626">
        <v>89301074</v>
      </c>
      <c r="D1126" s="689" t="s">
        <v>4146</v>
      </c>
      <c r="E1126" s="690" t="s">
        <v>2798</v>
      </c>
      <c r="F1126" s="626" t="s">
        <v>2775</v>
      </c>
      <c r="G1126" s="626" t="s">
        <v>3031</v>
      </c>
      <c r="H1126" s="626" t="s">
        <v>645</v>
      </c>
      <c r="I1126" s="626" t="s">
        <v>3471</v>
      </c>
      <c r="J1126" s="626" t="s">
        <v>3033</v>
      </c>
      <c r="K1126" s="626" t="s">
        <v>1908</v>
      </c>
      <c r="L1126" s="627">
        <v>887.05</v>
      </c>
      <c r="M1126" s="627">
        <v>1774.1</v>
      </c>
      <c r="N1126" s="626">
        <v>2</v>
      </c>
      <c r="O1126" s="691">
        <v>1</v>
      </c>
      <c r="P1126" s="627"/>
      <c r="Q1126" s="642">
        <v>0</v>
      </c>
      <c r="R1126" s="626"/>
      <c r="S1126" s="642">
        <v>0</v>
      </c>
      <c r="T1126" s="691"/>
      <c r="U1126" s="673">
        <v>0</v>
      </c>
    </row>
    <row r="1127" spans="1:21" ht="14.4" customHeight="1" x14ac:dyDescent="0.3">
      <c r="A1127" s="625">
        <v>7</v>
      </c>
      <c r="B1127" s="626" t="s">
        <v>528</v>
      </c>
      <c r="C1127" s="626">
        <v>89301074</v>
      </c>
      <c r="D1127" s="689" t="s">
        <v>4146</v>
      </c>
      <c r="E1127" s="690" t="s">
        <v>2798</v>
      </c>
      <c r="F1127" s="626" t="s">
        <v>2775</v>
      </c>
      <c r="G1127" s="626" t="s">
        <v>3031</v>
      </c>
      <c r="H1127" s="626" t="s">
        <v>645</v>
      </c>
      <c r="I1127" s="626" t="s">
        <v>3930</v>
      </c>
      <c r="J1127" s="626" t="s">
        <v>3041</v>
      </c>
      <c r="K1127" s="626" t="s">
        <v>3931</v>
      </c>
      <c r="L1127" s="627">
        <v>561.54</v>
      </c>
      <c r="M1127" s="627">
        <v>1123.08</v>
      </c>
      <c r="N1127" s="626">
        <v>2</v>
      </c>
      <c r="O1127" s="691">
        <v>1.5</v>
      </c>
      <c r="P1127" s="627">
        <v>1123.08</v>
      </c>
      <c r="Q1127" s="642">
        <v>1</v>
      </c>
      <c r="R1127" s="626">
        <v>2</v>
      </c>
      <c r="S1127" s="642">
        <v>1</v>
      </c>
      <c r="T1127" s="691">
        <v>1.5</v>
      </c>
      <c r="U1127" s="673">
        <v>1</v>
      </c>
    </row>
    <row r="1128" spans="1:21" ht="14.4" customHeight="1" x14ac:dyDescent="0.3">
      <c r="A1128" s="625">
        <v>7</v>
      </c>
      <c r="B1128" s="626" t="s">
        <v>528</v>
      </c>
      <c r="C1128" s="626">
        <v>89301074</v>
      </c>
      <c r="D1128" s="689" t="s">
        <v>4146</v>
      </c>
      <c r="E1128" s="690" t="s">
        <v>2798</v>
      </c>
      <c r="F1128" s="626" t="s">
        <v>2775</v>
      </c>
      <c r="G1128" s="626" t="s">
        <v>3031</v>
      </c>
      <c r="H1128" s="626" t="s">
        <v>645</v>
      </c>
      <c r="I1128" s="626" t="s">
        <v>1906</v>
      </c>
      <c r="J1128" s="626" t="s">
        <v>1907</v>
      </c>
      <c r="K1128" s="626" t="s">
        <v>1908</v>
      </c>
      <c r="L1128" s="627">
        <v>887.05</v>
      </c>
      <c r="M1128" s="627">
        <v>12418.7</v>
      </c>
      <c r="N1128" s="626">
        <v>14</v>
      </c>
      <c r="O1128" s="691">
        <v>4.5</v>
      </c>
      <c r="P1128" s="627">
        <v>7983.4500000000007</v>
      </c>
      <c r="Q1128" s="642">
        <v>0.6428571428571429</v>
      </c>
      <c r="R1128" s="626">
        <v>9</v>
      </c>
      <c r="S1128" s="642">
        <v>0.6428571428571429</v>
      </c>
      <c r="T1128" s="691">
        <v>3</v>
      </c>
      <c r="U1128" s="673">
        <v>0.66666666666666663</v>
      </c>
    </row>
    <row r="1129" spans="1:21" ht="14.4" customHeight="1" x14ac:dyDescent="0.3">
      <c r="A1129" s="625">
        <v>7</v>
      </c>
      <c r="B1129" s="626" t="s">
        <v>528</v>
      </c>
      <c r="C1129" s="626">
        <v>89301074</v>
      </c>
      <c r="D1129" s="689" t="s">
        <v>4146</v>
      </c>
      <c r="E1129" s="690" t="s">
        <v>2798</v>
      </c>
      <c r="F1129" s="626" t="s">
        <v>2775</v>
      </c>
      <c r="G1129" s="626" t="s">
        <v>3216</v>
      </c>
      <c r="H1129" s="626" t="s">
        <v>527</v>
      </c>
      <c r="I1129" s="626" t="s">
        <v>3217</v>
      </c>
      <c r="J1129" s="626" t="s">
        <v>3218</v>
      </c>
      <c r="K1129" s="626" t="s">
        <v>887</v>
      </c>
      <c r="L1129" s="627">
        <v>33.36</v>
      </c>
      <c r="M1129" s="627">
        <v>33.36</v>
      </c>
      <c r="N1129" s="626">
        <v>1</v>
      </c>
      <c r="O1129" s="691">
        <v>1</v>
      </c>
      <c r="P1129" s="627">
        <v>33.36</v>
      </c>
      <c r="Q1129" s="642">
        <v>1</v>
      </c>
      <c r="R1129" s="626">
        <v>1</v>
      </c>
      <c r="S1129" s="642">
        <v>1</v>
      </c>
      <c r="T1129" s="691">
        <v>1</v>
      </c>
      <c r="U1129" s="673">
        <v>1</v>
      </c>
    </row>
    <row r="1130" spans="1:21" ht="14.4" customHeight="1" x14ac:dyDescent="0.3">
      <c r="A1130" s="625">
        <v>7</v>
      </c>
      <c r="B1130" s="626" t="s">
        <v>528</v>
      </c>
      <c r="C1130" s="626">
        <v>89301074</v>
      </c>
      <c r="D1130" s="689" t="s">
        <v>4146</v>
      </c>
      <c r="E1130" s="690" t="s">
        <v>2798</v>
      </c>
      <c r="F1130" s="626" t="s">
        <v>2775</v>
      </c>
      <c r="G1130" s="626" t="s">
        <v>3431</v>
      </c>
      <c r="H1130" s="626" t="s">
        <v>527</v>
      </c>
      <c r="I1130" s="626" t="s">
        <v>3472</v>
      </c>
      <c r="J1130" s="626" t="s">
        <v>3473</v>
      </c>
      <c r="K1130" s="626" t="s">
        <v>2326</v>
      </c>
      <c r="L1130" s="627">
        <v>86.16</v>
      </c>
      <c r="M1130" s="627">
        <v>172.32</v>
      </c>
      <c r="N1130" s="626">
        <v>2</v>
      </c>
      <c r="O1130" s="691">
        <v>1.5</v>
      </c>
      <c r="P1130" s="627">
        <v>172.32</v>
      </c>
      <c r="Q1130" s="642">
        <v>1</v>
      </c>
      <c r="R1130" s="626">
        <v>2</v>
      </c>
      <c r="S1130" s="642">
        <v>1</v>
      </c>
      <c r="T1130" s="691">
        <v>1.5</v>
      </c>
      <c r="U1130" s="673">
        <v>1</v>
      </c>
    </row>
    <row r="1131" spans="1:21" ht="14.4" customHeight="1" x14ac:dyDescent="0.3">
      <c r="A1131" s="625">
        <v>7</v>
      </c>
      <c r="B1131" s="626" t="s">
        <v>528</v>
      </c>
      <c r="C1131" s="626">
        <v>89301074</v>
      </c>
      <c r="D1131" s="689" t="s">
        <v>4146</v>
      </c>
      <c r="E1131" s="690" t="s">
        <v>2798</v>
      </c>
      <c r="F1131" s="626" t="s">
        <v>2775</v>
      </c>
      <c r="G1131" s="626" t="s">
        <v>3044</v>
      </c>
      <c r="H1131" s="626" t="s">
        <v>527</v>
      </c>
      <c r="I1131" s="626" t="s">
        <v>4016</v>
      </c>
      <c r="J1131" s="626" t="s">
        <v>4017</v>
      </c>
      <c r="K1131" s="626" t="s">
        <v>4018</v>
      </c>
      <c r="L1131" s="627">
        <v>855.56</v>
      </c>
      <c r="M1131" s="627">
        <v>2566.6799999999998</v>
      </c>
      <c r="N1131" s="626">
        <v>3</v>
      </c>
      <c r="O1131" s="691">
        <v>1</v>
      </c>
      <c r="P1131" s="627">
        <v>2566.6799999999998</v>
      </c>
      <c r="Q1131" s="642">
        <v>1</v>
      </c>
      <c r="R1131" s="626">
        <v>3</v>
      </c>
      <c r="S1131" s="642">
        <v>1</v>
      </c>
      <c r="T1131" s="691">
        <v>1</v>
      </c>
      <c r="U1131" s="673">
        <v>1</v>
      </c>
    </row>
    <row r="1132" spans="1:21" ht="14.4" customHeight="1" x14ac:dyDescent="0.3">
      <c r="A1132" s="625">
        <v>7</v>
      </c>
      <c r="B1132" s="626" t="s">
        <v>528</v>
      </c>
      <c r="C1132" s="626">
        <v>89301074</v>
      </c>
      <c r="D1132" s="689" t="s">
        <v>4146</v>
      </c>
      <c r="E1132" s="690" t="s">
        <v>2798</v>
      </c>
      <c r="F1132" s="626" t="s">
        <v>2775</v>
      </c>
      <c r="G1132" s="626" t="s">
        <v>3044</v>
      </c>
      <c r="H1132" s="626" t="s">
        <v>527</v>
      </c>
      <c r="I1132" s="626" t="s">
        <v>4019</v>
      </c>
      <c r="J1132" s="626" t="s">
        <v>3046</v>
      </c>
      <c r="K1132" s="626" t="s">
        <v>4020</v>
      </c>
      <c r="L1132" s="627">
        <v>1520.3</v>
      </c>
      <c r="M1132" s="627">
        <v>6081.2</v>
      </c>
      <c r="N1132" s="626">
        <v>4</v>
      </c>
      <c r="O1132" s="691">
        <v>2</v>
      </c>
      <c r="P1132" s="627">
        <v>1520.3</v>
      </c>
      <c r="Q1132" s="642">
        <v>0.25</v>
      </c>
      <c r="R1132" s="626">
        <v>1</v>
      </c>
      <c r="S1132" s="642">
        <v>0.25</v>
      </c>
      <c r="T1132" s="691">
        <v>1</v>
      </c>
      <c r="U1132" s="673">
        <v>0.5</v>
      </c>
    </row>
    <row r="1133" spans="1:21" ht="14.4" customHeight="1" x14ac:dyDescent="0.3">
      <c r="A1133" s="625">
        <v>7</v>
      </c>
      <c r="B1133" s="626" t="s">
        <v>528</v>
      </c>
      <c r="C1133" s="626">
        <v>89301074</v>
      </c>
      <c r="D1133" s="689" t="s">
        <v>4146</v>
      </c>
      <c r="E1133" s="690" t="s">
        <v>2798</v>
      </c>
      <c r="F1133" s="626" t="s">
        <v>2775</v>
      </c>
      <c r="G1133" s="626" t="s">
        <v>3044</v>
      </c>
      <c r="H1133" s="626" t="s">
        <v>527</v>
      </c>
      <c r="I1133" s="626" t="s">
        <v>3474</v>
      </c>
      <c r="J1133" s="626" t="s">
        <v>3342</v>
      </c>
      <c r="K1133" s="626" t="s">
        <v>3475</v>
      </c>
      <c r="L1133" s="627">
        <v>3040.6</v>
      </c>
      <c r="M1133" s="627">
        <v>9121.7999999999993</v>
      </c>
      <c r="N1133" s="626">
        <v>3</v>
      </c>
      <c r="O1133" s="691">
        <v>1</v>
      </c>
      <c r="P1133" s="627"/>
      <c r="Q1133" s="642">
        <v>0</v>
      </c>
      <c r="R1133" s="626"/>
      <c r="S1133" s="642">
        <v>0</v>
      </c>
      <c r="T1133" s="691"/>
      <c r="U1133" s="673">
        <v>0</v>
      </c>
    </row>
    <row r="1134" spans="1:21" ht="14.4" customHeight="1" x14ac:dyDescent="0.3">
      <c r="A1134" s="625">
        <v>7</v>
      </c>
      <c r="B1134" s="626" t="s">
        <v>528</v>
      </c>
      <c r="C1134" s="626">
        <v>89301074</v>
      </c>
      <c r="D1134" s="689" t="s">
        <v>4146</v>
      </c>
      <c r="E1134" s="690" t="s">
        <v>2798</v>
      </c>
      <c r="F1134" s="626" t="s">
        <v>2775</v>
      </c>
      <c r="G1134" s="626" t="s">
        <v>3044</v>
      </c>
      <c r="H1134" s="626" t="s">
        <v>527</v>
      </c>
      <c r="I1134" s="626" t="s">
        <v>4021</v>
      </c>
      <c r="J1134" s="626" t="s">
        <v>3049</v>
      </c>
      <c r="K1134" s="626" t="s">
        <v>4022</v>
      </c>
      <c r="L1134" s="627">
        <v>1139.93</v>
      </c>
      <c r="M1134" s="627">
        <v>1139.93</v>
      </c>
      <c r="N1134" s="626">
        <v>1</v>
      </c>
      <c r="O1134" s="691">
        <v>1</v>
      </c>
      <c r="P1134" s="627">
        <v>1139.93</v>
      </c>
      <c r="Q1134" s="642">
        <v>1</v>
      </c>
      <c r="R1134" s="626">
        <v>1</v>
      </c>
      <c r="S1134" s="642">
        <v>1</v>
      </c>
      <c r="T1134" s="691">
        <v>1</v>
      </c>
      <c r="U1134" s="673">
        <v>1</v>
      </c>
    </row>
    <row r="1135" spans="1:21" ht="14.4" customHeight="1" x14ac:dyDescent="0.3">
      <c r="A1135" s="625">
        <v>7</v>
      </c>
      <c r="B1135" s="626" t="s">
        <v>528</v>
      </c>
      <c r="C1135" s="626">
        <v>89301074</v>
      </c>
      <c r="D1135" s="689" t="s">
        <v>4146</v>
      </c>
      <c r="E1135" s="690" t="s">
        <v>2798</v>
      </c>
      <c r="F1135" s="626" t="s">
        <v>2775</v>
      </c>
      <c r="G1135" s="626" t="s">
        <v>3044</v>
      </c>
      <c r="H1135" s="626" t="s">
        <v>527</v>
      </c>
      <c r="I1135" s="626" t="s">
        <v>4023</v>
      </c>
      <c r="J1135" s="626" t="s">
        <v>4024</v>
      </c>
      <c r="K1135" s="626" t="s">
        <v>4025</v>
      </c>
      <c r="L1135" s="627">
        <v>3597.75</v>
      </c>
      <c r="M1135" s="627">
        <v>17988.75</v>
      </c>
      <c r="N1135" s="626">
        <v>5</v>
      </c>
      <c r="O1135" s="691">
        <v>2</v>
      </c>
      <c r="P1135" s="627"/>
      <c r="Q1135" s="642">
        <v>0</v>
      </c>
      <c r="R1135" s="626"/>
      <c r="S1135" s="642">
        <v>0</v>
      </c>
      <c r="T1135" s="691"/>
      <c r="U1135" s="673">
        <v>0</v>
      </c>
    </row>
    <row r="1136" spans="1:21" ht="14.4" customHeight="1" x14ac:dyDescent="0.3">
      <c r="A1136" s="625">
        <v>7</v>
      </c>
      <c r="B1136" s="626" t="s">
        <v>528</v>
      </c>
      <c r="C1136" s="626">
        <v>89301074</v>
      </c>
      <c r="D1136" s="689" t="s">
        <v>4146</v>
      </c>
      <c r="E1136" s="690" t="s">
        <v>2798</v>
      </c>
      <c r="F1136" s="626" t="s">
        <v>2775</v>
      </c>
      <c r="G1136" s="626" t="s">
        <v>3219</v>
      </c>
      <c r="H1136" s="626" t="s">
        <v>527</v>
      </c>
      <c r="I1136" s="626" t="s">
        <v>3220</v>
      </c>
      <c r="J1136" s="626" t="s">
        <v>3221</v>
      </c>
      <c r="K1136" s="626" t="s">
        <v>3222</v>
      </c>
      <c r="L1136" s="627">
        <v>1021.9</v>
      </c>
      <c r="M1136" s="627">
        <v>1021.9</v>
      </c>
      <c r="N1136" s="626">
        <v>1</v>
      </c>
      <c r="O1136" s="691">
        <v>1</v>
      </c>
      <c r="P1136" s="627"/>
      <c r="Q1136" s="642">
        <v>0</v>
      </c>
      <c r="R1136" s="626"/>
      <c r="S1136" s="642">
        <v>0</v>
      </c>
      <c r="T1136" s="691"/>
      <c r="U1136" s="673">
        <v>0</v>
      </c>
    </row>
    <row r="1137" spans="1:21" ht="14.4" customHeight="1" x14ac:dyDescent="0.3">
      <c r="A1137" s="625">
        <v>7</v>
      </c>
      <c r="B1137" s="626" t="s">
        <v>528</v>
      </c>
      <c r="C1137" s="626">
        <v>89301074</v>
      </c>
      <c r="D1137" s="689" t="s">
        <v>4146</v>
      </c>
      <c r="E1137" s="690" t="s">
        <v>2798</v>
      </c>
      <c r="F1137" s="626" t="s">
        <v>2775</v>
      </c>
      <c r="G1137" s="626" t="s">
        <v>3694</v>
      </c>
      <c r="H1137" s="626" t="s">
        <v>527</v>
      </c>
      <c r="I1137" s="626" t="s">
        <v>4026</v>
      </c>
      <c r="J1137" s="626" t="s">
        <v>2797</v>
      </c>
      <c r="K1137" s="626"/>
      <c r="L1137" s="627">
        <v>0</v>
      </c>
      <c r="M1137" s="627">
        <v>0</v>
      </c>
      <c r="N1137" s="626">
        <v>2</v>
      </c>
      <c r="O1137" s="691">
        <v>1</v>
      </c>
      <c r="P1137" s="627">
        <v>0</v>
      </c>
      <c r="Q1137" s="642"/>
      <c r="R1137" s="626">
        <v>2</v>
      </c>
      <c r="S1137" s="642">
        <v>1</v>
      </c>
      <c r="T1137" s="691">
        <v>1</v>
      </c>
      <c r="U1137" s="673">
        <v>1</v>
      </c>
    </row>
    <row r="1138" spans="1:21" ht="14.4" customHeight="1" x14ac:dyDescent="0.3">
      <c r="A1138" s="625">
        <v>7</v>
      </c>
      <c r="B1138" s="626" t="s">
        <v>528</v>
      </c>
      <c r="C1138" s="626">
        <v>89301074</v>
      </c>
      <c r="D1138" s="689" t="s">
        <v>4146</v>
      </c>
      <c r="E1138" s="690" t="s">
        <v>2798</v>
      </c>
      <c r="F1138" s="626" t="s">
        <v>2775</v>
      </c>
      <c r="G1138" s="626" t="s">
        <v>3700</v>
      </c>
      <c r="H1138" s="626" t="s">
        <v>527</v>
      </c>
      <c r="I1138" s="626" t="s">
        <v>3701</v>
      </c>
      <c r="J1138" s="626" t="s">
        <v>3702</v>
      </c>
      <c r="K1138" s="626" t="s">
        <v>3703</v>
      </c>
      <c r="L1138" s="627">
        <v>7132.29</v>
      </c>
      <c r="M1138" s="627">
        <v>14264.58</v>
      </c>
      <c r="N1138" s="626">
        <v>2</v>
      </c>
      <c r="O1138" s="691">
        <v>2</v>
      </c>
      <c r="P1138" s="627">
        <v>14264.58</v>
      </c>
      <c r="Q1138" s="642">
        <v>1</v>
      </c>
      <c r="R1138" s="626">
        <v>2</v>
      </c>
      <c r="S1138" s="642">
        <v>1</v>
      </c>
      <c r="T1138" s="691">
        <v>2</v>
      </c>
      <c r="U1138" s="673">
        <v>1</v>
      </c>
    </row>
    <row r="1139" spans="1:21" ht="14.4" customHeight="1" x14ac:dyDescent="0.3">
      <c r="A1139" s="625">
        <v>7</v>
      </c>
      <c r="B1139" s="626" t="s">
        <v>528</v>
      </c>
      <c r="C1139" s="626">
        <v>89301074</v>
      </c>
      <c r="D1139" s="689" t="s">
        <v>4146</v>
      </c>
      <c r="E1139" s="690" t="s">
        <v>2798</v>
      </c>
      <c r="F1139" s="626" t="s">
        <v>2775</v>
      </c>
      <c r="G1139" s="626" t="s">
        <v>3051</v>
      </c>
      <c r="H1139" s="626" t="s">
        <v>527</v>
      </c>
      <c r="I1139" s="626" t="s">
        <v>3052</v>
      </c>
      <c r="J1139" s="626" t="s">
        <v>3053</v>
      </c>
      <c r="K1139" s="626" t="s">
        <v>3054</v>
      </c>
      <c r="L1139" s="627">
        <v>144.01</v>
      </c>
      <c r="M1139" s="627">
        <v>1008.0699999999999</v>
      </c>
      <c r="N1139" s="626">
        <v>7</v>
      </c>
      <c r="O1139" s="691">
        <v>1.5</v>
      </c>
      <c r="P1139" s="627">
        <v>720.05</v>
      </c>
      <c r="Q1139" s="642">
        <v>0.7142857142857143</v>
      </c>
      <c r="R1139" s="626">
        <v>5</v>
      </c>
      <c r="S1139" s="642">
        <v>0.7142857142857143</v>
      </c>
      <c r="T1139" s="691">
        <v>0.5</v>
      </c>
      <c r="U1139" s="673">
        <v>0.33333333333333331</v>
      </c>
    </row>
    <row r="1140" spans="1:21" ht="14.4" customHeight="1" x14ac:dyDescent="0.3">
      <c r="A1140" s="625">
        <v>7</v>
      </c>
      <c r="B1140" s="626" t="s">
        <v>528</v>
      </c>
      <c r="C1140" s="626">
        <v>89301074</v>
      </c>
      <c r="D1140" s="689" t="s">
        <v>4146</v>
      </c>
      <c r="E1140" s="690" t="s">
        <v>2798</v>
      </c>
      <c r="F1140" s="626" t="s">
        <v>2775</v>
      </c>
      <c r="G1140" s="626" t="s">
        <v>3051</v>
      </c>
      <c r="H1140" s="626" t="s">
        <v>527</v>
      </c>
      <c r="I1140" s="626" t="s">
        <v>3223</v>
      </c>
      <c r="J1140" s="626" t="s">
        <v>3224</v>
      </c>
      <c r="K1140" s="626" t="s">
        <v>2650</v>
      </c>
      <c r="L1140" s="627">
        <v>71.2</v>
      </c>
      <c r="M1140" s="627">
        <v>71.2</v>
      </c>
      <c r="N1140" s="626">
        <v>1</v>
      </c>
      <c r="O1140" s="691">
        <v>1</v>
      </c>
      <c r="P1140" s="627">
        <v>71.2</v>
      </c>
      <c r="Q1140" s="642">
        <v>1</v>
      </c>
      <c r="R1140" s="626">
        <v>1</v>
      </c>
      <c r="S1140" s="642">
        <v>1</v>
      </c>
      <c r="T1140" s="691">
        <v>1</v>
      </c>
      <c r="U1140" s="673">
        <v>1</v>
      </c>
    </row>
    <row r="1141" spans="1:21" ht="14.4" customHeight="1" x14ac:dyDescent="0.3">
      <c r="A1141" s="625">
        <v>7</v>
      </c>
      <c r="B1141" s="626" t="s">
        <v>528</v>
      </c>
      <c r="C1141" s="626">
        <v>89301074</v>
      </c>
      <c r="D1141" s="689" t="s">
        <v>4146</v>
      </c>
      <c r="E1141" s="690" t="s">
        <v>2798</v>
      </c>
      <c r="F1141" s="626" t="s">
        <v>2775</v>
      </c>
      <c r="G1141" s="626" t="s">
        <v>3051</v>
      </c>
      <c r="H1141" s="626" t="s">
        <v>527</v>
      </c>
      <c r="I1141" s="626" t="s">
        <v>4027</v>
      </c>
      <c r="J1141" s="626" t="s">
        <v>4028</v>
      </c>
      <c r="K1141" s="626" t="s">
        <v>4029</v>
      </c>
      <c r="L1141" s="627">
        <v>121.76</v>
      </c>
      <c r="M1141" s="627">
        <v>121.76</v>
      </c>
      <c r="N1141" s="626">
        <v>1</v>
      </c>
      <c r="O1141" s="691">
        <v>0.5</v>
      </c>
      <c r="P1141" s="627"/>
      <c r="Q1141" s="642">
        <v>0</v>
      </c>
      <c r="R1141" s="626"/>
      <c r="S1141" s="642">
        <v>0</v>
      </c>
      <c r="T1141" s="691"/>
      <c r="U1141" s="673">
        <v>0</v>
      </c>
    </row>
    <row r="1142" spans="1:21" ht="14.4" customHeight="1" x14ac:dyDescent="0.3">
      <c r="A1142" s="625">
        <v>7</v>
      </c>
      <c r="B1142" s="626" t="s">
        <v>528</v>
      </c>
      <c r="C1142" s="626">
        <v>89301074</v>
      </c>
      <c r="D1142" s="689" t="s">
        <v>4146</v>
      </c>
      <c r="E1142" s="690" t="s">
        <v>2798</v>
      </c>
      <c r="F1142" s="626" t="s">
        <v>2775</v>
      </c>
      <c r="G1142" s="626" t="s">
        <v>3351</v>
      </c>
      <c r="H1142" s="626" t="s">
        <v>527</v>
      </c>
      <c r="I1142" s="626" t="s">
        <v>3352</v>
      </c>
      <c r="J1142" s="626" t="s">
        <v>3353</v>
      </c>
      <c r="K1142" s="626" t="s">
        <v>3179</v>
      </c>
      <c r="L1142" s="627">
        <v>75.36</v>
      </c>
      <c r="M1142" s="627">
        <v>376.8</v>
      </c>
      <c r="N1142" s="626">
        <v>5</v>
      </c>
      <c r="O1142" s="691">
        <v>1</v>
      </c>
      <c r="P1142" s="627">
        <v>376.8</v>
      </c>
      <c r="Q1142" s="642">
        <v>1</v>
      </c>
      <c r="R1142" s="626">
        <v>5</v>
      </c>
      <c r="S1142" s="642">
        <v>1</v>
      </c>
      <c r="T1142" s="691">
        <v>1</v>
      </c>
      <c r="U1142" s="673">
        <v>1</v>
      </c>
    </row>
    <row r="1143" spans="1:21" ht="14.4" customHeight="1" x14ac:dyDescent="0.3">
      <c r="A1143" s="625">
        <v>7</v>
      </c>
      <c r="B1143" s="626" t="s">
        <v>528</v>
      </c>
      <c r="C1143" s="626">
        <v>89301074</v>
      </c>
      <c r="D1143" s="689" t="s">
        <v>4146</v>
      </c>
      <c r="E1143" s="690" t="s">
        <v>2798</v>
      </c>
      <c r="F1143" s="626" t="s">
        <v>2775</v>
      </c>
      <c r="G1143" s="626" t="s">
        <v>3056</v>
      </c>
      <c r="H1143" s="626" t="s">
        <v>527</v>
      </c>
      <c r="I1143" s="626" t="s">
        <v>845</v>
      </c>
      <c r="J1143" s="626" t="s">
        <v>3057</v>
      </c>
      <c r="K1143" s="626" t="s">
        <v>3058</v>
      </c>
      <c r="L1143" s="627">
        <v>55.71</v>
      </c>
      <c r="M1143" s="627">
        <v>167.13</v>
      </c>
      <c r="N1143" s="626">
        <v>3</v>
      </c>
      <c r="O1143" s="691">
        <v>2.5</v>
      </c>
      <c r="P1143" s="627">
        <v>111.42</v>
      </c>
      <c r="Q1143" s="642">
        <v>0.66666666666666674</v>
      </c>
      <c r="R1143" s="626">
        <v>2</v>
      </c>
      <c r="S1143" s="642">
        <v>0.66666666666666663</v>
      </c>
      <c r="T1143" s="691">
        <v>1.5</v>
      </c>
      <c r="U1143" s="673">
        <v>0.6</v>
      </c>
    </row>
    <row r="1144" spans="1:21" ht="14.4" customHeight="1" x14ac:dyDescent="0.3">
      <c r="A1144" s="625">
        <v>7</v>
      </c>
      <c r="B1144" s="626" t="s">
        <v>528</v>
      </c>
      <c r="C1144" s="626">
        <v>89301074</v>
      </c>
      <c r="D1144" s="689" t="s">
        <v>4146</v>
      </c>
      <c r="E1144" s="690" t="s">
        <v>2798</v>
      </c>
      <c r="F1144" s="626" t="s">
        <v>2775</v>
      </c>
      <c r="G1144" s="626" t="s">
        <v>3056</v>
      </c>
      <c r="H1144" s="626" t="s">
        <v>527</v>
      </c>
      <c r="I1144" s="626" t="s">
        <v>3059</v>
      </c>
      <c r="J1144" s="626" t="s">
        <v>3060</v>
      </c>
      <c r="K1144" s="626" t="s">
        <v>3061</v>
      </c>
      <c r="L1144" s="627">
        <v>59.43</v>
      </c>
      <c r="M1144" s="627">
        <v>297.14999999999998</v>
      </c>
      <c r="N1144" s="626">
        <v>5</v>
      </c>
      <c r="O1144" s="691">
        <v>1.5</v>
      </c>
      <c r="P1144" s="627">
        <v>118.86</v>
      </c>
      <c r="Q1144" s="642">
        <v>0.4</v>
      </c>
      <c r="R1144" s="626">
        <v>2</v>
      </c>
      <c r="S1144" s="642">
        <v>0.4</v>
      </c>
      <c r="T1144" s="691">
        <v>0.5</v>
      </c>
      <c r="U1144" s="673">
        <v>0.33333333333333331</v>
      </c>
    </row>
    <row r="1145" spans="1:21" ht="14.4" customHeight="1" x14ac:dyDescent="0.3">
      <c r="A1145" s="625">
        <v>7</v>
      </c>
      <c r="B1145" s="626" t="s">
        <v>528</v>
      </c>
      <c r="C1145" s="626">
        <v>89301074</v>
      </c>
      <c r="D1145" s="689" t="s">
        <v>4146</v>
      </c>
      <c r="E1145" s="690" t="s">
        <v>2798</v>
      </c>
      <c r="F1145" s="626" t="s">
        <v>2775</v>
      </c>
      <c r="G1145" s="626" t="s">
        <v>3354</v>
      </c>
      <c r="H1145" s="626" t="s">
        <v>527</v>
      </c>
      <c r="I1145" s="626" t="s">
        <v>3355</v>
      </c>
      <c r="J1145" s="626" t="s">
        <v>3356</v>
      </c>
      <c r="K1145" s="626" t="s">
        <v>1928</v>
      </c>
      <c r="L1145" s="627">
        <v>0</v>
      </c>
      <c r="M1145" s="627">
        <v>0</v>
      </c>
      <c r="N1145" s="626">
        <v>6</v>
      </c>
      <c r="O1145" s="691">
        <v>3</v>
      </c>
      <c r="P1145" s="627">
        <v>0</v>
      </c>
      <c r="Q1145" s="642"/>
      <c r="R1145" s="626">
        <v>1</v>
      </c>
      <c r="S1145" s="642">
        <v>0.16666666666666666</v>
      </c>
      <c r="T1145" s="691">
        <v>0.5</v>
      </c>
      <c r="U1145" s="673">
        <v>0.16666666666666666</v>
      </c>
    </row>
    <row r="1146" spans="1:21" ht="14.4" customHeight="1" x14ac:dyDescent="0.3">
      <c r="A1146" s="625">
        <v>7</v>
      </c>
      <c r="B1146" s="626" t="s">
        <v>528</v>
      </c>
      <c r="C1146" s="626">
        <v>89301074</v>
      </c>
      <c r="D1146" s="689" t="s">
        <v>4146</v>
      </c>
      <c r="E1146" s="690" t="s">
        <v>2798</v>
      </c>
      <c r="F1146" s="626" t="s">
        <v>2775</v>
      </c>
      <c r="G1146" s="626" t="s">
        <v>3437</v>
      </c>
      <c r="H1146" s="626" t="s">
        <v>527</v>
      </c>
      <c r="I1146" s="626" t="s">
        <v>951</v>
      </c>
      <c r="J1146" s="626" t="s">
        <v>952</v>
      </c>
      <c r="K1146" s="626" t="s">
        <v>953</v>
      </c>
      <c r="L1146" s="627">
        <v>132.34</v>
      </c>
      <c r="M1146" s="627">
        <v>264.68</v>
      </c>
      <c r="N1146" s="626">
        <v>2</v>
      </c>
      <c r="O1146" s="691">
        <v>1.5</v>
      </c>
      <c r="P1146" s="627">
        <v>132.34</v>
      </c>
      <c r="Q1146" s="642">
        <v>0.5</v>
      </c>
      <c r="R1146" s="626">
        <v>1</v>
      </c>
      <c r="S1146" s="642">
        <v>0.5</v>
      </c>
      <c r="T1146" s="691">
        <v>0.5</v>
      </c>
      <c r="U1146" s="673">
        <v>0.33333333333333331</v>
      </c>
    </row>
    <row r="1147" spans="1:21" ht="14.4" customHeight="1" x14ac:dyDescent="0.3">
      <c r="A1147" s="625">
        <v>7</v>
      </c>
      <c r="B1147" s="626" t="s">
        <v>528</v>
      </c>
      <c r="C1147" s="626">
        <v>89301074</v>
      </c>
      <c r="D1147" s="689" t="s">
        <v>4146</v>
      </c>
      <c r="E1147" s="690" t="s">
        <v>2798</v>
      </c>
      <c r="F1147" s="626" t="s">
        <v>2775</v>
      </c>
      <c r="G1147" s="626" t="s">
        <v>3479</v>
      </c>
      <c r="H1147" s="626" t="s">
        <v>645</v>
      </c>
      <c r="I1147" s="626" t="s">
        <v>3549</v>
      </c>
      <c r="J1147" s="626" t="s">
        <v>3481</v>
      </c>
      <c r="K1147" s="626" t="s">
        <v>2893</v>
      </c>
      <c r="L1147" s="627">
        <v>137.74</v>
      </c>
      <c r="M1147" s="627">
        <v>413.22</v>
      </c>
      <c r="N1147" s="626">
        <v>3</v>
      </c>
      <c r="O1147" s="691">
        <v>0.5</v>
      </c>
      <c r="P1147" s="627"/>
      <c r="Q1147" s="642">
        <v>0</v>
      </c>
      <c r="R1147" s="626"/>
      <c r="S1147" s="642">
        <v>0</v>
      </c>
      <c r="T1147" s="691"/>
      <c r="U1147" s="673">
        <v>0</v>
      </c>
    </row>
    <row r="1148" spans="1:21" ht="14.4" customHeight="1" x14ac:dyDescent="0.3">
      <c r="A1148" s="625">
        <v>7</v>
      </c>
      <c r="B1148" s="626" t="s">
        <v>528</v>
      </c>
      <c r="C1148" s="626">
        <v>89301074</v>
      </c>
      <c r="D1148" s="689" t="s">
        <v>4146</v>
      </c>
      <c r="E1148" s="690" t="s">
        <v>2798</v>
      </c>
      <c r="F1148" s="626" t="s">
        <v>2775</v>
      </c>
      <c r="G1148" s="626" t="s">
        <v>4030</v>
      </c>
      <c r="H1148" s="626" t="s">
        <v>527</v>
      </c>
      <c r="I1148" s="626" t="s">
        <v>4031</v>
      </c>
      <c r="J1148" s="626" t="s">
        <v>1686</v>
      </c>
      <c r="K1148" s="626" t="s">
        <v>4032</v>
      </c>
      <c r="L1148" s="627">
        <v>66.13</v>
      </c>
      <c r="M1148" s="627">
        <v>66.13</v>
      </c>
      <c r="N1148" s="626">
        <v>1</v>
      </c>
      <c r="O1148" s="691">
        <v>0.5</v>
      </c>
      <c r="P1148" s="627">
        <v>66.13</v>
      </c>
      <c r="Q1148" s="642">
        <v>1</v>
      </c>
      <c r="R1148" s="626">
        <v>1</v>
      </c>
      <c r="S1148" s="642">
        <v>1</v>
      </c>
      <c r="T1148" s="691">
        <v>0.5</v>
      </c>
      <c r="U1148" s="673">
        <v>1</v>
      </c>
    </row>
    <row r="1149" spans="1:21" ht="14.4" customHeight="1" x14ac:dyDescent="0.3">
      <c r="A1149" s="625">
        <v>7</v>
      </c>
      <c r="B1149" s="626" t="s">
        <v>528</v>
      </c>
      <c r="C1149" s="626">
        <v>89301074</v>
      </c>
      <c r="D1149" s="689" t="s">
        <v>4146</v>
      </c>
      <c r="E1149" s="690" t="s">
        <v>2798</v>
      </c>
      <c r="F1149" s="626" t="s">
        <v>2775</v>
      </c>
      <c r="G1149" s="626" t="s">
        <v>3065</v>
      </c>
      <c r="H1149" s="626" t="s">
        <v>527</v>
      </c>
      <c r="I1149" s="626" t="s">
        <v>3066</v>
      </c>
      <c r="J1149" s="626" t="s">
        <v>3067</v>
      </c>
      <c r="K1149" s="626" t="s">
        <v>3068</v>
      </c>
      <c r="L1149" s="627">
        <v>1638.59</v>
      </c>
      <c r="M1149" s="627">
        <v>1638.59</v>
      </c>
      <c r="N1149" s="626">
        <v>1</v>
      </c>
      <c r="O1149" s="691">
        <v>0.5</v>
      </c>
      <c r="P1149" s="627"/>
      <c r="Q1149" s="642">
        <v>0</v>
      </c>
      <c r="R1149" s="626"/>
      <c r="S1149" s="642">
        <v>0</v>
      </c>
      <c r="T1149" s="691"/>
      <c r="U1149" s="673">
        <v>0</v>
      </c>
    </row>
    <row r="1150" spans="1:21" ht="14.4" customHeight="1" x14ac:dyDescent="0.3">
      <c r="A1150" s="625">
        <v>7</v>
      </c>
      <c r="B1150" s="626" t="s">
        <v>528</v>
      </c>
      <c r="C1150" s="626">
        <v>89301074</v>
      </c>
      <c r="D1150" s="689" t="s">
        <v>4146</v>
      </c>
      <c r="E1150" s="690" t="s">
        <v>2798</v>
      </c>
      <c r="F1150" s="626" t="s">
        <v>2775</v>
      </c>
      <c r="G1150" s="626" t="s">
        <v>3225</v>
      </c>
      <c r="H1150" s="626" t="s">
        <v>527</v>
      </c>
      <c r="I1150" s="626" t="s">
        <v>3226</v>
      </c>
      <c r="J1150" s="626" t="s">
        <v>3227</v>
      </c>
      <c r="K1150" s="626" t="s">
        <v>3228</v>
      </c>
      <c r="L1150" s="627">
        <v>0</v>
      </c>
      <c r="M1150" s="627">
        <v>0</v>
      </c>
      <c r="N1150" s="626">
        <v>2</v>
      </c>
      <c r="O1150" s="691">
        <v>1</v>
      </c>
      <c r="P1150" s="627"/>
      <c r="Q1150" s="642"/>
      <c r="R1150" s="626"/>
      <c r="S1150" s="642">
        <v>0</v>
      </c>
      <c r="T1150" s="691"/>
      <c r="U1150" s="673">
        <v>0</v>
      </c>
    </row>
    <row r="1151" spans="1:21" ht="14.4" customHeight="1" x14ac:dyDescent="0.3">
      <c r="A1151" s="625">
        <v>7</v>
      </c>
      <c r="B1151" s="626" t="s">
        <v>528</v>
      </c>
      <c r="C1151" s="626">
        <v>89301074</v>
      </c>
      <c r="D1151" s="689" t="s">
        <v>4146</v>
      </c>
      <c r="E1151" s="690" t="s">
        <v>2798</v>
      </c>
      <c r="F1151" s="626" t="s">
        <v>2775</v>
      </c>
      <c r="G1151" s="626" t="s">
        <v>3225</v>
      </c>
      <c r="H1151" s="626" t="s">
        <v>527</v>
      </c>
      <c r="I1151" s="626" t="s">
        <v>3226</v>
      </c>
      <c r="J1151" s="626" t="s">
        <v>3227</v>
      </c>
      <c r="K1151" s="626" t="s">
        <v>3228</v>
      </c>
      <c r="L1151" s="627">
        <v>65.89</v>
      </c>
      <c r="M1151" s="627">
        <v>329.45000000000005</v>
      </c>
      <c r="N1151" s="626">
        <v>5</v>
      </c>
      <c r="O1151" s="691">
        <v>1.5</v>
      </c>
      <c r="P1151" s="627">
        <v>329.45000000000005</v>
      </c>
      <c r="Q1151" s="642">
        <v>1</v>
      </c>
      <c r="R1151" s="626">
        <v>5</v>
      </c>
      <c r="S1151" s="642">
        <v>1</v>
      </c>
      <c r="T1151" s="691">
        <v>1.5</v>
      </c>
      <c r="U1151" s="673">
        <v>1</v>
      </c>
    </row>
    <row r="1152" spans="1:21" ht="14.4" customHeight="1" x14ac:dyDescent="0.3">
      <c r="A1152" s="625">
        <v>7</v>
      </c>
      <c r="B1152" s="626" t="s">
        <v>528</v>
      </c>
      <c r="C1152" s="626">
        <v>89301074</v>
      </c>
      <c r="D1152" s="689" t="s">
        <v>4146</v>
      </c>
      <c r="E1152" s="690" t="s">
        <v>2798</v>
      </c>
      <c r="F1152" s="626" t="s">
        <v>2775</v>
      </c>
      <c r="G1152" s="626" t="s">
        <v>3485</v>
      </c>
      <c r="H1152" s="626" t="s">
        <v>527</v>
      </c>
      <c r="I1152" s="626" t="s">
        <v>4033</v>
      </c>
      <c r="J1152" s="626" t="s">
        <v>4034</v>
      </c>
      <c r="K1152" s="626" t="s">
        <v>2648</v>
      </c>
      <c r="L1152" s="627">
        <v>64.13</v>
      </c>
      <c r="M1152" s="627">
        <v>128.26</v>
      </c>
      <c r="N1152" s="626">
        <v>2</v>
      </c>
      <c r="O1152" s="691">
        <v>0.5</v>
      </c>
      <c r="P1152" s="627"/>
      <c r="Q1152" s="642">
        <v>0</v>
      </c>
      <c r="R1152" s="626"/>
      <c r="S1152" s="642">
        <v>0</v>
      </c>
      <c r="T1152" s="691"/>
      <c r="U1152" s="673">
        <v>0</v>
      </c>
    </row>
    <row r="1153" spans="1:21" ht="14.4" customHeight="1" x14ac:dyDescent="0.3">
      <c r="A1153" s="625">
        <v>7</v>
      </c>
      <c r="B1153" s="626" t="s">
        <v>528</v>
      </c>
      <c r="C1153" s="626">
        <v>89301074</v>
      </c>
      <c r="D1153" s="689" t="s">
        <v>4146</v>
      </c>
      <c r="E1153" s="690" t="s">
        <v>2798</v>
      </c>
      <c r="F1153" s="626" t="s">
        <v>2775</v>
      </c>
      <c r="G1153" s="626" t="s">
        <v>3653</v>
      </c>
      <c r="H1153" s="626" t="s">
        <v>645</v>
      </c>
      <c r="I1153" s="626" t="s">
        <v>2047</v>
      </c>
      <c r="J1153" s="626" t="s">
        <v>1953</v>
      </c>
      <c r="K1153" s="626" t="s">
        <v>2048</v>
      </c>
      <c r="L1153" s="627">
        <v>386.51</v>
      </c>
      <c r="M1153" s="627">
        <v>386.51</v>
      </c>
      <c r="N1153" s="626">
        <v>1</v>
      </c>
      <c r="O1153" s="691">
        <v>0.5</v>
      </c>
      <c r="P1153" s="627">
        <v>386.51</v>
      </c>
      <c r="Q1153" s="642">
        <v>1</v>
      </c>
      <c r="R1153" s="626">
        <v>1</v>
      </c>
      <c r="S1153" s="642">
        <v>1</v>
      </c>
      <c r="T1153" s="691">
        <v>0.5</v>
      </c>
      <c r="U1153" s="673">
        <v>1</v>
      </c>
    </row>
    <row r="1154" spans="1:21" ht="14.4" customHeight="1" x14ac:dyDescent="0.3">
      <c r="A1154" s="625">
        <v>7</v>
      </c>
      <c r="B1154" s="626" t="s">
        <v>528</v>
      </c>
      <c r="C1154" s="626">
        <v>89301074</v>
      </c>
      <c r="D1154" s="689" t="s">
        <v>4146</v>
      </c>
      <c r="E1154" s="690" t="s">
        <v>2798</v>
      </c>
      <c r="F1154" s="626" t="s">
        <v>2775</v>
      </c>
      <c r="G1154" s="626" t="s">
        <v>3069</v>
      </c>
      <c r="H1154" s="626" t="s">
        <v>527</v>
      </c>
      <c r="I1154" s="626" t="s">
        <v>3936</v>
      </c>
      <c r="J1154" s="626" t="s">
        <v>2461</v>
      </c>
      <c r="K1154" s="626" t="s">
        <v>3071</v>
      </c>
      <c r="L1154" s="627">
        <v>70.02</v>
      </c>
      <c r="M1154" s="627">
        <v>350.1</v>
      </c>
      <c r="N1154" s="626">
        <v>5</v>
      </c>
      <c r="O1154" s="691">
        <v>1</v>
      </c>
      <c r="P1154" s="627"/>
      <c r="Q1154" s="642">
        <v>0</v>
      </c>
      <c r="R1154" s="626"/>
      <c r="S1154" s="642">
        <v>0</v>
      </c>
      <c r="T1154" s="691"/>
      <c r="U1154" s="673">
        <v>0</v>
      </c>
    </row>
    <row r="1155" spans="1:21" ht="14.4" customHeight="1" x14ac:dyDescent="0.3">
      <c r="A1155" s="625">
        <v>7</v>
      </c>
      <c r="B1155" s="626" t="s">
        <v>528</v>
      </c>
      <c r="C1155" s="626">
        <v>89301074</v>
      </c>
      <c r="D1155" s="689" t="s">
        <v>4146</v>
      </c>
      <c r="E1155" s="690" t="s">
        <v>2798</v>
      </c>
      <c r="F1155" s="626" t="s">
        <v>2775</v>
      </c>
      <c r="G1155" s="626" t="s">
        <v>3069</v>
      </c>
      <c r="H1155" s="626" t="s">
        <v>527</v>
      </c>
      <c r="I1155" s="626" t="s">
        <v>980</v>
      </c>
      <c r="J1155" s="626" t="s">
        <v>3232</v>
      </c>
      <c r="K1155" s="626" t="s">
        <v>3233</v>
      </c>
      <c r="L1155" s="627">
        <v>56.01</v>
      </c>
      <c r="M1155" s="627">
        <v>168.03</v>
      </c>
      <c r="N1155" s="626">
        <v>3</v>
      </c>
      <c r="O1155" s="691">
        <v>1</v>
      </c>
      <c r="P1155" s="627">
        <v>168.03</v>
      </c>
      <c r="Q1155" s="642">
        <v>1</v>
      </c>
      <c r="R1155" s="626">
        <v>3</v>
      </c>
      <c r="S1155" s="642">
        <v>1</v>
      </c>
      <c r="T1155" s="691">
        <v>1</v>
      </c>
      <c r="U1155" s="673">
        <v>1</v>
      </c>
    </row>
    <row r="1156" spans="1:21" ht="14.4" customHeight="1" x14ac:dyDescent="0.3">
      <c r="A1156" s="625">
        <v>7</v>
      </c>
      <c r="B1156" s="626" t="s">
        <v>528</v>
      </c>
      <c r="C1156" s="626">
        <v>89301074</v>
      </c>
      <c r="D1156" s="689" t="s">
        <v>4146</v>
      </c>
      <c r="E1156" s="690" t="s">
        <v>2798</v>
      </c>
      <c r="F1156" s="626" t="s">
        <v>2775</v>
      </c>
      <c r="G1156" s="626" t="s">
        <v>3069</v>
      </c>
      <c r="H1156" s="626" t="s">
        <v>527</v>
      </c>
      <c r="I1156" s="626" t="s">
        <v>3070</v>
      </c>
      <c r="J1156" s="626" t="s">
        <v>2461</v>
      </c>
      <c r="K1156" s="626" t="s">
        <v>3071</v>
      </c>
      <c r="L1156" s="627">
        <v>70.02</v>
      </c>
      <c r="M1156" s="627">
        <v>70.02</v>
      </c>
      <c r="N1156" s="626">
        <v>1</v>
      </c>
      <c r="O1156" s="691">
        <v>0.5</v>
      </c>
      <c r="P1156" s="627">
        <v>70.02</v>
      </c>
      <c r="Q1156" s="642">
        <v>1</v>
      </c>
      <c r="R1156" s="626">
        <v>1</v>
      </c>
      <c r="S1156" s="642">
        <v>1</v>
      </c>
      <c r="T1156" s="691">
        <v>0.5</v>
      </c>
      <c r="U1156" s="673">
        <v>1</v>
      </c>
    </row>
    <row r="1157" spans="1:21" ht="14.4" customHeight="1" x14ac:dyDescent="0.3">
      <c r="A1157" s="625">
        <v>7</v>
      </c>
      <c r="B1157" s="626" t="s">
        <v>528</v>
      </c>
      <c r="C1157" s="626">
        <v>89301074</v>
      </c>
      <c r="D1157" s="689" t="s">
        <v>4146</v>
      </c>
      <c r="E1157" s="690" t="s">
        <v>2798</v>
      </c>
      <c r="F1157" s="626" t="s">
        <v>2775</v>
      </c>
      <c r="G1157" s="626" t="s">
        <v>3234</v>
      </c>
      <c r="H1157" s="626" t="s">
        <v>645</v>
      </c>
      <c r="I1157" s="626" t="s">
        <v>3235</v>
      </c>
      <c r="J1157" s="626" t="s">
        <v>718</v>
      </c>
      <c r="K1157" s="626" t="s">
        <v>3236</v>
      </c>
      <c r="L1157" s="627">
        <v>418.37</v>
      </c>
      <c r="M1157" s="627">
        <v>836.74</v>
      </c>
      <c r="N1157" s="626">
        <v>2</v>
      </c>
      <c r="O1157" s="691">
        <v>1</v>
      </c>
      <c r="P1157" s="627">
        <v>836.74</v>
      </c>
      <c r="Q1157" s="642">
        <v>1</v>
      </c>
      <c r="R1157" s="626">
        <v>2</v>
      </c>
      <c r="S1157" s="642">
        <v>1</v>
      </c>
      <c r="T1157" s="691">
        <v>1</v>
      </c>
      <c r="U1157" s="673">
        <v>1</v>
      </c>
    </row>
    <row r="1158" spans="1:21" ht="14.4" customHeight="1" x14ac:dyDescent="0.3">
      <c r="A1158" s="625">
        <v>7</v>
      </c>
      <c r="B1158" s="626" t="s">
        <v>528</v>
      </c>
      <c r="C1158" s="626">
        <v>89301074</v>
      </c>
      <c r="D1158" s="689" t="s">
        <v>4146</v>
      </c>
      <c r="E1158" s="690" t="s">
        <v>2798</v>
      </c>
      <c r="F1158" s="626" t="s">
        <v>2775</v>
      </c>
      <c r="G1158" s="626" t="s">
        <v>3234</v>
      </c>
      <c r="H1158" s="626" t="s">
        <v>645</v>
      </c>
      <c r="I1158" s="626" t="s">
        <v>4035</v>
      </c>
      <c r="J1158" s="626" t="s">
        <v>4036</v>
      </c>
      <c r="K1158" s="626" t="s">
        <v>1528</v>
      </c>
      <c r="L1158" s="627">
        <v>185.9</v>
      </c>
      <c r="M1158" s="627">
        <v>185.9</v>
      </c>
      <c r="N1158" s="626">
        <v>1</v>
      </c>
      <c r="O1158" s="691">
        <v>0.5</v>
      </c>
      <c r="P1158" s="627">
        <v>185.9</v>
      </c>
      <c r="Q1158" s="642">
        <v>1</v>
      </c>
      <c r="R1158" s="626">
        <v>1</v>
      </c>
      <c r="S1158" s="642">
        <v>1</v>
      </c>
      <c r="T1158" s="691">
        <v>0.5</v>
      </c>
      <c r="U1158" s="673">
        <v>1</v>
      </c>
    </row>
    <row r="1159" spans="1:21" ht="14.4" customHeight="1" x14ac:dyDescent="0.3">
      <c r="A1159" s="625">
        <v>7</v>
      </c>
      <c r="B1159" s="626" t="s">
        <v>528</v>
      </c>
      <c r="C1159" s="626">
        <v>89301074</v>
      </c>
      <c r="D1159" s="689" t="s">
        <v>4146</v>
      </c>
      <c r="E1159" s="690" t="s">
        <v>2798</v>
      </c>
      <c r="F1159" s="626" t="s">
        <v>2775</v>
      </c>
      <c r="G1159" s="626" t="s">
        <v>3072</v>
      </c>
      <c r="H1159" s="626" t="s">
        <v>527</v>
      </c>
      <c r="I1159" s="626" t="s">
        <v>3240</v>
      </c>
      <c r="J1159" s="626" t="s">
        <v>3084</v>
      </c>
      <c r="K1159" s="626" t="s">
        <v>3085</v>
      </c>
      <c r="L1159" s="627">
        <v>237.72</v>
      </c>
      <c r="M1159" s="627">
        <v>1901.76</v>
      </c>
      <c r="N1159" s="626">
        <v>8</v>
      </c>
      <c r="O1159" s="691">
        <v>2</v>
      </c>
      <c r="P1159" s="627">
        <v>1901.76</v>
      </c>
      <c r="Q1159" s="642">
        <v>1</v>
      </c>
      <c r="R1159" s="626">
        <v>8</v>
      </c>
      <c r="S1159" s="642">
        <v>1</v>
      </c>
      <c r="T1159" s="691">
        <v>2</v>
      </c>
      <c r="U1159" s="673">
        <v>1</v>
      </c>
    </row>
    <row r="1160" spans="1:21" ht="14.4" customHeight="1" x14ac:dyDescent="0.3">
      <c r="A1160" s="625">
        <v>7</v>
      </c>
      <c r="B1160" s="626" t="s">
        <v>528</v>
      </c>
      <c r="C1160" s="626">
        <v>89301074</v>
      </c>
      <c r="D1160" s="689" t="s">
        <v>4146</v>
      </c>
      <c r="E1160" s="690" t="s">
        <v>2798</v>
      </c>
      <c r="F1160" s="626" t="s">
        <v>2775</v>
      </c>
      <c r="G1160" s="626" t="s">
        <v>3072</v>
      </c>
      <c r="H1160" s="626" t="s">
        <v>527</v>
      </c>
      <c r="I1160" s="626" t="s">
        <v>3240</v>
      </c>
      <c r="J1160" s="626" t="s">
        <v>3084</v>
      </c>
      <c r="K1160" s="626" t="s">
        <v>3085</v>
      </c>
      <c r="L1160" s="627">
        <v>132.77000000000001</v>
      </c>
      <c r="M1160" s="627">
        <v>1194.93</v>
      </c>
      <c r="N1160" s="626">
        <v>9</v>
      </c>
      <c r="O1160" s="691">
        <v>1</v>
      </c>
      <c r="P1160" s="627">
        <v>1194.93</v>
      </c>
      <c r="Q1160" s="642">
        <v>1</v>
      </c>
      <c r="R1160" s="626">
        <v>9</v>
      </c>
      <c r="S1160" s="642">
        <v>1</v>
      </c>
      <c r="T1160" s="691">
        <v>1</v>
      </c>
      <c r="U1160" s="673">
        <v>1</v>
      </c>
    </row>
    <row r="1161" spans="1:21" ht="14.4" customHeight="1" x14ac:dyDescent="0.3">
      <c r="A1161" s="625">
        <v>7</v>
      </c>
      <c r="B1161" s="626" t="s">
        <v>528</v>
      </c>
      <c r="C1161" s="626">
        <v>89301074</v>
      </c>
      <c r="D1161" s="689" t="s">
        <v>4146</v>
      </c>
      <c r="E1161" s="690" t="s">
        <v>2798</v>
      </c>
      <c r="F1161" s="626" t="s">
        <v>2775</v>
      </c>
      <c r="G1161" s="626" t="s">
        <v>3072</v>
      </c>
      <c r="H1161" s="626" t="s">
        <v>527</v>
      </c>
      <c r="I1161" s="626" t="s">
        <v>3076</v>
      </c>
      <c r="J1161" s="626" t="s">
        <v>3077</v>
      </c>
      <c r="K1161" s="626" t="s">
        <v>3078</v>
      </c>
      <c r="L1161" s="627">
        <v>503.26</v>
      </c>
      <c r="M1161" s="627">
        <v>1006.52</v>
      </c>
      <c r="N1161" s="626">
        <v>2</v>
      </c>
      <c r="O1161" s="691">
        <v>1</v>
      </c>
      <c r="P1161" s="627">
        <v>1006.52</v>
      </c>
      <c r="Q1161" s="642">
        <v>1</v>
      </c>
      <c r="R1161" s="626">
        <v>2</v>
      </c>
      <c r="S1161" s="642">
        <v>1</v>
      </c>
      <c r="T1161" s="691">
        <v>1</v>
      </c>
      <c r="U1161" s="673">
        <v>1</v>
      </c>
    </row>
    <row r="1162" spans="1:21" ht="14.4" customHeight="1" x14ac:dyDescent="0.3">
      <c r="A1162" s="625">
        <v>7</v>
      </c>
      <c r="B1162" s="626" t="s">
        <v>528</v>
      </c>
      <c r="C1162" s="626">
        <v>89301074</v>
      </c>
      <c r="D1162" s="689" t="s">
        <v>4146</v>
      </c>
      <c r="E1162" s="690" t="s">
        <v>2798</v>
      </c>
      <c r="F1162" s="626" t="s">
        <v>2775</v>
      </c>
      <c r="G1162" s="626" t="s">
        <v>3072</v>
      </c>
      <c r="H1162" s="626" t="s">
        <v>527</v>
      </c>
      <c r="I1162" s="626" t="s">
        <v>3241</v>
      </c>
      <c r="J1162" s="626" t="s">
        <v>3089</v>
      </c>
      <c r="K1162" s="626" t="s">
        <v>918</v>
      </c>
      <c r="L1162" s="627">
        <v>707.38</v>
      </c>
      <c r="M1162" s="627">
        <v>6366.42</v>
      </c>
      <c r="N1162" s="626">
        <v>9</v>
      </c>
      <c r="O1162" s="691">
        <v>1</v>
      </c>
      <c r="P1162" s="627"/>
      <c r="Q1162" s="642">
        <v>0</v>
      </c>
      <c r="R1162" s="626"/>
      <c r="S1162" s="642">
        <v>0</v>
      </c>
      <c r="T1162" s="691"/>
      <c r="U1162" s="673">
        <v>0</v>
      </c>
    </row>
    <row r="1163" spans="1:21" ht="14.4" customHeight="1" x14ac:dyDescent="0.3">
      <c r="A1163" s="625">
        <v>7</v>
      </c>
      <c r="B1163" s="626" t="s">
        <v>528</v>
      </c>
      <c r="C1163" s="626">
        <v>89301074</v>
      </c>
      <c r="D1163" s="689" t="s">
        <v>4146</v>
      </c>
      <c r="E1163" s="690" t="s">
        <v>2798</v>
      </c>
      <c r="F1163" s="626" t="s">
        <v>2775</v>
      </c>
      <c r="G1163" s="626" t="s">
        <v>3072</v>
      </c>
      <c r="H1163" s="626" t="s">
        <v>527</v>
      </c>
      <c r="I1163" s="626" t="s">
        <v>3241</v>
      </c>
      <c r="J1163" s="626" t="s">
        <v>3089</v>
      </c>
      <c r="K1163" s="626" t="s">
        <v>918</v>
      </c>
      <c r="L1163" s="627">
        <v>733.54</v>
      </c>
      <c r="M1163" s="627">
        <v>7335.4</v>
      </c>
      <c r="N1163" s="626">
        <v>10</v>
      </c>
      <c r="O1163" s="691">
        <v>2</v>
      </c>
      <c r="P1163" s="627">
        <v>7335.4</v>
      </c>
      <c r="Q1163" s="642">
        <v>1</v>
      </c>
      <c r="R1163" s="626">
        <v>10</v>
      </c>
      <c r="S1163" s="642">
        <v>1</v>
      </c>
      <c r="T1163" s="691">
        <v>2</v>
      </c>
      <c r="U1163" s="673">
        <v>1</v>
      </c>
    </row>
    <row r="1164" spans="1:21" ht="14.4" customHeight="1" x14ac:dyDescent="0.3">
      <c r="A1164" s="625">
        <v>7</v>
      </c>
      <c r="B1164" s="626" t="s">
        <v>528</v>
      </c>
      <c r="C1164" s="626">
        <v>89301074</v>
      </c>
      <c r="D1164" s="689" t="s">
        <v>4146</v>
      </c>
      <c r="E1164" s="690" t="s">
        <v>2798</v>
      </c>
      <c r="F1164" s="626" t="s">
        <v>2775</v>
      </c>
      <c r="G1164" s="626" t="s">
        <v>3072</v>
      </c>
      <c r="H1164" s="626" t="s">
        <v>527</v>
      </c>
      <c r="I1164" s="626" t="s">
        <v>3079</v>
      </c>
      <c r="J1164" s="626" t="s">
        <v>3080</v>
      </c>
      <c r="K1164" s="626" t="s">
        <v>1969</v>
      </c>
      <c r="L1164" s="627">
        <v>57.48</v>
      </c>
      <c r="M1164" s="627">
        <v>57.48</v>
      </c>
      <c r="N1164" s="626">
        <v>1</v>
      </c>
      <c r="O1164" s="691">
        <v>1</v>
      </c>
      <c r="P1164" s="627">
        <v>57.48</v>
      </c>
      <c r="Q1164" s="642">
        <v>1</v>
      </c>
      <c r="R1164" s="626">
        <v>1</v>
      </c>
      <c r="S1164" s="642">
        <v>1</v>
      </c>
      <c r="T1164" s="691">
        <v>1</v>
      </c>
      <c r="U1164" s="673">
        <v>1</v>
      </c>
    </row>
    <row r="1165" spans="1:21" ht="14.4" customHeight="1" x14ac:dyDescent="0.3">
      <c r="A1165" s="625">
        <v>7</v>
      </c>
      <c r="B1165" s="626" t="s">
        <v>528</v>
      </c>
      <c r="C1165" s="626">
        <v>89301074</v>
      </c>
      <c r="D1165" s="689" t="s">
        <v>4146</v>
      </c>
      <c r="E1165" s="690" t="s">
        <v>2798</v>
      </c>
      <c r="F1165" s="626" t="s">
        <v>2775</v>
      </c>
      <c r="G1165" s="626" t="s">
        <v>3072</v>
      </c>
      <c r="H1165" s="626" t="s">
        <v>527</v>
      </c>
      <c r="I1165" s="626" t="s">
        <v>3081</v>
      </c>
      <c r="J1165" s="626" t="s">
        <v>3082</v>
      </c>
      <c r="K1165" s="626" t="s">
        <v>1051</v>
      </c>
      <c r="L1165" s="627">
        <v>105.85</v>
      </c>
      <c r="M1165" s="627">
        <v>317.54999999999995</v>
      </c>
      <c r="N1165" s="626">
        <v>3</v>
      </c>
      <c r="O1165" s="691">
        <v>2</v>
      </c>
      <c r="P1165" s="627">
        <v>211.7</v>
      </c>
      <c r="Q1165" s="642">
        <v>0.66666666666666674</v>
      </c>
      <c r="R1165" s="626">
        <v>2</v>
      </c>
      <c r="S1165" s="642">
        <v>0.66666666666666663</v>
      </c>
      <c r="T1165" s="691">
        <v>1</v>
      </c>
      <c r="U1165" s="673">
        <v>0.5</v>
      </c>
    </row>
    <row r="1166" spans="1:21" ht="14.4" customHeight="1" x14ac:dyDescent="0.3">
      <c r="A1166" s="625">
        <v>7</v>
      </c>
      <c r="B1166" s="626" t="s">
        <v>528</v>
      </c>
      <c r="C1166" s="626">
        <v>89301074</v>
      </c>
      <c r="D1166" s="689" t="s">
        <v>4146</v>
      </c>
      <c r="E1166" s="690" t="s">
        <v>2798</v>
      </c>
      <c r="F1166" s="626" t="s">
        <v>2775</v>
      </c>
      <c r="G1166" s="626" t="s">
        <v>3242</v>
      </c>
      <c r="H1166" s="626" t="s">
        <v>527</v>
      </c>
      <c r="I1166" s="626" t="s">
        <v>3243</v>
      </c>
      <c r="J1166" s="626" t="s">
        <v>3244</v>
      </c>
      <c r="K1166" s="626" t="s">
        <v>746</v>
      </c>
      <c r="L1166" s="627">
        <v>140.59</v>
      </c>
      <c r="M1166" s="627">
        <v>281.18</v>
      </c>
      <c r="N1166" s="626">
        <v>2</v>
      </c>
      <c r="O1166" s="691">
        <v>2</v>
      </c>
      <c r="P1166" s="627">
        <v>281.18</v>
      </c>
      <c r="Q1166" s="642">
        <v>1</v>
      </c>
      <c r="R1166" s="626">
        <v>2</v>
      </c>
      <c r="S1166" s="642">
        <v>1</v>
      </c>
      <c r="T1166" s="691">
        <v>2</v>
      </c>
      <c r="U1166" s="673">
        <v>1</v>
      </c>
    </row>
    <row r="1167" spans="1:21" ht="14.4" customHeight="1" x14ac:dyDescent="0.3">
      <c r="A1167" s="625">
        <v>7</v>
      </c>
      <c r="B1167" s="626" t="s">
        <v>528</v>
      </c>
      <c r="C1167" s="626">
        <v>89301074</v>
      </c>
      <c r="D1167" s="689" t="s">
        <v>4146</v>
      </c>
      <c r="E1167" s="690" t="s">
        <v>2798</v>
      </c>
      <c r="F1167" s="626" t="s">
        <v>2775</v>
      </c>
      <c r="G1167" s="626" t="s">
        <v>2926</v>
      </c>
      <c r="H1167" s="626" t="s">
        <v>527</v>
      </c>
      <c r="I1167" s="626" t="s">
        <v>1836</v>
      </c>
      <c r="J1167" s="626" t="s">
        <v>1837</v>
      </c>
      <c r="K1167" s="626" t="s">
        <v>3657</v>
      </c>
      <c r="L1167" s="627">
        <v>96.63</v>
      </c>
      <c r="M1167" s="627">
        <v>193.26</v>
      </c>
      <c r="N1167" s="626">
        <v>2</v>
      </c>
      <c r="O1167" s="691">
        <v>1</v>
      </c>
      <c r="P1167" s="627"/>
      <c r="Q1167" s="642">
        <v>0</v>
      </c>
      <c r="R1167" s="626"/>
      <c r="S1167" s="642">
        <v>0</v>
      </c>
      <c r="T1167" s="691"/>
      <c r="U1167" s="673">
        <v>0</v>
      </c>
    </row>
    <row r="1168" spans="1:21" ht="14.4" customHeight="1" x14ac:dyDescent="0.3">
      <c r="A1168" s="625">
        <v>7</v>
      </c>
      <c r="B1168" s="626" t="s">
        <v>528</v>
      </c>
      <c r="C1168" s="626">
        <v>89301074</v>
      </c>
      <c r="D1168" s="689" t="s">
        <v>4146</v>
      </c>
      <c r="E1168" s="690" t="s">
        <v>2798</v>
      </c>
      <c r="F1168" s="626" t="s">
        <v>2775</v>
      </c>
      <c r="G1168" s="626" t="s">
        <v>2926</v>
      </c>
      <c r="H1168" s="626" t="s">
        <v>527</v>
      </c>
      <c r="I1168" s="626" t="s">
        <v>667</v>
      </c>
      <c r="J1168" s="626" t="s">
        <v>668</v>
      </c>
      <c r="K1168" s="626" t="s">
        <v>2736</v>
      </c>
      <c r="L1168" s="627">
        <v>96.63</v>
      </c>
      <c r="M1168" s="627">
        <v>386.52</v>
      </c>
      <c r="N1168" s="626">
        <v>4</v>
      </c>
      <c r="O1168" s="691">
        <v>2.5</v>
      </c>
      <c r="P1168" s="627">
        <v>386.52</v>
      </c>
      <c r="Q1168" s="642">
        <v>1</v>
      </c>
      <c r="R1168" s="626">
        <v>4</v>
      </c>
      <c r="S1168" s="642">
        <v>1</v>
      </c>
      <c r="T1168" s="691">
        <v>2.5</v>
      </c>
      <c r="U1168" s="673">
        <v>1</v>
      </c>
    </row>
    <row r="1169" spans="1:21" ht="14.4" customHeight="1" x14ac:dyDescent="0.3">
      <c r="A1169" s="625">
        <v>7</v>
      </c>
      <c r="B1169" s="626" t="s">
        <v>528</v>
      </c>
      <c r="C1169" s="626">
        <v>89301074</v>
      </c>
      <c r="D1169" s="689" t="s">
        <v>4146</v>
      </c>
      <c r="E1169" s="690" t="s">
        <v>2798</v>
      </c>
      <c r="F1169" s="626" t="s">
        <v>2775</v>
      </c>
      <c r="G1169" s="626" t="s">
        <v>4037</v>
      </c>
      <c r="H1169" s="626" t="s">
        <v>527</v>
      </c>
      <c r="I1169" s="626" t="s">
        <v>4038</v>
      </c>
      <c r="J1169" s="626" t="s">
        <v>4039</v>
      </c>
      <c r="K1169" s="626" t="s">
        <v>4040</v>
      </c>
      <c r="L1169" s="627">
        <v>0</v>
      </c>
      <c r="M1169" s="627">
        <v>0</v>
      </c>
      <c r="N1169" s="626">
        <v>1</v>
      </c>
      <c r="O1169" s="691">
        <v>1</v>
      </c>
      <c r="P1169" s="627">
        <v>0</v>
      </c>
      <c r="Q1169" s="642"/>
      <c r="R1169" s="626">
        <v>1</v>
      </c>
      <c r="S1169" s="642">
        <v>1</v>
      </c>
      <c r="T1169" s="691">
        <v>1</v>
      </c>
      <c r="U1169" s="673">
        <v>1</v>
      </c>
    </row>
    <row r="1170" spans="1:21" ht="14.4" customHeight="1" x14ac:dyDescent="0.3">
      <c r="A1170" s="625">
        <v>7</v>
      </c>
      <c r="B1170" s="626" t="s">
        <v>528</v>
      </c>
      <c r="C1170" s="626">
        <v>89301074</v>
      </c>
      <c r="D1170" s="689" t="s">
        <v>4146</v>
      </c>
      <c r="E1170" s="690" t="s">
        <v>2798</v>
      </c>
      <c r="F1170" s="626" t="s">
        <v>2775</v>
      </c>
      <c r="G1170" s="626" t="s">
        <v>2929</v>
      </c>
      <c r="H1170" s="626" t="s">
        <v>527</v>
      </c>
      <c r="I1170" s="626" t="s">
        <v>2930</v>
      </c>
      <c r="J1170" s="626" t="s">
        <v>857</v>
      </c>
      <c r="K1170" s="626" t="s">
        <v>2931</v>
      </c>
      <c r="L1170" s="627">
        <v>612.26</v>
      </c>
      <c r="M1170" s="627">
        <v>612.26</v>
      </c>
      <c r="N1170" s="626">
        <v>1</v>
      </c>
      <c r="O1170" s="691">
        <v>1</v>
      </c>
      <c r="P1170" s="627">
        <v>612.26</v>
      </c>
      <c r="Q1170" s="642">
        <v>1</v>
      </c>
      <c r="R1170" s="626">
        <v>1</v>
      </c>
      <c r="S1170" s="642">
        <v>1</v>
      </c>
      <c r="T1170" s="691">
        <v>1</v>
      </c>
      <c r="U1170" s="673">
        <v>1</v>
      </c>
    </row>
    <row r="1171" spans="1:21" ht="14.4" customHeight="1" x14ac:dyDescent="0.3">
      <c r="A1171" s="625">
        <v>7</v>
      </c>
      <c r="B1171" s="626" t="s">
        <v>528</v>
      </c>
      <c r="C1171" s="626">
        <v>89301074</v>
      </c>
      <c r="D1171" s="689" t="s">
        <v>4146</v>
      </c>
      <c r="E1171" s="690" t="s">
        <v>2798</v>
      </c>
      <c r="F1171" s="626" t="s">
        <v>2775</v>
      </c>
      <c r="G1171" s="626" t="s">
        <v>3094</v>
      </c>
      <c r="H1171" s="626" t="s">
        <v>527</v>
      </c>
      <c r="I1171" s="626" t="s">
        <v>3098</v>
      </c>
      <c r="J1171" s="626" t="s">
        <v>3096</v>
      </c>
      <c r="K1171" s="626" t="s">
        <v>3099</v>
      </c>
      <c r="L1171" s="627">
        <v>3040.6</v>
      </c>
      <c r="M1171" s="627">
        <v>115542.80000000002</v>
      </c>
      <c r="N1171" s="626">
        <v>38</v>
      </c>
      <c r="O1171" s="691">
        <v>12</v>
      </c>
      <c r="P1171" s="627">
        <v>91218.000000000015</v>
      </c>
      <c r="Q1171" s="642">
        <v>0.78947368421052633</v>
      </c>
      <c r="R1171" s="626">
        <v>30</v>
      </c>
      <c r="S1171" s="642">
        <v>0.78947368421052633</v>
      </c>
      <c r="T1171" s="691">
        <v>10</v>
      </c>
      <c r="U1171" s="673">
        <v>0.83333333333333337</v>
      </c>
    </row>
    <row r="1172" spans="1:21" ht="14.4" customHeight="1" x14ac:dyDescent="0.3">
      <c r="A1172" s="625">
        <v>7</v>
      </c>
      <c r="B1172" s="626" t="s">
        <v>528</v>
      </c>
      <c r="C1172" s="626">
        <v>89301074</v>
      </c>
      <c r="D1172" s="689" t="s">
        <v>4146</v>
      </c>
      <c r="E1172" s="690" t="s">
        <v>2798</v>
      </c>
      <c r="F1172" s="626" t="s">
        <v>2775</v>
      </c>
      <c r="G1172" s="626" t="s">
        <v>3094</v>
      </c>
      <c r="H1172" s="626" t="s">
        <v>527</v>
      </c>
      <c r="I1172" s="626" t="s">
        <v>3100</v>
      </c>
      <c r="J1172" s="626" t="s">
        <v>3101</v>
      </c>
      <c r="K1172" s="626" t="s">
        <v>3102</v>
      </c>
      <c r="L1172" s="627">
        <v>569.97</v>
      </c>
      <c r="M1172" s="627">
        <v>5129.7300000000005</v>
      </c>
      <c r="N1172" s="626">
        <v>9</v>
      </c>
      <c r="O1172" s="691">
        <v>2</v>
      </c>
      <c r="P1172" s="627">
        <v>5129.7300000000005</v>
      </c>
      <c r="Q1172" s="642">
        <v>1</v>
      </c>
      <c r="R1172" s="626">
        <v>9</v>
      </c>
      <c r="S1172" s="642">
        <v>1</v>
      </c>
      <c r="T1172" s="691">
        <v>2</v>
      </c>
      <c r="U1172" s="673">
        <v>1</v>
      </c>
    </row>
    <row r="1173" spans="1:21" ht="14.4" customHeight="1" x14ac:dyDescent="0.3">
      <c r="A1173" s="625">
        <v>7</v>
      </c>
      <c r="B1173" s="626" t="s">
        <v>528</v>
      </c>
      <c r="C1173" s="626">
        <v>89301074</v>
      </c>
      <c r="D1173" s="689" t="s">
        <v>4146</v>
      </c>
      <c r="E1173" s="690" t="s">
        <v>2798</v>
      </c>
      <c r="F1173" s="626" t="s">
        <v>2775</v>
      </c>
      <c r="G1173" s="626" t="s">
        <v>3094</v>
      </c>
      <c r="H1173" s="626" t="s">
        <v>527</v>
      </c>
      <c r="I1173" s="626" t="s">
        <v>3245</v>
      </c>
      <c r="J1173" s="626" t="s">
        <v>3101</v>
      </c>
      <c r="K1173" s="626" t="s">
        <v>3246</v>
      </c>
      <c r="L1173" s="627">
        <v>1139.93</v>
      </c>
      <c r="M1173" s="627">
        <v>12539.23</v>
      </c>
      <c r="N1173" s="626">
        <v>11</v>
      </c>
      <c r="O1173" s="691">
        <v>3</v>
      </c>
      <c r="P1173" s="627">
        <v>3419.79</v>
      </c>
      <c r="Q1173" s="642">
        <v>0.27272727272727271</v>
      </c>
      <c r="R1173" s="626">
        <v>3</v>
      </c>
      <c r="S1173" s="642">
        <v>0.27272727272727271</v>
      </c>
      <c r="T1173" s="691">
        <v>1</v>
      </c>
      <c r="U1173" s="673">
        <v>0.33333333333333331</v>
      </c>
    </row>
    <row r="1174" spans="1:21" ht="14.4" customHeight="1" x14ac:dyDescent="0.3">
      <c r="A1174" s="625">
        <v>7</v>
      </c>
      <c r="B1174" s="626" t="s">
        <v>528</v>
      </c>
      <c r="C1174" s="626">
        <v>89301074</v>
      </c>
      <c r="D1174" s="689" t="s">
        <v>4146</v>
      </c>
      <c r="E1174" s="690" t="s">
        <v>2798</v>
      </c>
      <c r="F1174" s="626" t="s">
        <v>2775</v>
      </c>
      <c r="G1174" s="626" t="s">
        <v>3094</v>
      </c>
      <c r="H1174" s="626" t="s">
        <v>527</v>
      </c>
      <c r="I1174" s="626" t="s">
        <v>3103</v>
      </c>
      <c r="J1174" s="626" t="s">
        <v>3104</v>
      </c>
      <c r="K1174" s="626" t="s">
        <v>3105</v>
      </c>
      <c r="L1174" s="627">
        <v>760.15</v>
      </c>
      <c r="M1174" s="627">
        <v>6841.3499999999995</v>
      </c>
      <c r="N1174" s="626">
        <v>9</v>
      </c>
      <c r="O1174" s="691">
        <v>2</v>
      </c>
      <c r="P1174" s="627">
        <v>6841.3499999999995</v>
      </c>
      <c r="Q1174" s="642">
        <v>1</v>
      </c>
      <c r="R1174" s="626">
        <v>9</v>
      </c>
      <c r="S1174" s="642">
        <v>1</v>
      </c>
      <c r="T1174" s="691">
        <v>2</v>
      </c>
      <c r="U1174" s="673">
        <v>1</v>
      </c>
    </row>
    <row r="1175" spans="1:21" ht="14.4" customHeight="1" x14ac:dyDescent="0.3">
      <c r="A1175" s="625">
        <v>7</v>
      </c>
      <c r="B1175" s="626" t="s">
        <v>528</v>
      </c>
      <c r="C1175" s="626">
        <v>89301074</v>
      </c>
      <c r="D1175" s="689" t="s">
        <v>4146</v>
      </c>
      <c r="E1175" s="690" t="s">
        <v>2798</v>
      </c>
      <c r="F1175" s="626" t="s">
        <v>2775</v>
      </c>
      <c r="G1175" s="626" t="s">
        <v>3094</v>
      </c>
      <c r="H1175" s="626" t="s">
        <v>527</v>
      </c>
      <c r="I1175" s="626" t="s">
        <v>3247</v>
      </c>
      <c r="J1175" s="626" t="s">
        <v>3104</v>
      </c>
      <c r="K1175" s="626" t="s">
        <v>3108</v>
      </c>
      <c r="L1175" s="627">
        <v>1520.3</v>
      </c>
      <c r="M1175" s="627">
        <v>45609</v>
      </c>
      <c r="N1175" s="626">
        <v>30</v>
      </c>
      <c r="O1175" s="691">
        <v>9</v>
      </c>
      <c r="P1175" s="627">
        <v>31926.300000000003</v>
      </c>
      <c r="Q1175" s="642">
        <v>0.70000000000000007</v>
      </c>
      <c r="R1175" s="626">
        <v>21</v>
      </c>
      <c r="S1175" s="642">
        <v>0.7</v>
      </c>
      <c r="T1175" s="691">
        <v>6</v>
      </c>
      <c r="U1175" s="673">
        <v>0.66666666666666663</v>
      </c>
    </row>
    <row r="1176" spans="1:21" ht="14.4" customHeight="1" x14ac:dyDescent="0.3">
      <c r="A1176" s="625">
        <v>7</v>
      </c>
      <c r="B1176" s="626" t="s">
        <v>528</v>
      </c>
      <c r="C1176" s="626">
        <v>89301074</v>
      </c>
      <c r="D1176" s="689" t="s">
        <v>4146</v>
      </c>
      <c r="E1176" s="690" t="s">
        <v>2798</v>
      </c>
      <c r="F1176" s="626" t="s">
        <v>2775</v>
      </c>
      <c r="G1176" s="626" t="s">
        <v>3094</v>
      </c>
      <c r="H1176" s="626" t="s">
        <v>527</v>
      </c>
      <c r="I1176" s="626" t="s">
        <v>3251</v>
      </c>
      <c r="J1176" s="626" t="s">
        <v>3112</v>
      </c>
      <c r="K1176" s="626" t="s">
        <v>3252</v>
      </c>
      <c r="L1176" s="627">
        <v>0</v>
      </c>
      <c r="M1176" s="627">
        <v>0</v>
      </c>
      <c r="N1176" s="626">
        <v>1</v>
      </c>
      <c r="O1176" s="691">
        <v>1</v>
      </c>
      <c r="P1176" s="627">
        <v>0</v>
      </c>
      <c r="Q1176" s="642"/>
      <c r="R1176" s="626">
        <v>1</v>
      </c>
      <c r="S1176" s="642">
        <v>1</v>
      </c>
      <c r="T1176" s="691">
        <v>1</v>
      </c>
      <c r="U1176" s="673">
        <v>1</v>
      </c>
    </row>
    <row r="1177" spans="1:21" ht="14.4" customHeight="1" x14ac:dyDescent="0.3">
      <c r="A1177" s="625">
        <v>7</v>
      </c>
      <c r="B1177" s="626" t="s">
        <v>528</v>
      </c>
      <c r="C1177" s="626">
        <v>89301074</v>
      </c>
      <c r="D1177" s="689" t="s">
        <v>4146</v>
      </c>
      <c r="E1177" s="690" t="s">
        <v>2798</v>
      </c>
      <c r="F1177" s="626" t="s">
        <v>2775</v>
      </c>
      <c r="G1177" s="626" t="s">
        <v>3094</v>
      </c>
      <c r="H1177" s="626" t="s">
        <v>527</v>
      </c>
      <c r="I1177" s="626" t="s">
        <v>3560</v>
      </c>
      <c r="J1177" s="626" t="s">
        <v>3112</v>
      </c>
      <c r="K1177" s="626" t="s">
        <v>3559</v>
      </c>
      <c r="L1177" s="627">
        <v>855.56</v>
      </c>
      <c r="M1177" s="627">
        <v>7700.0399999999991</v>
      </c>
      <c r="N1177" s="626">
        <v>9</v>
      </c>
      <c r="O1177" s="691">
        <v>4</v>
      </c>
      <c r="P1177" s="627">
        <v>3422.24</v>
      </c>
      <c r="Q1177" s="642">
        <v>0.44444444444444448</v>
      </c>
      <c r="R1177" s="626">
        <v>4</v>
      </c>
      <c r="S1177" s="642">
        <v>0.44444444444444442</v>
      </c>
      <c r="T1177" s="691">
        <v>2</v>
      </c>
      <c r="U1177" s="673">
        <v>0.5</v>
      </c>
    </row>
    <row r="1178" spans="1:21" ht="14.4" customHeight="1" x14ac:dyDescent="0.3">
      <c r="A1178" s="625">
        <v>7</v>
      </c>
      <c r="B1178" s="626" t="s">
        <v>528</v>
      </c>
      <c r="C1178" s="626">
        <v>89301074</v>
      </c>
      <c r="D1178" s="689" t="s">
        <v>4146</v>
      </c>
      <c r="E1178" s="690" t="s">
        <v>2798</v>
      </c>
      <c r="F1178" s="626" t="s">
        <v>2775</v>
      </c>
      <c r="G1178" s="626" t="s">
        <v>3094</v>
      </c>
      <c r="H1178" s="626" t="s">
        <v>527</v>
      </c>
      <c r="I1178" s="626" t="s">
        <v>3937</v>
      </c>
      <c r="J1178" s="626" t="s">
        <v>3115</v>
      </c>
      <c r="K1178" s="626" t="s">
        <v>3938</v>
      </c>
      <c r="L1178" s="627">
        <v>0</v>
      </c>
      <c r="M1178" s="627">
        <v>0</v>
      </c>
      <c r="N1178" s="626">
        <v>4</v>
      </c>
      <c r="O1178" s="691">
        <v>1</v>
      </c>
      <c r="P1178" s="627">
        <v>0</v>
      </c>
      <c r="Q1178" s="642"/>
      <c r="R1178" s="626">
        <v>4</v>
      </c>
      <c r="S1178" s="642">
        <v>1</v>
      </c>
      <c r="T1178" s="691">
        <v>1</v>
      </c>
      <c r="U1178" s="673">
        <v>1</v>
      </c>
    </row>
    <row r="1179" spans="1:21" ht="14.4" customHeight="1" x14ac:dyDescent="0.3">
      <c r="A1179" s="625">
        <v>7</v>
      </c>
      <c r="B1179" s="626" t="s">
        <v>528</v>
      </c>
      <c r="C1179" s="626">
        <v>89301074</v>
      </c>
      <c r="D1179" s="689" t="s">
        <v>4146</v>
      </c>
      <c r="E1179" s="690" t="s">
        <v>2798</v>
      </c>
      <c r="F1179" s="626" t="s">
        <v>2775</v>
      </c>
      <c r="G1179" s="626" t="s">
        <v>3094</v>
      </c>
      <c r="H1179" s="626" t="s">
        <v>527</v>
      </c>
      <c r="I1179" s="626" t="s">
        <v>3495</v>
      </c>
      <c r="J1179" s="626" t="s">
        <v>3115</v>
      </c>
      <c r="K1179" s="626" t="s">
        <v>3246</v>
      </c>
      <c r="L1179" s="627">
        <v>1139.93</v>
      </c>
      <c r="M1179" s="627">
        <v>9119.44</v>
      </c>
      <c r="N1179" s="626">
        <v>8</v>
      </c>
      <c r="O1179" s="691">
        <v>4</v>
      </c>
      <c r="P1179" s="627">
        <v>9119.44</v>
      </c>
      <c r="Q1179" s="642">
        <v>1</v>
      </c>
      <c r="R1179" s="626">
        <v>8</v>
      </c>
      <c r="S1179" s="642">
        <v>1</v>
      </c>
      <c r="T1179" s="691">
        <v>4</v>
      </c>
      <c r="U1179" s="673">
        <v>1</v>
      </c>
    </row>
    <row r="1180" spans="1:21" ht="14.4" customHeight="1" x14ac:dyDescent="0.3">
      <c r="A1180" s="625">
        <v>7</v>
      </c>
      <c r="B1180" s="626" t="s">
        <v>528</v>
      </c>
      <c r="C1180" s="626">
        <v>89301074</v>
      </c>
      <c r="D1180" s="689" t="s">
        <v>4146</v>
      </c>
      <c r="E1180" s="690" t="s">
        <v>2798</v>
      </c>
      <c r="F1180" s="626" t="s">
        <v>2775</v>
      </c>
      <c r="G1180" s="626" t="s">
        <v>3094</v>
      </c>
      <c r="H1180" s="626" t="s">
        <v>527</v>
      </c>
      <c r="I1180" s="626" t="s">
        <v>3496</v>
      </c>
      <c r="J1180" s="626" t="s">
        <v>3115</v>
      </c>
      <c r="K1180" s="626" t="s">
        <v>3246</v>
      </c>
      <c r="L1180" s="627">
        <v>1139.93</v>
      </c>
      <c r="M1180" s="627">
        <v>3419.79</v>
      </c>
      <c r="N1180" s="626">
        <v>3</v>
      </c>
      <c r="O1180" s="691">
        <v>2</v>
      </c>
      <c r="P1180" s="627">
        <v>2279.86</v>
      </c>
      <c r="Q1180" s="642">
        <v>0.66666666666666674</v>
      </c>
      <c r="R1180" s="626">
        <v>2</v>
      </c>
      <c r="S1180" s="642">
        <v>0.66666666666666663</v>
      </c>
      <c r="T1180" s="691">
        <v>1</v>
      </c>
      <c r="U1180" s="673">
        <v>0.5</v>
      </c>
    </row>
    <row r="1181" spans="1:21" ht="14.4" customHeight="1" x14ac:dyDescent="0.3">
      <c r="A1181" s="625">
        <v>7</v>
      </c>
      <c r="B1181" s="626" t="s">
        <v>528</v>
      </c>
      <c r="C1181" s="626">
        <v>89301074</v>
      </c>
      <c r="D1181" s="689" t="s">
        <v>4146</v>
      </c>
      <c r="E1181" s="690" t="s">
        <v>2798</v>
      </c>
      <c r="F1181" s="626" t="s">
        <v>2775</v>
      </c>
      <c r="G1181" s="626" t="s">
        <v>3094</v>
      </c>
      <c r="H1181" s="626" t="s">
        <v>527</v>
      </c>
      <c r="I1181" s="626" t="s">
        <v>3378</v>
      </c>
      <c r="J1181" s="626" t="s">
        <v>3117</v>
      </c>
      <c r="K1181" s="626" t="s">
        <v>3105</v>
      </c>
      <c r="L1181" s="627">
        <v>760.15</v>
      </c>
      <c r="M1181" s="627">
        <v>4560.8999999999996</v>
      </c>
      <c r="N1181" s="626">
        <v>6</v>
      </c>
      <c r="O1181" s="691">
        <v>1</v>
      </c>
      <c r="P1181" s="627">
        <v>4560.8999999999996</v>
      </c>
      <c r="Q1181" s="642">
        <v>1</v>
      </c>
      <c r="R1181" s="626">
        <v>6</v>
      </c>
      <c r="S1181" s="642">
        <v>1</v>
      </c>
      <c r="T1181" s="691">
        <v>1</v>
      </c>
      <c r="U1181" s="673">
        <v>1</v>
      </c>
    </row>
    <row r="1182" spans="1:21" ht="14.4" customHeight="1" x14ac:dyDescent="0.3">
      <c r="A1182" s="625">
        <v>7</v>
      </c>
      <c r="B1182" s="626" t="s">
        <v>528</v>
      </c>
      <c r="C1182" s="626">
        <v>89301074</v>
      </c>
      <c r="D1182" s="689" t="s">
        <v>4146</v>
      </c>
      <c r="E1182" s="690" t="s">
        <v>2798</v>
      </c>
      <c r="F1182" s="626" t="s">
        <v>2775</v>
      </c>
      <c r="G1182" s="626" t="s">
        <v>3094</v>
      </c>
      <c r="H1182" s="626" t="s">
        <v>527</v>
      </c>
      <c r="I1182" s="626" t="s">
        <v>3498</v>
      </c>
      <c r="J1182" s="626" t="s">
        <v>3117</v>
      </c>
      <c r="K1182" s="626" t="s">
        <v>3108</v>
      </c>
      <c r="L1182" s="627">
        <v>1520.3</v>
      </c>
      <c r="M1182" s="627">
        <v>4560.8999999999996</v>
      </c>
      <c r="N1182" s="626">
        <v>3</v>
      </c>
      <c r="O1182" s="691">
        <v>2</v>
      </c>
      <c r="P1182" s="627">
        <v>3040.6</v>
      </c>
      <c r="Q1182" s="642">
        <v>0.66666666666666674</v>
      </c>
      <c r="R1182" s="626">
        <v>2</v>
      </c>
      <c r="S1182" s="642">
        <v>0.66666666666666663</v>
      </c>
      <c r="T1182" s="691">
        <v>1</v>
      </c>
      <c r="U1182" s="673">
        <v>0.5</v>
      </c>
    </row>
    <row r="1183" spans="1:21" ht="14.4" customHeight="1" x14ac:dyDescent="0.3">
      <c r="A1183" s="625">
        <v>7</v>
      </c>
      <c r="B1183" s="626" t="s">
        <v>528</v>
      </c>
      <c r="C1183" s="626">
        <v>89301074</v>
      </c>
      <c r="D1183" s="689" t="s">
        <v>4146</v>
      </c>
      <c r="E1183" s="690" t="s">
        <v>2798</v>
      </c>
      <c r="F1183" s="626" t="s">
        <v>2775</v>
      </c>
      <c r="G1183" s="626" t="s">
        <v>3094</v>
      </c>
      <c r="H1183" s="626" t="s">
        <v>527</v>
      </c>
      <c r="I1183" s="626" t="s">
        <v>4041</v>
      </c>
      <c r="J1183" s="626" t="s">
        <v>3101</v>
      </c>
      <c r="K1183" s="626" t="s">
        <v>3938</v>
      </c>
      <c r="L1183" s="627">
        <v>0</v>
      </c>
      <c r="M1183" s="627">
        <v>0</v>
      </c>
      <c r="N1183" s="626">
        <v>4</v>
      </c>
      <c r="O1183" s="691">
        <v>1</v>
      </c>
      <c r="P1183" s="627"/>
      <c r="Q1183" s="642"/>
      <c r="R1183" s="626"/>
      <c r="S1183" s="642">
        <v>0</v>
      </c>
      <c r="T1183" s="691"/>
      <c r="U1183" s="673">
        <v>0</v>
      </c>
    </row>
    <row r="1184" spans="1:21" ht="14.4" customHeight="1" x14ac:dyDescent="0.3">
      <c r="A1184" s="625">
        <v>7</v>
      </c>
      <c r="B1184" s="626" t="s">
        <v>528</v>
      </c>
      <c r="C1184" s="626">
        <v>89301074</v>
      </c>
      <c r="D1184" s="689" t="s">
        <v>4146</v>
      </c>
      <c r="E1184" s="690" t="s">
        <v>2798</v>
      </c>
      <c r="F1184" s="626" t="s">
        <v>2775</v>
      </c>
      <c r="G1184" s="626" t="s">
        <v>3094</v>
      </c>
      <c r="H1184" s="626" t="s">
        <v>527</v>
      </c>
      <c r="I1184" s="626" t="s">
        <v>4042</v>
      </c>
      <c r="J1184" s="626" t="s">
        <v>3096</v>
      </c>
      <c r="K1184" s="626" t="s">
        <v>4043</v>
      </c>
      <c r="L1184" s="627">
        <v>0</v>
      </c>
      <c r="M1184" s="627">
        <v>0</v>
      </c>
      <c r="N1184" s="626">
        <v>3</v>
      </c>
      <c r="O1184" s="691">
        <v>1</v>
      </c>
      <c r="P1184" s="627">
        <v>0</v>
      </c>
      <c r="Q1184" s="642"/>
      <c r="R1184" s="626">
        <v>3</v>
      </c>
      <c r="S1184" s="642">
        <v>1</v>
      </c>
      <c r="T1184" s="691">
        <v>1</v>
      </c>
      <c r="U1184" s="673">
        <v>1</v>
      </c>
    </row>
    <row r="1185" spans="1:21" ht="14.4" customHeight="1" x14ac:dyDescent="0.3">
      <c r="A1185" s="625">
        <v>7</v>
      </c>
      <c r="B1185" s="626" t="s">
        <v>528</v>
      </c>
      <c r="C1185" s="626">
        <v>89301074</v>
      </c>
      <c r="D1185" s="689" t="s">
        <v>4146</v>
      </c>
      <c r="E1185" s="690" t="s">
        <v>2798</v>
      </c>
      <c r="F1185" s="626" t="s">
        <v>2775</v>
      </c>
      <c r="G1185" s="626" t="s">
        <v>3094</v>
      </c>
      <c r="H1185" s="626" t="s">
        <v>527</v>
      </c>
      <c r="I1185" s="626" t="s">
        <v>4044</v>
      </c>
      <c r="J1185" s="626" t="s">
        <v>3104</v>
      </c>
      <c r="K1185" s="626" t="s">
        <v>4045</v>
      </c>
      <c r="L1185" s="627">
        <v>0</v>
      </c>
      <c r="M1185" s="627">
        <v>0</v>
      </c>
      <c r="N1185" s="626">
        <v>6</v>
      </c>
      <c r="O1185" s="691">
        <v>1</v>
      </c>
      <c r="P1185" s="627">
        <v>0</v>
      </c>
      <c r="Q1185" s="642"/>
      <c r="R1185" s="626">
        <v>6</v>
      </c>
      <c r="S1185" s="642">
        <v>1</v>
      </c>
      <c r="T1185" s="691">
        <v>1</v>
      </c>
      <c r="U1185" s="673">
        <v>1</v>
      </c>
    </row>
    <row r="1186" spans="1:21" ht="14.4" customHeight="1" x14ac:dyDescent="0.3">
      <c r="A1186" s="625">
        <v>7</v>
      </c>
      <c r="B1186" s="626" t="s">
        <v>528</v>
      </c>
      <c r="C1186" s="626">
        <v>89301074</v>
      </c>
      <c r="D1186" s="689" t="s">
        <v>4146</v>
      </c>
      <c r="E1186" s="690" t="s">
        <v>2798</v>
      </c>
      <c r="F1186" s="626" t="s">
        <v>2775</v>
      </c>
      <c r="G1186" s="626" t="s">
        <v>3118</v>
      </c>
      <c r="H1186" s="626" t="s">
        <v>527</v>
      </c>
      <c r="I1186" s="626" t="s">
        <v>3379</v>
      </c>
      <c r="J1186" s="626" t="s">
        <v>3903</v>
      </c>
      <c r="K1186" s="626" t="s">
        <v>3381</v>
      </c>
      <c r="L1186" s="627">
        <v>1163.02</v>
      </c>
      <c r="M1186" s="627">
        <v>3489.06</v>
      </c>
      <c r="N1186" s="626">
        <v>3</v>
      </c>
      <c r="O1186" s="691">
        <v>1</v>
      </c>
      <c r="P1186" s="627">
        <v>3489.06</v>
      </c>
      <c r="Q1186" s="642">
        <v>1</v>
      </c>
      <c r="R1186" s="626">
        <v>3</v>
      </c>
      <c r="S1186" s="642">
        <v>1</v>
      </c>
      <c r="T1186" s="691">
        <v>1</v>
      </c>
      <c r="U1186" s="673">
        <v>1</v>
      </c>
    </row>
    <row r="1187" spans="1:21" ht="14.4" customHeight="1" x14ac:dyDescent="0.3">
      <c r="A1187" s="625">
        <v>7</v>
      </c>
      <c r="B1187" s="626" t="s">
        <v>528</v>
      </c>
      <c r="C1187" s="626">
        <v>89301074</v>
      </c>
      <c r="D1187" s="689" t="s">
        <v>4146</v>
      </c>
      <c r="E1187" s="690" t="s">
        <v>2798</v>
      </c>
      <c r="F1187" s="626" t="s">
        <v>2775</v>
      </c>
      <c r="G1187" s="626" t="s">
        <v>3118</v>
      </c>
      <c r="H1187" s="626" t="s">
        <v>527</v>
      </c>
      <c r="I1187" s="626" t="s">
        <v>3904</v>
      </c>
      <c r="J1187" s="626" t="s">
        <v>3905</v>
      </c>
      <c r="K1187" s="626" t="s">
        <v>3906</v>
      </c>
      <c r="L1187" s="627">
        <v>2243.6799999999998</v>
      </c>
      <c r="M1187" s="627">
        <v>8974.7199999999993</v>
      </c>
      <c r="N1187" s="626">
        <v>4</v>
      </c>
      <c r="O1187" s="691">
        <v>3</v>
      </c>
      <c r="P1187" s="627">
        <v>6731.0399999999991</v>
      </c>
      <c r="Q1187" s="642">
        <v>0.75</v>
      </c>
      <c r="R1187" s="626">
        <v>3</v>
      </c>
      <c r="S1187" s="642">
        <v>0.75</v>
      </c>
      <c r="T1187" s="691">
        <v>2</v>
      </c>
      <c r="U1187" s="673">
        <v>0.66666666666666663</v>
      </c>
    </row>
    <row r="1188" spans="1:21" ht="14.4" customHeight="1" x14ac:dyDescent="0.3">
      <c r="A1188" s="625">
        <v>7</v>
      </c>
      <c r="B1188" s="626" t="s">
        <v>528</v>
      </c>
      <c r="C1188" s="626">
        <v>89301074</v>
      </c>
      <c r="D1188" s="689" t="s">
        <v>4146</v>
      </c>
      <c r="E1188" s="690" t="s">
        <v>2798</v>
      </c>
      <c r="F1188" s="626" t="s">
        <v>2775</v>
      </c>
      <c r="G1188" s="626" t="s">
        <v>3118</v>
      </c>
      <c r="H1188" s="626" t="s">
        <v>527</v>
      </c>
      <c r="I1188" s="626" t="s">
        <v>3119</v>
      </c>
      <c r="J1188" s="626" t="s">
        <v>3120</v>
      </c>
      <c r="K1188" s="626" t="s">
        <v>3121</v>
      </c>
      <c r="L1188" s="627">
        <v>3858.27</v>
      </c>
      <c r="M1188" s="627">
        <v>15433.08</v>
      </c>
      <c r="N1188" s="626">
        <v>4</v>
      </c>
      <c r="O1188" s="691">
        <v>2</v>
      </c>
      <c r="P1188" s="627">
        <v>15433.08</v>
      </c>
      <c r="Q1188" s="642">
        <v>1</v>
      </c>
      <c r="R1188" s="626">
        <v>4</v>
      </c>
      <c r="S1188" s="642">
        <v>1</v>
      </c>
      <c r="T1188" s="691">
        <v>2</v>
      </c>
      <c r="U1188" s="673">
        <v>1</v>
      </c>
    </row>
    <row r="1189" spans="1:21" ht="14.4" customHeight="1" x14ac:dyDescent="0.3">
      <c r="A1189" s="625">
        <v>7</v>
      </c>
      <c r="B1189" s="626" t="s">
        <v>528</v>
      </c>
      <c r="C1189" s="626">
        <v>89301074</v>
      </c>
      <c r="D1189" s="689" t="s">
        <v>4146</v>
      </c>
      <c r="E1189" s="690" t="s">
        <v>2798</v>
      </c>
      <c r="F1189" s="626" t="s">
        <v>2775</v>
      </c>
      <c r="G1189" s="626" t="s">
        <v>2932</v>
      </c>
      <c r="H1189" s="626" t="s">
        <v>527</v>
      </c>
      <c r="I1189" s="626" t="s">
        <v>3833</v>
      </c>
      <c r="J1189" s="626" t="s">
        <v>886</v>
      </c>
      <c r="K1189" s="626" t="s">
        <v>3834</v>
      </c>
      <c r="L1189" s="627">
        <v>0</v>
      </c>
      <c r="M1189" s="627">
        <v>0</v>
      </c>
      <c r="N1189" s="626">
        <v>11</v>
      </c>
      <c r="O1189" s="691">
        <v>3.5</v>
      </c>
      <c r="P1189" s="627">
        <v>0</v>
      </c>
      <c r="Q1189" s="642"/>
      <c r="R1189" s="626">
        <v>3</v>
      </c>
      <c r="S1189" s="642">
        <v>0.27272727272727271</v>
      </c>
      <c r="T1189" s="691">
        <v>0.5</v>
      </c>
      <c r="U1189" s="673">
        <v>0.14285714285714285</v>
      </c>
    </row>
    <row r="1190" spans="1:21" ht="14.4" customHeight="1" x14ac:dyDescent="0.3">
      <c r="A1190" s="625">
        <v>7</v>
      </c>
      <c r="B1190" s="626" t="s">
        <v>528</v>
      </c>
      <c r="C1190" s="626">
        <v>89301074</v>
      </c>
      <c r="D1190" s="689" t="s">
        <v>4146</v>
      </c>
      <c r="E1190" s="690" t="s">
        <v>2798</v>
      </c>
      <c r="F1190" s="626" t="s">
        <v>2775</v>
      </c>
      <c r="G1190" s="626" t="s">
        <v>2932</v>
      </c>
      <c r="H1190" s="626" t="s">
        <v>527</v>
      </c>
      <c r="I1190" s="626" t="s">
        <v>885</v>
      </c>
      <c r="J1190" s="626" t="s">
        <v>886</v>
      </c>
      <c r="K1190" s="626" t="s">
        <v>887</v>
      </c>
      <c r="L1190" s="627">
        <v>56.69</v>
      </c>
      <c r="M1190" s="627">
        <v>113.38</v>
      </c>
      <c r="N1190" s="626">
        <v>2</v>
      </c>
      <c r="O1190" s="691">
        <v>0.5</v>
      </c>
      <c r="P1190" s="627">
        <v>113.38</v>
      </c>
      <c r="Q1190" s="642">
        <v>1</v>
      </c>
      <c r="R1190" s="626">
        <v>2</v>
      </c>
      <c r="S1190" s="642">
        <v>1</v>
      </c>
      <c r="T1190" s="691">
        <v>0.5</v>
      </c>
      <c r="U1190" s="673">
        <v>1</v>
      </c>
    </row>
    <row r="1191" spans="1:21" ht="14.4" customHeight="1" x14ac:dyDescent="0.3">
      <c r="A1191" s="625">
        <v>7</v>
      </c>
      <c r="B1191" s="626" t="s">
        <v>528</v>
      </c>
      <c r="C1191" s="626">
        <v>89301074</v>
      </c>
      <c r="D1191" s="689" t="s">
        <v>4146</v>
      </c>
      <c r="E1191" s="690" t="s">
        <v>2798</v>
      </c>
      <c r="F1191" s="626" t="s">
        <v>2775</v>
      </c>
      <c r="G1191" s="626" t="s">
        <v>2932</v>
      </c>
      <c r="H1191" s="626" t="s">
        <v>527</v>
      </c>
      <c r="I1191" s="626" t="s">
        <v>4046</v>
      </c>
      <c r="J1191" s="626" t="s">
        <v>4047</v>
      </c>
      <c r="K1191" s="626" t="s">
        <v>4048</v>
      </c>
      <c r="L1191" s="627">
        <v>45.34</v>
      </c>
      <c r="M1191" s="627">
        <v>136.02000000000001</v>
      </c>
      <c r="N1191" s="626">
        <v>3</v>
      </c>
      <c r="O1191" s="691">
        <v>1</v>
      </c>
      <c r="P1191" s="627"/>
      <c r="Q1191" s="642">
        <v>0</v>
      </c>
      <c r="R1191" s="626"/>
      <c r="S1191" s="642">
        <v>0</v>
      </c>
      <c r="T1191" s="691"/>
      <c r="U1191" s="673">
        <v>0</v>
      </c>
    </row>
    <row r="1192" spans="1:21" ht="14.4" customHeight="1" x14ac:dyDescent="0.3">
      <c r="A1192" s="625">
        <v>7</v>
      </c>
      <c r="B1192" s="626" t="s">
        <v>528</v>
      </c>
      <c r="C1192" s="626">
        <v>89301074</v>
      </c>
      <c r="D1192" s="689" t="s">
        <v>4146</v>
      </c>
      <c r="E1192" s="690" t="s">
        <v>2798</v>
      </c>
      <c r="F1192" s="626" t="s">
        <v>2775</v>
      </c>
      <c r="G1192" s="626" t="s">
        <v>3126</v>
      </c>
      <c r="H1192" s="626" t="s">
        <v>527</v>
      </c>
      <c r="I1192" s="626" t="s">
        <v>3257</v>
      </c>
      <c r="J1192" s="626" t="s">
        <v>3258</v>
      </c>
      <c r="K1192" s="626" t="s">
        <v>3259</v>
      </c>
      <c r="L1192" s="627">
        <v>91.52</v>
      </c>
      <c r="M1192" s="627">
        <v>1830.3999999999999</v>
      </c>
      <c r="N1192" s="626">
        <v>20</v>
      </c>
      <c r="O1192" s="691">
        <v>8</v>
      </c>
      <c r="P1192" s="627">
        <v>1372.8</v>
      </c>
      <c r="Q1192" s="642">
        <v>0.75</v>
      </c>
      <c r="R1192" s="626">
        <v>15</v>
      </c>
      <c r="S1192" s="642">
        <v>0.75</v>
      </c>
      <c r="T1192" s="691">
        <v>6</v>
      </c>
      <c r="U1192" s="673">
        <v>0.75</v>
      </c>
    </row>
    <row r="1193" spans="1:21" ht="14.4" customHeight="1" x14ac:dyDescent="0.3">
      <c r="A1193" s="625">
        <v>7</v>
      </c>
      <c r="B1193" s="626" t="s">
        <v>528</v>
      </c>
      <c r="C1193" s="626">
        <v>89301074</v>
      </c>
      <c r="D1193" s="689" t="s">
        <v>4146</v>
      </c>
      <c r="E1193" s="690" t="s">
        <v>2798</v>
      </c>
      <c r="F1193" s="626" t="s">
        <v>2775</v>
      </c>
      <c r="G1193" s="626" t="s">
        <v>2860</v>
      </c>
      <c r="H1193" s="626" t="s">
        <v>645</v>
      </c>
      <c r="I1193" s="626" t="s">
        <v>2861</v>
      </c>
      <c r="J1193" s="626" t="s">
        <v>2862</v>
      </c>
      <c r="K1193" s="626" t="s">
        <v>2863</v>
      </c>
      <c r="L1193" s="627">
        <v>1344.66</v>
      </c>
      <c r="M1193" s="627">
        <v>14791.26</v>
      </c>
      <c r="N1193" s="626">
        <v>11</v>
      </c>
      <c r="O1193" s="691">
        <v>4.5</v>
      </c>
      <c r="P1193" s="627">
        <v>14791.26</v>
      </c>
      <c r="Q1193" s="642">
        <v>1</v>
      </c>
      <c r="R1193" s="626">
        <v>11</v>
      </c>
      <c r="S1193" s="642">
        <v>1</v>
      </c>
      <c r="T1193" s="691">
        <v>4.5</v>
      </c>
      <c r="U1193" s="673">
        <v>1</v>
      </c>
    </row>
    <row r="1194" spans="1:21" ht="14.4" customHeight="1" x14ac:dyDescent="0.3">
      <c r="A1194" s="625">
        <v>7</v>
      </c>
      <c r="B1194" s="626" t="s">
        <v>528</v>
      </c>
      <c r="C1194" s="626">
        <v>89301074</v>
      </c>
      <c r="D1194" s="689" t="s">
        <v>4146</v>
      </c>
      <c r="E1194" s="690" t="s">
        <v>2798</v>
      </c>
      <c r="F1194" s="626" t="s">
        <v>2775</v>
      </c>
      <c r="G1194" s="626" t="s">
        <v>2860</v>
      </c>
      <c r="H1194" s="626" t="s">
        <v>645</v>
      </c>
      <c r="I1194" s="626" t="s">
        <v>3130</v>
      </c>
      <c r="J1194" s="626" t="s">
        <v>3131</v>
      </c>
      <c r="K1194" s="626" t="s">
        <v>3132</v>
      </c>
      <c r="L1194" s="627">
        <v>1793.46</v>
      </c>
      <c r="M1194" s="627">
        <v>19728.060000000001</v>
      </c>
      <c r="N1194" s="626">
        <v>11</v>
      </c>
      <c r="O1194" s="691">
        <v>4.5</v>
      </c>
      <c r="P1194" s="627">
        <v>14347.68</v>
      </c>
      <c r="Q1194" s="642">
        <v>0.72727272727272729</v>
      </c>
      <c r="R1194" s="626">
        <v>8</v>
      </c>
      <c r="S1194" s="642">
        <v>0.72727272727272729</v>
      </c>
      <c r="T1194" s="691">
        <v>3</v>
      </c>
      <c r="U1194" s="673">
        <v>0.66666666666666663</v>
      </c>
    </row>
    <row r="1195" spans="1:21" ht="14.4" customHeight="1" x14ac:dyDescent="0.3">
      <c r="A1195" s="625">
        <v>7</v>
      </c>
      <c r="B1195" s="626" t="s">
        <v>528</v>
      </c>
      <c r="C1195" s="626">
        <v>89301074</v>
      </c>
      <c r="D1195" s="689" t="s">
        <v>4146</v>
      </c>
      <c r="E1195" s="690" t="s">
        <v>2798</v>
      </c>
      <c r="F1195" s="626" t="s">
        <v>2775</v>
      </c>
      <c r="G1195" s="626" t="s">
        <v>3137</v>
      </c>
      <c r="H1195" s="626" t="s">
        <v>527</v>
      </c>
      <c r="I1195" s="626" t="s">
        <v>893</v>
      </c>
      <c r="J1195" s="626" t="s">
        <v>3138</v>
      </c>
      <c r="K1195" s="626" t="s">
        <v>3139</v>
      </c>
      <c r="L1195" s="627">
        <v>0</v>
      </c>
      <c r="M1195" s="627">
        <v>0</v>
      </c>
      <c r="N1195" s="626">
        <v>18</v>
      </c>
      <c r="O1195" s="691">
        <v>9.5</v>
      </c>
      <c r="P1195" s="627">
        <v>0</v>
      </c>
      <c r="Q1195" s="642"/>
      <c r="R1195" s="626">
        <v>8</v>
      </c>
      <c r="S1195" s="642">
        <v>0.44444444444444442</v>
      </c>
      <c r="T1195" s="691">
        <v>4.5</v>
      </c>
      <c r="U1195" s="673">
        <v>0.47368421052631576</v>
      </c>
    </row>
    <row r="1196" spans="1:21" ht="14.4" customHeight="1" x14ac:dyDescent="0.3">
      <c r="A1196" s="625">
        <v>7</v>
      </c>
      <c r="B1196" s="626" t="s">
        <v>528</v>
      </c>
      <c r="C1196" s="626">
        <v>89301074</v>
      </c>
      <c r="D1196" s="689" t="s">
        <v>4146</v>
      </c>
      <c r="E1196" s="690" t="s">
        <v>2798</v>
      </c>
      <c r="F1196" s="626" t="s">
        <v>2775</v>
      </c>
      <c r="G1196" s="626" t="s">
        <v>2864</v>
      </c>
      <c r="H1196" s="626" t="s">
        <v>527</v>
      </c>
      <c r="I1196" s="626" t="s">
        <v>2184</v>
      </c>
      <c r="J1196" s="626" t="s">
        <v>2185</v>
      </c>
      <c r="K1196" s="626" t="s">
        <v>2865</v>
      </c>
      <c r="L1196" s="627">
        <v>38.99</v>
      </c>
      <c r="M1196" s="627">
        <v>77.98</v>
      </c>
      <c r="N1196" s="626">
        <v>2</v>
      </c>
      <c r="O1196" s="691">
        <v>0.5</v>
      </c>
      <c r="P1196" s="627">
        <v>77.98</v>
      </c>
      <c r="Q1196" s="642">
        <v>1</v>
      </c>
      <c r="R1196" s="626">
        <v>2</v>
      </c>
      <c r="S1196" s="642">
        <v>1</v>
      </c>
      <c r="T1196" s="691">
        <v>0.5</v>
      </c>
      <c r="U1196" s="673">
        <v>1</v>
      </c>
    </row>
    <row r="1197" spans="1:21" ht="14.4" customHeight="1" x14ac:dyDescent="0.3">
      <c r="A1197" s="625">
        <v>7</v>
      </c>
      <c r="B1197" s="626" t="s">
        <v>528</v>
      </c>
      <c r="C1197" s="626">
        <v>89301074</v>
      </c>
      <c r="D1197" s="689" t="s">
        <v>4146</v>
      </c>
      <c r="E1197" s="690" t="s">
        <v>2798</v>
      </c>
      <c r="F1197" s="626" t="s">
        <v>2775</v>
      </c>
      <c r="G1197" s="626" t="s">
        <v>2835</v>
      </c>
      <c r="H1197" s="626" t="s">
        <v>527</v>
      </c>
      <c r="I1197" s="626" t="s">
        <v>3401</v>
      </c>
      <c r="J1197" s="626" t="s">
        <v>3402</v>
      </c>
      <c r="K1197" s="626" t="s">
        <v>3403</v>
      </c>
      <c r="L1197" s="627">
        <v>0</v>
      </c>
      <c r="M1197" s="627">
        <v>0</v>
      </c>
      <c r="N1197" s="626">
        <v>3</v>
      </c>
      <c r="O1197" s="691">
        <v>0.5</v>
      </c>
      <c r="P1197" s="627">
        <v>0</v>
      </c>
      <c r="Q1197" s="642"/>
      <c r="R1197" s="626">
        <v>3</v>
      </c>
      <c r="S1197" s="642">
        <v>1</v>
      </c>
      <c r="T1197" s="691">
        <v>0.5</v>
      </c>
      <c r="U1197" s="673">
        <v>1</v>
      </c>
    </row>
    <row r="1198" spans="1:21" ht="14.4" customHeight="1" x14ac:dyDescent="0.3">
      <c r="A1198" s="625">
        <v>7</v>
      </c>
      <c r="B1198" s="626" t="s">
        <v>528</v>
      </c>
      <c r="C1198" s="626">
        <v>89301074</v>
      </c>
      <c r="D1198" s="689" t="s">
        <v>4146</v>
      </c>
      <c r="E1198" s="690" t="s">
        <v>2798</v>
      </c>
      <c r="F1198" s="626" t="s">
        <v>2775</v>
      </c>
      <c r="G1198" s="626" t="s">
        <v>2835</v>
      </c>
      <c r="H1198" s="626" t="s">
        <v>645</v>
      </c>
      <c r="I1198" s="626" t="s">
        <v>4049</v>
      </c>
      <c r="J1198" s="626" t="s">
        <v>4050</v>
      </c>
      <c r="K1198" s="626" t="s">
        <v>4051</v>
      </c>
      <c r="L1198" s="627">
        <v>46.3</v>
      </c>
      <c r="M1198" s="627">
        <v>138.89999999999998</v>
      </c>
      <c r="N1198" s="626">
        <v>3</v>
      </c>
      <c r="O1198" s="691">
        <v>1</v>
      </c>
      <c r="P1198" s="627">
        <v>138.89999999999998</v>
      </c>
      <c r="Q1198" s="642">
        <v>1</v>
      </c>
      <c r="R1198" s="626">
        <v>3</v>
      </c>
      <c r="S1198" s="642">
        <v>1</v>
      </c>
      <c r="T1198" s="691">
        <v>1</v>
      </c>
      <c r="U1198" s="673">
        <v>1</v>
      </c>
    </row>
    <row r="1199" spans="1:21" ht="14.4" customHeight="1" x14ac:dyDescent="0.3">
      <c r="A1199" s="625">
        <v>7</v>
      </c>
      <c r="B1199" s="626" t="s">
        <v>528</v>
      </c>
      <c r="C1199" s="626">
        <v>89301074</v>
      </c>
      <c r="D1199" s="689" t="s">
        <v>4146</v>
      </c>
      <c r="E1199" s="690" t="s">
        <v>2798</v>
      </c>
      <c r="F1199" s="626" t="s">
        <v>2775</v>
      </c>
      <c r="G1199" s="626" t="s">
        <v>3140</v>
      </c>
      <c r="H1199" s="626" t="s">
        <v>527</v>
      </c>
      <c r="I1199" s="626" t="s">
        <v>3141</v>
      </c>
      <c r="J1199" s="626" t="s">
        <v>3142</v>
      </c>
      <c r="K1199" s="626" t="s">
        <v>3143</v>
      </c>
      <c r="L1199" s="627">
        <v>975.16</v>
      </c>
      <c r="M1199" s="627">
        <v>975.16</v>
      </c>
      <c r="N1199" s="626">
        <v>1</v>
      </c>
      <c r="O1199" s="691">
        <v>1</v>
      </c>
      <c r="P1199" s="627"/>
      <c r="Q1199" s="642">
        <v>0</v>
      </c>
      <c r="R1199" s="626"/>
      <c r="S1199" s="642">
        <v>0</v>
      </c>
      <c r="T1199" s="691"/>
      <c r="U1199" s="673">
        <v>0</v>
      </c>
    </row>
    <row r="1200" spans="1:21" ht="14.4" customHeight="1" x14ac:dyDescent="0.3">
      <c r="A1200" s="625">
        <v>7</v>
      </c>
      <c r="B1200" s="626" t="s">
        <v>528</v>
      </c>
      <c r="C1200" s="626">
        <v>89301074</v>
      </c>
      <c r="D1200" s="689" t="s">
        <v>4146</v>
      </c>
      <c r="E1200" s="690" t="s">
        <v>2798</v>
      </c>
      <c r="F1200" s="626" t="s">
        <v>2775</v>
      </c>
      <c r="G1200" s="626" t="s">
        <v>3140</v>
      </c>
      <c r="H1200" s="626" t="s">
        <v>527</v>
      </c>
      <c r="I1200" s="626" t="s">
        <v>3146</v>
      </c>
      <c r="J1200" s="626" t="s">
        <v>3145</v>
      </c>
      <c r="K1200" s="626" t="s">
        <v>3147</v>
      </c>
      <c r="L1200" s="627">
        <v>1301.1500000000001</v>
      </c>
      <c r="M1200" s="627">
        <v>2602.3000000000002</v>
      </c>
      <c r="N1200" s="626">
        <v>2</v>
      </c>
      <c r="O1200" s="691">
        <v>1</v>
      </c>
      <c r="P1200" s="627">
        <v>2602.3000000000002</v>
      </c>
      <c r="Q1200" s="642">
        <v>1</v>
      </c>
      <c r="R1200" s="626">
        <v>2</v>
      </c>
      <c r="S1200" s="642">
        <v>1</v>
      </c>
      <c r="T1200" s="691">
        <v>1</v>
      </c>
      <c r="U1200" s="673">
        <v>1</v>
      </c>
    </row>
    <row r="1201" spans="1:21" ht="14.4" customHeight="1" x14ac:dyDescent="0.3">
      <c r="A1201" s="625">
        <v>7</v>
      </c>
      <c r="B1201" s="626" t="s">
        <v>528</v>
      </c>
      <c r="C1201" s="626">
        <v>89301074</v>
      </c>
      <c r="D1201" s="689" t="s">
        <v>4146</v>
      </c>
      <c r="E1201" s="690" t="s">
        <v>2798</v>
      </c>
      <c r="F1201" s="626" t="s">
        <v>2775</v>
      </c>
      <c r="G1201" s="626" t="s">
        <v>3140</v>
      </c>
      <c r="H1201" s="626" t="s">
        <v>527</v>
      </c>
      <c r="I1201" s="626" t="s">
        <v>3507</v>
      </c>
      <c r="J1201" s="626" t="s">
        <v>3508</v>
      </c>
      <c r="K1201" s="626" t="s">
        <v>3270</v>
      </c>
      <c r="L1201" s="627">
        <v>1540.49</v>
      </c>
      <c r="M1201" s="627">
        <v>3080.98</v>
      </c>
      <c r="N1201" s="626">
        <v>2</v>
      </c>
      <c r="O1201" s="691">
        <v>1</v>
      </c>
      <c r="P1201" s="627"/>
      <c r="Q1201" s="642">
        <v>0</v>
      </c>
      <c r="R1201" s="626"/>
      <c r="S1201" s="642">
        <v>0</v>
      </c>
      <c r="T1201" s="691"/>
      <c r="U1201" s="673">
        <v>0</v>
      </c>
    </row>
    <row r="1202" spans="1:21" ht="14.4" customHeight="1" x14ac:dyDescent="0.3">
      <c r="A1202" s="625">
        <v>7</v>
      </c>
      <c r="B1202" s="626" t="s">
        <v>528</v>
      </c>
      <c r="C1202" s="626">
        <v>89301074</v>
      </c>
      <c r="D1202" s="689" t="s">
        <v>4146</v>
      </c>
      <c r="E1202" s="690" t="s">
        <v>2798</v>
      </c>
      <c r="F1202" s="626" t="s">
        <v>2775</v>
      </c>
      <c r="G1202" s="626" t="s">
        <v>3140</v>
      </c>
      <c r="H1202" s="626" t="s">
        <v>527</v>
      </c>
      <c r="I1202" s="626" t="s">
        <v>3260</v>
      </c>
      <c r="J1202" s="626" t="s">
        <v>3142</v>
      </c>
      <c r="K1202" s="626" t="s">
        <v>3261</v>
      </c>
      <c r="L1202" s="627">
        <v>487.59</v>
      </c>
      <c r="M1202" s="627">
        <v>1462.77</v>
      </c>
      <c r="N1202" s="626">
        <v>3</v>
      </c>
      <c r="O1202" s="691">
        <v>1</v>
      </c>
      <c r="P1202" s="627">
        <v>1462.77</v>
      </c>
      <c r="Q1202" s="642">
        <v>1</v>
      </c>
      <c r="R1202" s="626">
        <v>3</v>
      </c>
      <c r="S1202" s="642">
        <v>1</v>
      </c>
      <c r="T1202" s="691">
        <v>1</v>
      </c>
      <c r="U1202" s="673">
        <v>1</v>
      </c>
    </row>
    <row r="1203" spans="1:21" ht="14.4" customHeight="1" x14ac:dyDescent="0.3">
      <c r="A1203" s="625">
        <v>7</v>
      </c>
      <c r="B1203" s="626" t="s">
        <v>528</v>
      </c>
      <c r="C1203" s="626">
        <v>89301074</v>
      </c>
      <c r="D1203" s="689" t="s">
        <v>4146</v>
      </c>
      <c r="E1203" s="690" t="s">
        <v>2798</v>
      </c>
      <c r="F1203" s="626" t="s">
        <v>2775</v>
      </c>
      <c r="G1203" s="626" t="s">
        <v>3140</v>
      </c>
      <c r="H1203" s="626" t="s">
        <v>527</v>
      </c>
      <c r="I1203" s="626" t="s">
        <v>3262</v>
      </c>
      <c r="J1203" s="626" t="s">
        <v>3142</v>
      </c>
      <c r="K1203" s="626" t="s">
        <v>3143</v>
      </c>
      <c r="L1203" s="627">
        <v>975.16</v>
      </c>
      <c r="M1203" s="627">
        <v>2925.48</v>
      </c>
      <c r="N1203" s="626">
        <v>3</v>
      </c>
      <c r="O1203" s="691">
        <v>1</v>
      </c>
      <c r="P1203" s="627">
        <v>2925.48</v>
      </c>
      <c r="Q1203" s="642">
        <v>1</v>
      </c>
      <c r="R1203" s="626">
        <v>3</v>
      </c>
      <c r="S1203" s="642">
        <v>1</v>
      </c>
      <c r="T1203" s="691">
        <v>1</v>
      </c>
      <c r="U1203" s="673">
        <v>1</v>
      </c>
    </row>
    <row r="1204" spans="1:21" ht="14.4" customHeight="1" x14ac:dyDescent="0.3">
      <c r="A1204" s="625">
        <v>7</v>
      </c>
      <c r="B1204" s="626" t="s">
        <v>528</v>
      </c>
      <c r="C1204" s="626">
        <v>89301074</v>
      </c>
      <c r="D1204" s="689" t="s">
        <v>4146</v>
      </c>
      <c r="E1204" s="690" t="s">
        <v>2798</v>
      </c>
      <c r="F1204" s="626" t="s">
        <v>2775</v>
      </c>
      <c r="G1204" s="626" t="s">
        <v>3140</v>
      </c>
      <c r="H1204" s="626" t="s">
        <v>527</v>
      </c>
      <c r="I1204" s="626" t="s">
        <v>3732</v>
      </c>
      <c r="J1204" s="626" t="s">
        <v>3508</v>
      </c>
      <c r="K1204" s="626" t="s">
        <v>3270</v>
      </c>
      <c r="L1204" s="627">
        <v>1540.49</v>
      </c>
      <c r="M1204" s="627">
        <v>4621.47</v>
      </c>
      <c r="N1204" s="626">
        <v>3</v>
      </c>
      <c r="O1204" s="691"/>
      <c r="P1204" s="627">
        <v>4621.47</v>
      </c>
      <c r="Q1204" s="642">
        <v>1</v>
      </c>
      <c r="R1204" s="626">
        <v>3</v>
      </c>
      <c r="S1204" s="642">
        <v>1</v>
      </c>
      <c r="T1204" s="691"/>
      <c r="U1204" s="673"/>
    </row>
    <row r="1205" spans="1:21" ht="14.4" customHeight="1" x14ac:dyDescent="0.3">
      <c r="A1205" s="625">
        <v>7</v>
      </c>
      <c r="B1205" s="626" t="s">
        <v>528</v>
      </c>
      <c r="C1205" s="626">
        <v>89301074</v>
      </c>
      <c r="D1205" s="689" t="s">
        <v>4146</v>
      </c>
      <c r="E1205" s="690" t="s">
        <v>2798</v>
      </c>
      <c r="F1205" s="626" t="s">
        <v>2775</v>
      </c>
      <c r="G1205" s="626" t="s">
        <v>3140</v>
      </c>
      <c r="H1205" s="626" t="s">
        <v>527</v>
      </c>
      <c r="I1205" s="626" t="s">
        <v>3509</v>
      </c>
      <c r="J1205" s="626" t="s">
        <v>3510</v>
      </c>
      <c r="K1205" s="626" t="s">
        <v>3511</v>
      </c>
      <c r="L1205" s="627">
        <v>1736.73</v>
      </c>
      <c r="M1205" s="627">
        <v>5210.1900000000005</v>
      </c>
      <c r="N1205" s="626">
        <v>3</v>
      </c>
      <c r="O1205" s="691">
        <v>1</v>
      </c>
      <c r="P1205" s="627">
        <v>5210.1900000000005</v>
      </c>
      <c r="Q1205" s="642">
        <v>1</v>
      </c>
      <c r="R1205" s="626">
        <v>3</v>
      </c>
      <c r="S1205" s="642">
        <v>1</v>
      </c>
      <c r="T1205" s="691">
        <v>1</v>
      </c>
      <c r="U1205" s="673">
        <v>1</v>
      </c>
    </row>
    <row r="1206" spans="1:21" ht="14.4" customHeight="1" x14ac:dyDescent="0.3">
      <c r="A1206" s="625">
        <v>7</v>
      </c>
      <c r="B1206" s="626" t="s">
        <v>528</v>
      </c>
      <c r="C1206" s="626">
        <v>89301074</v>
      </c>
      <c r="D1206" s="689" t="s">
        <v>4146</v>
      </c>
      <c r="E1206" s="690" t="s">
        <v>2798</v>
      </c>
      <c r="F1206" s="626" t="s">
        <v>2775</v>
      </c>
      <c r="G1206" s="626" t="s">
        <v>3140</v>
      </c>
      <c r="H1206" s="626" t="s">
        <v>527</v>
      </c>
      <c r="I1206" s="626" t="s">
        <v>4052</v>
      </c>
      <c r="J1206" s="626" t="s">
        <v>3912</v>
      </c>
      <c r="K1206" s="626" t="s">
        <v>3913</v>
      </c>
      <c r="L1206" s="627">
        <v>1906.12</v>
      </c>
      <c r="M1206" s="627">
        <v>3812.24</v>
      </c>
      <c r="N1206" s="626">
        <v>2</v>
      </c>
      <c r="O1206" s="691">
        <v>1</v>
      </c>
      <c r="P1206" s="627"/>
      <c r="Q1206" s="642">
        <v>0</v>
      </c>
      <c r="R1206" s="626"/>
      <c r="S1206" s="642">
        <v>0</v>
      </c>
      <c r="T1206" s="691"/>
      <c r="U1206" s="673">
        <v>0</v>
      </c>
    </row>
    <row r="1207" spans="1:21" ht="14.4" customHeight="1" x14ac:dyDescent="0.3">
      <c r="A1207" s="625">
        <v>7</v>
      </c>
      <c r="B1207" s="626" t="s">
        <v>528</v>
      </c>
      <c r="C1207" s="626">
        <v>89301074</v>
      </c>
      <c r="D1207" s="689" t="s">
        <v>4146</v>
      </c>
      <c r="E1207" s="690" t="s">
        <v>2798</v>
      </c>
      <c r="F1207" s="626" t="s">
        <v>2775</v>
      </c>
      <c r="G1207" s="626" t="s">
        <v>3140</v>
      </c>
      <c r="H1207" s="626" t="s">
        <v>527</v>
      </c>
      <c r="I1207" s="626" t="s">
        <v>3148</v>
      </c>
      <c r="J1207" s="626" t="s">
        <v>3149</v>
      </c>
      <c r="K1207" s="626" t="s">
        <v>3150</v>
      </c>
      <c r="L1207" s="627">
        <v>0</v>
      </c>
      <c r="M1207" s="627">
        <v>0</v>
      </c>
      <c r="N1207" s="626">
        <v>1</v>
      </c>
      <c r="O1207" s="691">
        <v>1</v>
      </c>
      <c r="P1207" s="627"/>
      <c r="Q1207" s="642"/>
      <c r="R1207" s="626"/>
      <c r="S1207" s="642">
        <v>0</v>
      </c>
      <c r="T1207" s="691"/>
      <c r="U1207" s="673">
        <v>0</v>
      </c>
    </row>
    <row r="1208" spans="1:21" ht="14.4" customHeight="1" x14ac:dyDescent="0.3">
      <c r="A1208" s="625">
        <v>7</v>
      </c>
      <c r="B1208" s="626" t="s">
        <v>528</v>
      </c>
      <c r="C1208" s="626">
        <v>89301074</v>
      </c>
      <c r="D1208" s="689" t="s">
        <v>4146</v>
      </c>
      <c r="E1208" s="690" t="s">
        <v>2798</v>
      </c>
      <c r="F1208" s="626" t="s">
        <v>2775</v>
      </c>
      <c r="G1208" s="626" t="s">
        <v>3140</v>
      </c>
      <c r="H1208" s="626" t="s">
        <v>527</v>
      </c>
      <c r="I1208" s="626" t="s">
        <v>4053</v>
      </c>
      <c r="J1208" s="626" t="s">
        <v>3912</v>
      </c>
      <c r="K1208" s="626" t="s">
        <v>4054</v>
      </c>
      <c r="L1208" s="627">
        <v>0</v>
      </c>
      <c r="M1208" s="627">
        <v>0</v>
      </c>
      <c r="N1208" s="626">
        <v>1</v>
      </c>
      <c r="O1208" s="691">
        <v>1</v>
      </c>
      <c r="P1208" s="627">
        <v>0</v>
      </c>
      <c r="Q1208" s="642"/>
      <c r="R1208" s="626">
        <v>1</v>
      </c>
      <c r="S1208" s="642">
        <v>1</v>
      </c>
      <c r="T1208" s="691">
        <v>1</v>
      </c>
      <c r="U1208" s="673">
        <v>1</v>
      </c>
    </row>
    <row r="1209" spans="1:21" ht="14.4" customHeight="1" x14ac:dyDescent="0.3">
      <c r="A1209" s="625">
        <v>7</v>
      </c>
      <c r="B1209" s="626" t="s">
        <v>528</v>
      </c>
      <c r="C1209" s="626">
        <v>89301074</v>
      </c>
      <c r="D1209" s="689" t="s">
        <v>4146</v>
      </c>
      <c r="E1209" s="690" t="s">
        <v>2798</v>
      </c>
      <c r="F1209" s="626" t="s">
        <v>2775</v>
      </c>
      <c r="G1209" s="626" t="s">
        <v>3140</v>
      </c>
      <c r="H1209" s="626" t="s">
        <v>527</v>
      </c>
      <c r="I1209" s="626" t="s">
        <v>4055</v>
      </c>
      <c r="J1209" s="626" t="s">
        <v>3508</v>
      </c>
      <c r="K1209" s="626" t="s">
        <v>4056</v>
      </c>
      <c r="L1209" s="627">
        <v>0</v>
      </c>
      <c r="M1209" s="627">
        <v>0</v>
      </c>
      <c r="N1209" s="626">
        <v>10</v>
      </c>
      <c r="O1209" s="691">
        <v>2</v>
      </c>
      <c r="P1209" s="627">
        <v>0</v>
      </c>
      <c r="Q1209" s="642"/>
      <c r="R1209" s="626">
        <v>6</v>
      </c>
      <c r="S1209" s="642">
        <v>0.6</v>
      </c>
      <c r="T1209" s="691">
        <v>1</v>
      </c>
      <c r="U1209" s="673">
        <v>0.5</v>
      </c>
    </row>
    <row r="1210" spans="1:21" ht="14.4" customHeight="1" x14ac:dyDescent="0.3">
      <c r="A1210" s="625">
        <v>7</v>
      </c>
      <c r="B1210" s="626" t="s">
        <v>528</v>
      </c>
      <c r="C1210" s="626">
        <v>89301074</v>
      </c>
      <c r="D1210" s="689" t="s">
        <v>4146</v>
      </c>
      <c r="E1210" s="690" t="s">
        <v>2798</v>
      </c>
      <c r="F1210" s="626" t="s">
        <v>2775</v>
      </c>
      <c r="G1210" s="626" t="s">
        <v>3140</v>
      </c>
      <c r="H1210" s="626" t="s">
        <v>527</v>
      </c>
      <c r="I1210" s="626" t="s">
        <v>4057</v>
      </c>
      <c r="J1210" s="626" t="s">
        <v>3510</v>
      </c>
      <c r="K1210" s="626" t="s">
        <v>4058</v>
      </c>
      <c r="L1210" s="627">
        <v>0</v>
      </c>
      <c r="M1210" s="627">
        <v>0</v>
      </c>
      <c r="N1210" s="626">
        <v>1</v>
      </c>
      <c r="O1210" s="691">
        <v>1</v>
      </c>
      <c r="P1210" s="627"/>
      <c r="Q1210" s="642"/>
      <c r="R1210" s="626"/>
      <c r="S1210" s="642">
        <v>0</v>
      </c>
      <c r="T1210" s="691"/>
      <c r="U1210" s="673">
        <v>0</v>
      </c>
    </row>
    <row r="1211" spans="1:21" ht="14.4" customHeight="1" x14ac:dyDescent="0.3">
      <c r="A1211" s="625">
        <v>7</v>
      </c>
      <c r="B1211" s="626" t="s">
        <v>528</v>
      </c>
      <c r="C1211" s="626">
        <v>89301074</v>
      </c>
      <c r="D1211" s="689" t="s">
        <v>4146</v>
      </c>
      <c r="E1211" s="690" t="s">
        <v>2798</v>
      </c>
      <c r="F1211" s="626" t="s">
        <v>2775</v>
      </c>
      <c r="G1211" s="626" t="s">
        <v>3140</v>
      </c>
      <c r="H1211" s="626" t="s">
        <v>527</v>
      </c>
      <c r="I1211" s="626" t="s">
        <v>4059</v>
      </c>
      <c r="J1211" s="626" t="s">
        <v>3508</v>
      </c>
      <c r="K1211" s="626" t="s">
        <v>4060</v>
      </c>
      <c r="L1211" s="627">
        <v>0</v>
      </c>
      <c r="M1211" s="627">
        <v>0</v>
      </c>
      <c r="N1211" s="626">
        <v>6</v>
      </c>
      <c r="O1211" s="691">
        <v>1</v>
      </c>
      <c r="P1211" s="627"/>
      <c r="Q1211" s="642"/>
      <c r="R1211" s="626"/>
      <c r="S1211" s="642">
        <v>0</v>
      </c>
      <c r="T1211" s="691"/>
      <c r="U1211" s="673">
        <v>0</v>
      </c>
    </row>
    <row r="1212" spans="1:21" ht="14.4" customHeight="1" x14ac:dyDescent="0.3">
      <c r="A1212" s="625">
        <v>7</v>
      </c>
      <c r="B1212" s="626" t="s">
        <v>528</v>
      </c>
      <c r="C1212" s="626">
        <v>89301074</v>
      </c>
      <c r="D1212" s="689" t="s">
        <v>4146</v>
      </c>
      <c r="E1212" s="690" t="s">
        <v>2798</v>
      </c>
      <c r="F1212" s="626" t="s">
        <v>2775</v>
      </c>
      <c r="G1212" s="626" t="s">
        <v>3512</v>
      </c>
      <c r="H1212" s="626" t="s">
        <v>527</v>
      </c>
      <c r="I1212" s="626" t="s">
        <v>3513</v>
      </c>
      <c r="J1212" s="626" t="s">
        <v>3514</v>
      </c>
      <c r="K1212" s="626" t="s">
        <v>3061</v>
      </c>
      <c r="L1212" s="627">
        <v>64.13</v>
      </c>
      <c r="M1212" s="627">
        <v>128.26</v>
      </c>
      <c r="N1212" s="626">
        <v>2</v>
      </c>
      <c r="O1212" s="691">
        <v>0.5</v>
      </c>
      <c r="P1212" s="627">
        <v>128.26</v>
      </c>
      <c r="Q1212" s="642">
        <v>1</v>
      </c>
      <c r="R1212" s="626">
        <v>2</v>
      </c>
      <c r="S1212" s="642">
        <v>1</v>
      </c>
      <c r="T1212" s="691">
        <v>0.5</v>
      </c>
      <c r="U1212" s="673">
        <v>1</v>
      </c>
    </row>
    <row r="1213" spans="1:21" ht="14.4" customHeight="1" x14ac:dyDescent="0.3">
      <c r="A1213" s="625">
        <v>7</v>
      </c>
      <c r="B1213" s="626" t="s">
        <v>528</v>
      </c>
      <c r="C1213" s="626">
        <v>89301074</v>
      </c>
      <c r="D1213" s="689" t="s">
        <v>4146</v>
      </c>
      <c r="E1213" s="690" t="s">
        <v>2798</v>
      </c>
      <c r="F1213" s="626" t="s">
        <v>2775</v>
      </c>
      <c r="G1213" s="626" t="s">
        <v>3155</v>
      </c>
      <c r="H1213" s="626" t="s">
        <v>527</v>
      </c>
      <c r="I1213" s="626" t="s">
        <v>3156</v>
      </c>
      <c r="J1213" s="626" t="s">
        <v>3157</v>
      </c>
      <c r="K1213" s="626" t="s">
        <v>3078</v>
      </c>
      <c r="L1213" s="627">
        <v>114.52</v>
      </c>
      <c r="M1213" s="627">
        <v>343.56</v>
      </c>
      <c r="N1213" s="626">
        <v>3</v>
      </c>
      <c r="O1213" s="691">
        <v>0.5</v>
      </c>
      <c r="P1213" s="627"/>
      <c r="Q1213" s="642">
        <v>0</v>
      </c>
      <c r="R1213" s="626"/>
      <c r="S1213" s="642">
        <v>0</v>
      </c>
      <c r="T1213" s="691"/>
      <c r="U1213" s="673">
        <v>0</v>
      </c>
    </row>
    <row r="1214" spans="1:21" ht="14.4" customHeight="1" x14ac:dyDescent="0.3">
      <c r="A1214" s="625">
        <v>7</v>
      </c>
      <c r="B1214" s="626" t="s">
        <v>528</v>
      </c>
      <c r="C1214" s="626">
        <v>89301074</v>
      </c>
      <c r="D1214" s="689" t="s">
        <v>4146</v>
      </c>
      <c r="E1214" s="690" t="s">
        <v>2798</v>
      </c>
      <c r="F1214" s="626" t="s">
        <v>2775</v>
      </c>
      <c r="G1214" s="626" t="s">
        <v>3155</v>
      </c>
      <c r="H1214" s="626" t="s">
        <v>527</v>
      </c>
      <c r="I1214" s="626" t="s">
        <v>3158</v>
      </c>
      <c r="J1214" s="626" t="s">
        <v>3157</v>
      </c>
      <c r="K1214" s="626" t="s">
        <v>3078</v>
      </c>
      <c r="L1214" s="627">
        <v>0</v>
      </c>
      <c r="M1214" s="627">
        <v>0</v>
      </c>
      <c r="N1214" s="626">
        <v>3</v>
      </c>
      <c r="O1214" s="691">
        <v>1</v>
      </c>
      <c r="P1214" s="627"/>
      <c r="Q1214" s="642"/>
      <c r="R1214" s="626"/>
      <c r="S1214" s="642">
        <v>0</v>
      </c>
      <c r="T1214" s="691"/>
      <c r="U1214" s="673">
        <v>0</v>
      </c>
    </row>
    <row r="1215" spans="1:21" ht="14.4" customHeight="1" x14ac:dyDescent="0.3">
      <c r="A1215" s="625">
        <v>7</v>
      </c>
      <c r="B1215" s="626" t="s">
        <v>528</v>
      </c>
      <c r="C1215" s="626">
        <v>89301074</v>
      </c>
      <c r="D1215" s="689" t="s">
        <v>4146</v>
      </c>
      <c r="E1215" s="690" t="s">
        <v>2798</v>
      </c>
      <c r="F1215" s="626" t="s">
        <v>2775</v>
      </c>
      <c r="G1215" s="626" t="s">
        <v>3155</v>
      </c>
      <c r="H1215" s="626" t="s">
        <v>527</v>
      </c>
      <c r="I1215" s="626" t="s">
        <v>4061</v>
      </c>
      <c r="J1215" s="626" t="s">
        <v>3160</v>
      </c>
      <c r="K1215" s="626" t="s">
        <v>918</v>
      </c>
      <c r="L1215" s="627">
        <v>196.46</v>
      </c>
      <c r="M1215" s="627">
        <v>196.46</v>
      </c>
      <c r="N1215" s="626">
        <v>1</v>
      </c>
      <c r="O1215" s="691">
        <v>1</v>
      </c>
      <c r="P1215" s="627"/>
      <c r="Q1215" s="642">
        <v>0</v>
      </c>
      <c r="R1215" s="626"/>
      <c r="S1215" s="642">
        <v>0</v>
      </c>
      <c r="T1215" s="691"/>
      <c r="U1215" s="673">
        <v>0</v>
      </c>
    </row>
    <row r="1216" spans="1:21" ht="14.4" customHeight="1" x14ac:dyDescent="0.3">
      <c r="A1216" s="625">
        <v>7</v>
      </c>
      <c r="B1216" s="626" t="s">
        <v>528</v>
      </c>
      <c r="C1216" s="626">
        <v>89301074</v>
      </c>
      <c r="D1216" s="689" t="s">
        <v>4146</v>
      </c>
      <c r="E1216" s="690" t="s">
        <v>2798</v>
      </c>
      <c r="F1216" s="626" t="s">
        <v>2775</v>
      </c>
      <c r="G1216" s="626" t="s">
        <v>3155</v>
      </c>
      <c r="H1216" s="626" t="s">
        <v>527</v>
      </c>
      <c r="I1216" s="626" t="s">
        <v>4062</v>
      </c>
      <c r="J1216" s="626" t="s">
        <v>3162</v>
      </c>
      <c r="K1216" s="626" t="s">
        <v>4063</v>
      </c>
      <c r="L1216" s="627">
        <v>147.36000000000001</v>
      </c>
      <c r="M1216" s="627">
        <v>294.72000000000003</v>
      </c>
      <c r="N1216" s="626">
        <v>2</v>
      </c>
      <c r="O1216" s="691">
        <v>0.5</v>
      </c>
      <c r="P1216" s="627">
        <v>294.72000000000003</v>
      </c>
      <c r="Q1216" s="642">
        <v>1</v>
      </c>
      <c r="R1216" s="626">
        <v>2</v>
      </c>
      <c r="S1216" s="642">
        <v>1</v>
      </c>
      <c r="T1216" s="691">
        <v>0.5</v>
      </c>
      <c r="U1216" s="673">
        <v>1</v>
      </c>
    </row>
    <row r="1217" spans="1:21" ht="14.4" customHeight="1" x14ac:dyDescent="0.3">
      <c r="A1217" s="625">
        <v>7</v>
      </c>
      <c r="B1217" s="626" t="s">
        <v>528</v>
      </c>
      <c r="C1217" s="626">
        <v>89301074</v>
      </c>
      <c r="D1217" s="689" t="s">
        <v>4146</v>
      </c>
      <c r="E1217" s="690" t="s">
        <v>2798</v>
      </c>
      <c r="F1217" s="626" t="s">
        <v>2775</v>
      </c>
      <c r="G1217" s="626" t="s">
        <v>3155</v>
      </c>
      <c r="H1217" s="626" t="s">
        <v>645</v>
      </c>
      <c r="I1217" s="626" t="s">
        <v>3164</v>
      </c>
      <c r="J1217" s="626" t="s">
        <v>3165</v>
      </c>
      <c r="K1217" s="626" t="s">
        <v>3166</v>
      </c>
      <c r="L1217" s="627">
        <v>147.36000000000001</v>
      </c>
      <c r="M1217" s="627">
        <v>1473.6000000000001</v>
      </c>
      <c r="N1217" s="626">
        <v>10</v>
      </c>
      <c r="O1217" s="691">
        <v>1.5</v>
      </c>
      <c r="P1217" s="627">
        <v>1473.6000000000001</v>
      </c>
      <c r="Q1217" s="642">
        <v>1</v>
      </c>
      <c r="R1217" s="626">
        <v>10</v>
      </c>
      <c r="S1217" s="642">
        <v>1</v>
      </c>
      <c r="T1217" s="691">
        <v>1.5</v>
      </c>
      <c r="U1217" s="673">
        <v>1</v>
      </c>
    </row>
    <row r="1218" spans="1:21" ht="14.4" customHeight="1" x14ac:dyDescent="0.3">
      <c r="A1218" s="625">
        <v>7</v>
      </c>
      <c r="B1218" s="626" t="s">
        <v>528</v>
      </c>
      <c r="C1218" s="626">
        <v>89301074</v>
      </c>
      <c r="D1218" s="689" t="s">
        <v>4146</v>
      </c>
      <c r="E1218" s="690" t="s">
        <v>2798</v>
      </c>
      <c r="F1218" s="626" t="s">
        <v>2775</v>
      </c>
      <c r="G1218" s="626" t="s">
        <v>3155</v>
      </c>
      <c r="H1218" s="626" t="s">
        <v>645</v>
      </c>
      <c r="I1218" s="626" t="s">
        <v>3167</v>
      </c>
      <c r="J1218" s="626" t="s">
        <v>3168</v>
      </c>
      <c r="K1218" s="626" t="s">
        <v>918</v>
      </c>
      <c r="L1218" s="627">
        <v>196.46</v>
      </c>
      <c r="M1218" s="627">
        <v>1178.76</v>
      </c>
      <c r="N1218" s="626">
        <v>6</v>
      </c>
      <c r="O1218" s="691">
        <v>0.5</v>
      </c>
      <c r="P1218" s="627">
        <v>1178.76</v>
      </c>
      <c r="Q1218" s="642">
        <v>1</v>
      </c>
      <c r="R1218" s="626">
        <v>6</v>
      </c>
      <c r="S1218" s="642">
        <v>1</v>
      </c>
      <c r="T1218" s="691">
        <v>0.5</v>
      </c>
      <c r="U1218" s="673">
        <v>1</v>
      </c>
    </row>
    <row r="1219" spans="1:21" ht="14.4" customHeight="1" x14ac:dyDescent="0.3">
      <c r="A1219" s="625">
        <v>7</v>
      </c>
      <c r="B1219" s="626" t="s">
        <v>528</v>
      </c>
      <c r="C1219" s="626">
        <v>89301074</v>
      </c>
      <c r="D1219" s="689" t="s">
        <v>4146</v>
      </c>
      <c r="E1219" s="690" t="s">
        <v>2798</v>
      </c>
      <c r="F1219" s="626" t="s">
        <v>2775</v>
      </c>
      <c r="G1219" s="626" t="s">
        <v>3155</v>
      </c>
      <c r="H1219" s="626" t="s">
        <v>527</v>
      </c>
      <c r="I1219" s="626" t="s">
        <v>3564</v>
      </c>
      <c r="J1219" s="626" t="s">
        <v>3170</v>
      </c>
      <c r="K1219" s="626" t="s">
        <v>3078</v>
      </c>
      <c r="L1219" s="627">
        <v>0</v>
      </c>
      <c r="M1219" s="627">
        <v>0</v>
      </c>
      <c r="N1219" s="626">
        <v>3</v>
      </c>
      <c r="O1219" s="691">
        <v>1</v>
      </c>
      <c r="P1219" s="627"/>
      <c r="Q1219" s="642"/>
      <c r="R1219" s="626"/>
      <c r="S1219" s="642">
        <v>0</v>
      </c>
      <c r="T1219" s="691"/>
      <c r="U1219" s="673">
        <v>0</v>
      </c>
    </row>
    <row r="1220" spans="1:21" ht="14.4" customHeight="1" x14ac:dyDescent="0.3">
      <c r="A1220" s="625">
        <v>7</v>
      </c>
      <c r="B1220" s="626" t="s">
        <v>528</v>
      </c>
      <c r="C1220" s="626">
        <v>89301074</v>
      </c>
      <c r="D1220" s="689" t="s">
        <v>4146</v>
      </c>
      <c r="E1220" s="690" t="s">
        <v>2798</v>
      </c>
      <c r="F1220" s="626" t="s">
        <v>2775</v>
      </c>
      <c r="G1220" s="626" t="s">
        <v>3155</v>
      </c>
      <c r="H1220" s="626" t="s">
        <v>527</v>
      </c>
      <c r="I1220" s="626" t="s">
        <v>3169</v>
      </c>
      <c r="J1220" s="626" t="s">
        <v>3170</v>
      </c>
      <c r="K1220" s="626" t="s">
        <v>3171</v>
      </c>
      <c r="L1220" s="627">
        <v>163.72999999999999</v>
      </c>
      <c r="M1220" s="627">
        <v>163.72999999999999</v>
      </c>
      <c r="N1220" s="626">
        <v>1</v>
      </c>
      <c r="O1220" s="691">
        <v>1</v>
      </c>
      <c r="P1220" s="627">
        <v>163.72999999999999</v>
      </c>
      <c r="Q1220" s="642">
        <v>1</v>
      </c>
      <c r="R1220" s="626">
        <v>1</v>
      </c>
      <c r="S1220" s="642">
        <v>1</v>
      </c>
      <c r="T1220" s="691">
        <v>1</v>
      </c>
      <c r="U1220" s="673">
        <v>1</v>
      </c>
    </row>
    <row r="1221" spans="1:21" ht="14.4" customHeight="1" x14ac:dyDescent="0.3">
      <c r="A1221" s="625">
        <v>7</v>
      </c>
      <c r="B1221" s="626" t="s">
        <v>528</v>
      </c>
      <c r="C1221" s="626">
        <v>89301074</v>
      </c>
      <c r="D1221" s="689" t="s">
        <v>4146</v>
      </c>
      <c r="E1221" s="690" t="s">
        <v>2798</v>
      </c>
      <c r="F1221" s="626" t="s">
        <v>2775</v>
      </c>
      <c r="G1221" s="626" t="s">
        <v>3155</v>
      </c>
      <c r="H1221" s="626" t="s">
        <v>645</v>
      </c>
      <c r="I1221" s="626" t="s">
        <v>3172</v>
      </c>
      <c r="J1221" s="626" t="s">
        <v>3173</v>
      </c>
      <c r="K1221" s="626" t="s">
        <v>3078</v>
      </c>
      <c r="L1221" s="627">
        <v>124.51</v>
      </c>
      <c r="M1221" s="627">
        <v>747.06000000000006</v>
      </c>
      <c r="N1221" s="626">
        <v>6</v>
      </c>
      <c r="O1221" s="691">
        <v>0.5</v>
      </c>
      <c r="P1221" s="627"/>
      <c r="Q1221" s="642">
        <v>0</v>
      </c>
      <c r="R1221" s="626"/>
      <c r="S1221" s="642">
        <v>0</v>
      </c>
      <c r="T1221" s="691"/>
      <c r="U1221" s="673">
        <v>0</v>
      </c>
    </row>
    <row r="1222" spans="1:21" ht="14.4" customHeight="1" x14ac:dyDescent="0.3">
      <c r="A1222" s="625">
        <v>7</v>
      </c>
      <c r="B1222" s="626" t="s">
        <v>528</v>
      </c>
      <c r="C1222" s="626">
        <v>89301074</v>
      </c>
      <c r="D1222" s="689" t="s">
        <v>4146</v>
      </c>
      <c r="E1222" s="690" t="s">
        <v>2798</v>
      </c>
      <c r="F1222" s="626" t="s">
        <v>2775</v>
      </c>
      <c r="G1222" s="626" t="s">
        <v>3155</v>
      </c>
      <c r="H1222" s="626" t="s">
        <v>645</v>
      </c>
      <c r="I1222" s="626" t="s">
        <v>3280</v>
      </c>
      <c r="J1222" s="626" t="s">
        <v>3173</v>
      </c>
      <c r="K1222" s="626" t="s">
        <v>3171</v>
      </c>
      <c r="L1222" s="627">
        <v>207.53</v>
      </c>
      <c r="M1222" s="627">
        <v>622.59</v>
      </c>
      <c r="N1222" s="626">
        <v>3</v>
      </c>
      <c r="O1222" s="691">
        <v>1</v>
      </c>
      <c r="P1222" s="627">
        <v>622.59</v>
      </c>
      <c r="Q1222" s="642">
        <v>1</v>
      </c>
      <c r="R1222" s="626">
        <v>3</v>
      </c>
      <c r="S1222" s="642">
        <v>1</v>
      </c>
      <c r="T1222" s="691">
        <v>1</v>
      </c>
      <c r="U1222" s="673">
        <v>1</v>
      </c>
    </row>
    <row r="1223" spans="1:21" ht="14.4" customHeight="1" x14ac:dyDescent="0.3">
      <c r="A1223" s="625">
        <v>7</v>
      </c>
      <c r="B1223" s="626" t="s">
        <v>528</v>
      </c>
      <c r="C1223" s="626">
        <v>89301074</v>
      </c>
      <c r="D1223" s="689" t="s">
        <v>4146</v>
      </c>
      <c r="E1223" s="690" t="s">
        <v>2798</v>
      </c>
      <c r="F1223" s="626" t="s">
        <v>2775</v>
      </c>
      <c r="G1223" s="626" t="s">
        <v>3155</v>
      </c>
      <c r="H1223" s="626" t="s">
        <v>645</v>
      </c>
      <c r="I1223" s="626" t="s">
        <v>3280</v>
      </c>
      <c r="J1223" s="626" t="s">
        <v>3173</v>
      </c>
      <c r="K1223" s="626" t="s">
        <v>3171</v>
      </c>
      <c r="L1223" s="627">
        <v>163.72999999999999</v>
      </c>
      <c r="M1223" s="627">
        <v>982.38</v>
      </c>
      <c r="N1223" s="626">
        <v>6</v>
      </c>
      <c r="O1223" s="691">
        <v>3.5</v>
      </c>
      <c r="P1223" s="627">
        <v>818.65</v>
      </c>
      <c r="Q1223" s="642">
        <v>0.83333333333333326</v>
      </c>
      <c r="R1223" s="626">
        <v>5</v>
      </c>
      <c r="S1223" s="642">
        <v>0.83333333333333337</v>
      </c>
      <c r="T1223" s="691">
        <v>2.5</v>
      </c>
      <c r="U1223" s="673">
        <v>0.7142857142857143</v>
      </c>
    </row>
    <row r="1224" spans="1:21" ht="14.4" customHeight="1" x14ac:dyDescent="0.3">
      <c r="A1224" s="625">
        <v>7</v>
      </c>
      <c r="B1224" s="626" t="s">
        <v>528</v>
      </c>
      <c r="C1224" s="626">
        <v>89301074</v>
      </c>
      <c r="D1224" s="689" t="s">
        <v>4146</v>
      </c>
      <c r="E1224" s="690" t="s">
        <v>2798</v>
      </c>
      <c r="F1224" s="626" t="s">
        <v>2775</v>
      </c>
      <c r="G1224" s="626" t="s">
        <v>3155</v>
      </c>
      <c r="H1224" s="626" t="s">
        <v>645</v>
      </c>
      <c r="I1224" s="626" t="s">
        <v>3281</v>
      </c>
      <c r="J1224" s="626" t="s">
        <v>3272</v>
      </c>
      <c r="K1224" s="626" t="s">
        <v>3277</v>
      </c>
      <c r="L1224" s="627">
        <v>314.35000000000002</v>
      </c>
      <c r="M1224" s="627">
        <v>2514.8000000000002</v>
      </c>
      <c r="N1224" s="626">
        <v>8</v>
      </c>
      <c r="O1224" s="691">
        <v>4</v>
      </c>
      <c r="P1224" s="627">
        <v>1571.75</v>
      </c>
      <c r="Q1224" s="642">
        <v>0.625</v>
      </c>
      <c r="R1224" s="626">
        <v>5</v>
      </c>
      <c r="S1224" s="642">
        <v>0.625</v>
      </c>
      <c r="T1224" s="691">
        <v>2.5</v>
      </c>
      <c r="U1224" s="673">
        <v>0.625</v>
      </c>
    </row>
    <row r="1225" spans="1:21" ht="14.4" customHeight="1" x14ac:dyDescent="0.3">
      <c r="A1225" s="625">
        <v>7</v>
      </c>
      <c r="B1225" s="626" t="s">
        <v>528</v>
      </c>
      <c r="C1225" s="626">
        <v>89301074</v>
      </c>
      <c r="D1225" s="689" t="s">
        <v>4146</v>
      </c>
      <c r="E1225" s="690" t="s">
        <v>2798</v>
      </c>
      <c r="F1225" s="626" t="s">
        <v>2775</v>
      </c>
      <c r="G1225" s="626" t="s">
        <v>3155</v>
      </c>
      <c r="H1225" s="626" t="s">
        <v>645</v>
      </c>
      <c r="I1225" s="626" t="s">
        <v>3281</v>
      </c>
      <c r="J1225" s="626" t="s">
        <v>3272</v>
      </c>
      <c r="K1225" s="626" t="s">
        <v>3277</v>
      </c>
      <c r="L1225" s="627">
        <v>314.33999999999997</v>
      </c>
      <c r="M1225" s="627">
        <v>4715.1000000000004</v>
      </c>
      <c r="N1225" s="626">
        <v>15</v>
      </c>
      <c r="O1225" s="691">
        <v>4.5</v>
      </c>
      <c r="P1225" s="627">
        <v>2200.38</v>
      </c>
      <c r="Q1225" s="642">
        <v>0.46666666666666667</v>
      </c>
      <c r="R1225" s="626">
        <v>7</v>
      </c>
      <c r="S1225" s="642">
        <v>0.46666666666666667</v>
      </c>
      <c r="T1225" s="691">
        <v>2</v>
      </c>
      <c r="U1225" s="673">
        <v>0.44444444444444442</v>
      </c>
    </row>
    <row r="1226" spans="1:21" ht="14.4" customHeight="1" x14ac:dyDescent="0.3">
      <c r="A1226" s="625">
        <v>7</v>
      </c>
      <c r="B1226" s="626" t="s">
        <v>528</v>
      </c>
      <c r="C1226" s="626">
        <v>89301074</v>
      </c>
      <c r="D1226" s="689" t="s">
        <v>4146</v>
      </c>
      <c r="E1226" s="690" t="s">
        <v>2798</v>
      </c>
      <c r="F1226" s="626" t="s">
        <v>2775</v>
      </c>
      <c r="G1226" s="626" t="s">
        <v>3155</v>
      </c>
      <c r="H1226" s="626" t="s">
        <v>527</v>
      </c>
      <c r="I1226" s="626" t="s">
        <v>4064</v>
      </c>
      <c r="J1226" s="626" t="s">
        <v>4065</v>
      </c>
      <c r="K1226" s="626" t="s">
        <v>3563</v>
      </c>
      <c r="L1226" s="627">
        <v>32.74</v>
      </c>
      <c r="M1226" s="627">
        <v>32.74</v>
      </c>
      <c r="N1226" s="626">
        <v>1</v>
      </c>
      <c r="O1226" s="691">
        <v>0.5</v>
      </c>
      <c r="P1226" s="627"/>
      <c r="Q1226" s="642">
        <v>0</v>
      </c>
      <c r="R1226" s="626"/>
      <c r="S1226" s="642">
        <v>0</v>
      </c>
      <c r="T1226" s="691"/>
      <c r="U1226" s="673">
        <v>0</v>
      </c>
    </row>
    <row r="1227" spans="1:21" ht="14.4" customHeight="1" x14ac:dyDescent="0.3">
      <c r="A1227" s="625">
        <v>7</v>
      </c>
      <c r="B1227" s="626" t="s">
        <v>528</v>
      </c>
      <c r="C1227" s="626">
        <v>89301074</v>
      </c>
      <c r="D1227" s="689" t="s">
        <v>4146</v>
      </c>
      <c r="E1227" s="690" t="s">
        <v>2798</v>
      </c>
      <c r="F1227" s="626" t="s">
        <v>2775</v>
      </c>
      <c r="G1227" s="626" t="s">
        <v>3155</v>
      </c>
      <c r="H1227" s="626" t="s">
        <v>527</v>
      </c>
      <c r="I1227" s="626" t="s">
        <v>4066</v>
      </c>
      <c r="J1227" s="626" t="s">
        <v>3919</v>
      </c>
      <c r="K1227" s="626" t="s">
        <v>3920</v>
      </c>
      <c r="L1227" s="627">
        <v>294.7</v>
      </c>
      <c r="M1227" s="627">
        <v>884.09999999999991</v>
      </c>
      <c r="N1227" s="626">
        <v>3</v>
      </c>
      <c r="O1227" s="691">
        <v>1</v>
      </c>
      <c r="P1227" s="627"/>
      <c r="Q1227" s="642">
        <v>0</v>
      </c>
      <c r="R1227" s="626"/>
      <c r="S1227" s="642">
        <v>0</v>
      </c>
      <c r="T1227" s="691"/>
      <c r="U1227" s="673">
        <v>0</v>
      </c>
    </row>
    <row r="1228" spans="1:21" ht="14.4" customHeight="1" x14ac:dyDescent="0.3">
      <c r="A1228" s="625">
        <v>7</v>
      </c>
      <c r="B1228" s="626" t="s">
        <v>528</v>
      </c>
      <c r="C1228" s="626">
        <v>89301074</v>
      </c>
      <c r="D1228" s="689" t="s">
        <v>4146</v>
      </c>
      <c r="E1228" s="690" t="s">
        <v>2798</v>
      </c>
      <c r="F1228" s="626" t="s">
        <v>2775</v>
      </c>
      <c r="G1228" s="626" t="s">
        <v>2937</v>
      </c>
      <c r="H1228" s="626" t="s">
        <v>527</v>
      </c>
      <c r="I1228" s="626" t="s">
        <v>3517</v>
      </c>
      <c r="J1228" s="626" t="s">
        <v>3518</v>
      </c>
      <c r="K1228" s="626" t="s">
        <v>3519</v>
      </c>
      <c r="L1228" s="627">
        <v>0</v>
      </c>
      <c r="M1228" s="627">
        <v>0</v>
      </c>
      <c r="N1228" s="626">
        <v>3</v>
      </c>
      <c r="O1228" s="691">
        <v>2</v>
      </c>
      <c r="P1228" s="627">
        <v>0</v>
      </c>
      <c r="Q1228" s="642"/>
      <c r="R1228" s="626">
        <v>2</v>
      </c>
      <c r="S1228" s="642">
        <v>0.66666666666666663</v>
      </c>
      <c r="T1228" s="691">
        <v>1</v>
      </c>
      <c r="U1228" s="673">
        <v>0.5</v>
      </c>
    </row>
    <row r="1229" spans="1:21" ht="14.4" customHeight="1" x14ac:dyDescent="0.3">
      <c r="A1229" s="625">
        <v>7</v>
      </c>
      <c r="B1229" s="626" t="s">
        <v>528</v>
      </c>
      <c r="C1229" s="626">
        <v>89301074</v>
      </c>
      <c r="D1229" s="689" t="s">
        <v>4146</v>
      </c>
      <c r="E1229" s="690" t="s">
        <v>2798</v>
      </c>
      <c r="F1229" s="626" t="s">
        <v>2775</v>
      </c>
      <c r="G1229" s="626" t="s">
        <v>2937</v>
      </c>
      <c r="H1229" s="626" t="s">
        <v>527</v>
      </c>
      <c r="I1229" s="626" t="s">
        <v>3174</v>
      </c>
      <c r="J1229" s="626" t="s">
        <v>3175</v>
      </c>
      <c r="K1229" s="626" t="s">
        <v>2905</v>
      </c>
      <c r="L1229" s="627">
        <v>154.33000000000001</v>
      </c>
      <c r="M1229" s="627">
        <v>2932.27</v>
      </c>
      <c r="N1229" s="626">
        <v>19</v>
      </c>
      <c r="O1229" s="691">
        <v>6</v>
      </c>
      <c r="P1229" s="627">
        <v>2314.9499999999998</v>
      </c>
      <c r="Q1229" s="642">
        <v>0.78947368421052622</v>
      </c>
      <c r="R1229" s="626">
        <v>15</v>
      </c>
      <c r="S1229" s="642">
        <v>0.78947368421052633</v>
      </c>
      <c r="T1229" s="691">
        <v>4.5</v>
      </c>
      <c r="U1229" s="673">
        <v>0.75</v>
      </c>
    </row>
    <row r="1230" spans="1:21" ht="14.4" customHeight="1" x14ac:dyDescent="0.3">
      <c r="A1230" s="625">
        <v>7</v>
      </c>
      <c r="B1230" s="626" t="s">
        <v>528</v>
      </c>
      <c r="C1230" s="626">
        <v>89301074</v>
      </c>
      <c r="D1230" s="689" t="s">
        <v>4146</v>
      </c>
      <c r="E1230" s="690" t="s">
        <v>2798</v>
      </c>
      <c r="F1230" s="626" t="s">
        <v>2775</v>
      </c>
      <c r="G1230" s="626" t="s">
        <v>2937</v>
      </c>
      <c r="H1230" s="626" t="s">
        <v>527</v>
      </c>
      <c r="I1230" s="626" t="s">
        <v>2938</v>
      </c>
      <c r="J1230" s="626" t="s">
        <v>2939</v>
      </c>
      <c r="K1230" s="626" t="s">
        <v>2905</v>
      </c>
      <c r="L1230" s="627">
        <v>60.97</v>
      </c>
      <c r="M1230" s="627">
        <v>7133.4900000000007</v>
      </c>
      <c r="N1230" s="626">
        <v>117</v>
      </c>
      <c r="O1230" s="691">
        <v>35</v>
      </c>
      <c r="P1230" s="627">
        <v>3963.05</v>
      </c>
      <c r="Q1230" s="642">
        <v>0.55555555555555558</v>
      </c>
      <c r="R1230" s="626">
        <v>65</v>
      </c>
      <c r="S1230" s="642">
        <v>0.55555555555555558</v>
      </c>
      <c r="T1230" s="691">
        <v>20.5</v>
      </c>
      <c r="U1230" s="673">
        <v>0.58571428571428574</v>
      </c>
    </row>
    <row r="1231" spans="1:21" ht="14.4" customHeight="1" x14ac:dyDescent="0.3">
      <c r="A1231" s="625">
        <v>7</v>
      </c>
      <c r="B1231" s="626" t="s">
        <v>528</v>
      </c>
      <c r="C1231" s="626">
        <v>89301074</v>
      </c>
      <c r="D1231" s="689" t="s">
        <v>4146</v>
      </c>
      <c r="E1231" s="690" t="s">
        <v>2798</v>
      </c>
      <c r="F1231" s="626" t="s">
        <v>2775</v>
      </c>
      <c r="G1231" s="626" t="s">
        <v>2937</v>
      </c>
      <c r="H1231" s="626" t="s">
        <v>527</v>
      </c>
      <c r="I1231" s="626" t="s">
        <v>3286</v>
      </c>
      <c r="J1231" s="626" t="s">
        <v>2939</v>
      </c>
      <c r="K1231" s="626" t="s">
        <v>3287</v>
      </c>
      <c r="L1231" s="627">
        <v>0</v>
      </c>
      <c r="M1231" s="627">
        <v>0</v>
      </c>
      <c r="N1231" s="626">
        <v>1</v>
      </c>
      <c r="O1231" s="691">
        <v>0.5</v>
      </c>
      <c r="P1231" s="627"/>
      <c r="Q1231" s="642"/>
      <c r="R1231" s="626"/>
      <c r="S1231" s="642">
        <v>0</v>
      </c>
      <c r="T1231" s="691"/>
      <c r="U1231" s="673">
        <v>0</v>
      </c>
    </row>
    <row r="1232" spans="1:21" ht="14.4" customHeight="1" x14ac:dyDescent="0.3">
      <c r="A1232" s="625">
        <v>7</v>
      </c>
      <c r="B1232" s="626" t="s">
        <v>528</v>
      </c>
      <c r="C1232" s="626">
        <v>89301074</v>
      </c>
      <c r="D1232" s="689" t="s">
        <v>4146</v>
      </c>
      <c r="E1232" s="690" t="s">
        <v>2798</v>
      </c>
      <c r="F1232" s="626" t="s">
        <v>2775</v>
      </c>
      <c r="G1232" s="626" t="s">
        <v>2937</v>
      </c>
      <c r="H1232" s="626" t="s">
        <v>527</v>
      </c>
      <c r="I1232" s="626" t="s">
        <v>4067</v>
      </c>
      <c r="J1232" s="626" t="s">
        <v>3518</v>
      </c>
      <c r="K1232" s="626" t="s">
        <v>4068</v>
      </c>
      <c r="L1232" s="627">
        <v>0</v>
      </c>
      <c r="M1232" s="627">
        <v>0</v>
      </c>
      <c r="N1232" s="626">
        <v>3</v>
      </c>
      <c r="O1232" s="691">
        <v>1.5</v>
      </c>
      <c r="P1232" s="627">
        <v>0</v>
      </c>
      <c r="Q1232" s="642"/>
      <c r="R1232" s="626">
        <v>2</v>
      </c>
      <c r="S1232" s="642">
        <v>0.66666666666666663</v>
      </c>
      <c r="T1232" s="691">
        <v>0.5</v>
      </c>
      <c r="U1232" s="673">
        <v>0.33333333333333331</v>
      </c>
    </row>
    <row r="1233" spans="1:21" ht="14.4" customHeight="1" x14ac:dyDescent="0.3">
      <c r="A1233" s="625">
        <v>7</v>
      </c>
      <c r="B1233" s="626" t="s">
        <v>528</v>
      </c>
      <c r="C1233" s="626">
        <v>89301074</v>
      </c>
      <c r="D1233" s="689" t="s">
        <v>4146</v>
      </c>
      <c r="E1233" s="690" t="s">
        <v>2798</v>
      </c>
      <c r="F1233" s="626" t="s">
        <v>2775</v>
      </c>
      <c r="G1233" s="626" t="s">
        <v>2937</v>
      </c>
      <c r="H1233" s="626" t="s">
        <v>527</v>
      </c>
      <c r="I1233" s="626" t="s">
        <v>4069</v>
      </c>
      <c r="J1233" s="626" t="s">
        <v>3518</v>
      </c>
      <c r="K1233" s="626" t="s">
        <v>4068</v>
      </c>
      <c r="L1233" s="627">
        <v>0</v>
      </c>
      <c r="M1233" s="627">
        <v>0</v>
      </c>
      <c r="N1233" s="626">
        <v>1</v>
      </c>
      <c r="O1233" s="691">
        <v>0.5</v>
      </c>
      <c r="P1233" s="627">
        <v>0</v>
      </c>
      <c r="Q1233" s="642"/>
      <c r="R1233" s="626">
        <v>1</v>
      </c>
      <c r="S1233" s="642">
        <v>1</v>
      </c>
      <c r="T1233" s="691">
        <v>0.5</v>
      </c>
      <c r="U1233" s="673">
        <v>1</v>
      </c>
    </row>
    <row r="1234" spans="1:21" ht="14.4" customHeight="1" x14ac:dyDescent="0.3">
      <c r="A1234" s="625">
        <v>7</v>
      </c>
      <c r="B1234" s="626" t="s">
        <v>528</v>
      </c>
      <c r="C1234" s="626">
        <v>89301074</v>
      </c>
      <c r="D1234" s="689" t="s">
        <v>4146</v>
      </c>
      <c r="E1234" s="690" t="s">
        <v>2798</v>
      </c>
      <c r="F1234" s="626" t="s">
        <v>2775</v>
      </c>
      <c r="G1234" s="626" t="s">
        <v>3176</v>
      </c>
      <c r="H1234" s="626" t="s">
        <v>527</v>
      </c>
      <c r="I1234" s="626" t="s">
        <v>4070</v>
      </c>
      <c r="J1234" s="626" t="s">
        <v>3178</v>
      </c>
      <c r="K1234" s="626" t="s">
        <v>4071</v>
      </c>
      <c r="L1234" s="627">
        <v>432.32</v>
      </c>
      <c r="M1234" s="627">
        <v>864.64</v>
      </c>
      <c r="N1234" s="626">
        <v>2</v>
      </c>
      <c r="O1234" s="691">
        <v>0.5</v>
      </c>
      <c r="P1234" s="627">
        <v>864.64</v>
      </c>
      <c r="Q1234" s="642">
        <v>1</v>
      </c>
      <c r="R1234" s="626">
        <v>2</v>
      </c>
      <c r="S1234" s="642">
        <v>1</v>
      </c>
      <c r="T1234" s="691">
        <v>0.5</v>
      </c>
      <c r="U1234" s="673">
        <v>1</v>
      </c>
    </row>
    <row r="1235" spans="1:21" ht="14.4" customHeight="1" x14ac:dyDescent="0.3">
      <c r="A1235" s="625">
        <v>7</v>
      </c>
      <c r="B1235" s="626" t="s">
        <v>528</v>
      </c>
      <c r="C1235" s="626">
        <v>89301074</v>
      </c>
      <c r="D1235" s="689" t="s">
        <v>4146</v>
      </c>
      <c r="E1235" s="690" t="s">
        <v>2798</v>
      </c>
      <c r="F1235" s="626" t="s">
        <v>2775</v>
      </c>
      <c r="G1235" s="626" t="s">
        <v>3176</v>
      </c>
      <c r="H1235" s="626" t="s">
        <v>527</v>
      </c>
      <c r="I1235" s="626" t="s">
        <v>3288</v>
      </c>
      <c r="J1235" s="626" t="s">
        <v>3289</v>
      </c>
      <c r="K1235" s="626" t="s">
        <v>3290</v>
      </c>
      <c r="L1235" s="627">
        <v>162.13</v>
      </c>
      <c r="M1235" s="627">
        <v>486.39</v>
      </c>
      <c r="N1235" s="626">
        <v>3</v>
      </c>
      <c r="O1235" s="691">
        <v>0.5</v>
      </c>
      <c r="P1235" s="627">
        <v>486.39</v>
      </c>
      <c r="Q1235" s="642">
        <v>1</v>
      </c>
      <c r="R1235" s="626">
        <v>3</v>
      </c>
      <c r="S1235" s="642">
        <v>1</v>
      </c>
      <c r="T1235" s="691">
        <v>0.5</v>
      </c>
      <c r="U1235" s="673">
        <v>1</v>
      </c>
    </row>
    <row r="1236" spans="1:21" ht="14.4" customHeight="1" x14ac:dyDescent="0.3">
      <c r="A1236" s="625">
        <v>7</v>
      </c>
      <c r="B1236" s="626" t="s">
        <v>528</v>
      </c>
      <c r="C1236" s="626">
        <v>89301074</v>
      </c>
      <c r="D1236" s="689" t="s">
        <v>4146</v>
      </c>
      <c r="E1236" s="690" t="s">
        <v>2798</v>
      </c>
      <c r="F1236" s="626" t="s">
        <v>2775</v>
      </c>
      <c r="G1236" s="626" t="s">
        <v>3180</v>
      </c>
      <c r="H1236" s="626" t="s">
        <v>645</v>
      </c>
      <c r="I1236" s="626" t="s">
        <v>2006</v>
      </c>
      <c r="J1236" s="626" t="s">
        <v>2007</v>
      </c>
      <c r="K1236" s="626" t="s">
        <v>2008</v>
      </c>
      <c r="L1236" s="627">
        <v>139.46</v>
      </c>
      <c r="M1236" s="627">
        <v>139.46</v>
      </c>
      <c r="N1236" s="626">
        <v>1</v>
      </c>
      <c r="O1236" s="691">
        <v>1</v>
      </c>
      <c r="P1236" s="627"/>
      <c r="Q1236" s="642">
        <v>0</v>
      </c>
      <c r="R1236" s="626"/>
      <c r="S1236" s="642">
        <v>0</v>
      </c>
      <c r="T1236" s="691"/>
      <c r="U1236" s="673">
        <v>0</v>
      </c>
    </row>
    <row r="1237" spans="1:21" ht="14.4" customHeight="1" x14ac:dyDescent="0.3">
      <c r="A1237" s="625">
        <v>7</v>
      </c>
      <c r="B1237" s="626" t="s">
        <v>528</v>
      </c>
      <c r="C1237" s="626">
        <v>89301074</v>
      </c>
      <c r="D1237" s="689" t="s">
        <v>4146</v>
      </c>
      <c r="E1237" s="690" t="s">
        <v>2798</v>
      </c>
      <c r="F1237" s="626" t="s">
        <v>2775</v>
      </c>
      <c r="G1237" s="626" t="s">
        <v>2940</v>
      </c>
      <c r="H1237" s="626" t="s">
        <v>527</v>
      </c>
      <c r="I1237" s="626" t="s">
        <v>2943</v>
      </c>
      <c r="J1237" s="626" t="s">
        <v>2944</v>
      </c>
      <c r="K1237" s="626" t="s">
        <v>996</v>
      </c>
      <c r="L1237" s="627">
        <v>0</v>
      </c>
      <c r="M1237" s="627">
        <v>0</v>
      </c>
      <c r="N1237" s="626">
        <v>1</v>
      </c>
      <c r="O1237" s="691">
        <v>0.5</v>
      </c>
      <c r="P1237" s="627">
        <v>0</v>
      </c>
      <c r="Q1237" s="642"/>
      <c r="R1237" s="626">
        <v>1</v>
      </c>
      <c r="S1237" s="642">
        <v>1</v>
      </c>
      <c r="T1237" s="691">
        <v>0.5</v>
      </c>
      <c r="U1237" s="673">
        <v>1</v>
      </c>
    </row>
    <row r="1238" spans="1:21" ht="14.4" customHeight="1" x14ac:dyDescent="0.3">
      <c r="A1238" s="625">
        <v>7</v>
      </c>
      <c r="B1238" s="626" t="s">
        <v>528</v>
      </c>
      <c r="C1238" s="626">
        <v>89301074</v>
      </c>
      <c r="D1238" s="689" t="s">
        <v>4146</v>
      </c>
      <c r="E1238" s="690" t="s">
        <v>2798</v>
      </c>
      <c r="F1238" s="626" t="s">
        <v>2775</v>
      </c>
      <c r="G1238" s="626" t="s">
        <v>2940</v>
      </c>
      <c r="H1238" s="626" t="s">
        <v>527</v>
      </c>
      <c r="I1238" s="626" t="s">
        <v>2945</v>
      </c>
      <c r="J1238" s="626" t="s">
        <v>2946</v>
      </c>
      <c r="K1238" s="626" t="s">
        <v>996</v>
      </c>
      <c r="L1238" s="627">
        <v>0</v>
      </c>
      <c r="M1238" s="627">
        <v>0</v>
      </c>
      <c r="N1238" s="626">
        <v>1</v>
      </c>
      <c r="O1238" s="691">
        <v>0.5</v>
      </c>
      <c r="P1238" s="627"/>
      <c r="Q1238" s="642"/>
      <c r="R1238" s="626"/>
      <c r="S1238" s="642">
        <v>0</v>
      </c>
      <c r="T1238" s="691"/>
      <c r="U1238" s="673">
        <v>0</v>
      </c>
    </row>
    <row r="1239" spans="1:21" ht="14.4" customHeight="1" x14ac:dyDescent="0.3">
      <c r="A1239" s="625">
        <v>7</v>
      </c>
      <c r="B1239" s="626" t="s">
        <v>528</v>
      </c>
      <c r="C1239" s="626">
        <v>89301074</v>
      </c>
      <c r="D1239" s="689" t="s">
        <v>4146</v>
      </c>
      <c r="E1239" s="690" t="s">
        <v>2798</v>
      </c>
      <c r="F1239" s="626" t="s">
        <v>2775</v>
      </c>
      <c r="G1239" s="626" t="s">
        <v>2940</v>
      </c>
      <c r="H1239" s="626" t="s">
        <v>527</v>
      </c>
      <c r="I1239" s="626" t="s">
        <v>4072</v>
      </c>
      <c r="J1239" s="626" t="s">
        <v>3427</v>
      </c>
      <c r="K1239" s="626" t="s">
        <v>1969</v>
      </c>
      <c r="L1239" s="627">
        <v>0</v>
      </c>
      <c r="M1239" s="627">
        <v>0</v>
      </c>
      <c r="N1239" s="626">
        <v>3</v>
      </c>
      <c r="O1239" s="691">
        <v>1</v>
      </c>
      <c r="P1239" s="627">
        <v>0</v>
      </c>
      <c r="Q1239" s="642"/>
      <c r="R1239" s="626">
        <v>3</v>
      </c>
      <c r="S1239" s="642">
        <v>1</v>
      </c>
      <c r="T1239" s="691">
        <v>1</v>
      </c>
      <c r="U1239" s="673">
        <v>1</v>
      </c>
    </row>
    <row r="1240" spans="1:21" ht="14.4" customHeight="1" x14ac:dyDescent="0.3">
      <c r="A1240" s="625">
        <v>7</v>
      </c>
      <c r="B1240" s="626" t="s">
        <v>528</v>
      </c>
      <c r="C1240" s="626">
        <v>89301074</v>
      </c>
      <c r="D1240" s="689" t="s">
        <v>4146</v>
      </c>
      <c r="E1240" s="690" t="s">
        <v>2801</v>
      </c>
      <c r="F1240" s="626" t="s">
        <v>2775</v>
      </c>
      <c r="G1240" s="626" t="s">
        <v>2953</v>
      </c>
      <c r="H1240" s="626" t="s">
        <v>527</v>
      </c>
      <c r="I1240" s="626" t="s">
        <v>2954</v>
      </c>
      <c r="J1240" s="626" t="s">
        <v>2955</v>
      </c>
      <c r="K1240" s="626" t="s">
        <v>2956</v>
      </c>
      <c r="L1240" s="627">
        <v>51.87</v>
      </c>
      <c r="M1240" s="627">
        <v>207.48</v>
      </c>
      <c r="N1240" s="626">
        <v>4</v>
      </c>
      <c r="O1240" s="691">
        <v>1.5</v>
      </c>
      <c r="P1240" s="627"/>
      <c r="Q1240" s="642">
        <v>0</v>
      </c>
      <c r="R1240" s="626"/>
      <c r="S1240" s="642">
        <v>0</v>
      </c>
      <c r="T1240" s="691"/>
      <c r="U1240" s="673">
        <v>0</v>
      </c>
    </row>
    <row r="1241" spans="1:21" ht="14.4" customHeight="1" x14ac:dyDescent="0.3">
      <c r="A1241" s="625">
        <v>7</v>
      </c>
      <c r="B1241" s="626" t="s">
        <v>528</v>
      </c>
      <c r="C1241" s="626">
        <v>89301074</v>
      </c>
      <c r="D1241" s="689" t="s">
        <v>4146</v>
      </c>
      <c r="E1241" s="690" t="s">
        <v>2801</v>
      </c>
      <c r="F1241" s="626" t="s">
        <v>2775</v>
      </c>
      <c r="G1241" s="626" t="s">
        <v>2953</v>
      </c>
      <c r="H1241" s="626" t="s">
        <v>527</v>
      </c>
      <c r="I1241" s="626" t="s">
        <v>3986</v>
      </c>
      <c r="J1241" s="626" t="s">
        <v>2955</v>
      </c>
      <c r="K1241" s="626" t="s">
        <v>3987</v>
      </c>
      <c r="L1241" s="627">
        <v>0</v>
      </c>
      <c r="M1241" s="627">
        <v>0</v>
      </c>
      <c r="N1241" s="626">
        <v>1</v>
      </c>
      <c r="O1241" s="691">
        <v>0.5</v>
      </c>
      <c r="P1241" s="627"/>
      <c r="Q1241" s="642"/>
      <c r="R1241" s="626"/>
      <c r="S1241" s="642">
        <v>0</v>
      </c>
      <c r="T1241" s="691"/>
      <c r="U1241" s="673">
        <v>0</v>
      </c>
    </row>
    <row r="1242" spans="1:21" ht="14.4" customHeight="1" x14ac:dyDescent="0.3">
      <c r="A1242" s="625">
        <v>7</v>
      </c>
      <c r="B1242" s="626" t="s">
        <v>528</v>
      </c>
      <c r="C1242" s="626">
        <v>89301074</v>
      </c>
      <c r="D1242" s="689" t="s">
        <v>4146</v>
      </c>
      <c r="E1242" s="690" t="s">
        <v>2801</v>
      </c>
      <c r="F1242" s="626" t="s">
        <v>2775</v>
      </c>
      <c r="G1242" s="626" t="s">
        <v>2957</v>
      </c>
      <c r="H1242" s="626" t="s">
        <v>527</v>
      </c>
      <c r="I1242" s="626" t="s">
        <v>3448</v>
      </c>
      <c r="J1242" s="626" t="s">
        <v>3449</v>
      </c>
      <c r="K1242" s="626" t="s">
        <v>3450</v>
      </c>
      <c r="L1242" s="627">
        <v>1130.2</v>
      </c>
      <c r="M1242" s="627">
        <v>6781.2000000000007</v>
      </c>
      <c r="N1242" s="626">
        <v>6</v>
      </c>
      <c r="O1242" s="691">
        <v>1</v>
      </c>
      <c r="P1242" s="627"/>
      <c r="Q1242" s="642">
        <v>0</v>
      </c>
      <c r="R1242" s="626"/>
      <c r="S1242" s="642">
        <v>0</v>
      </c>
      <c r="T1242" s="691"/>
      <c r="U1242" s="673">
        <v>0</v>
      </c>
    </row>
    <row r="1243" spans="1:21" ht="14.4" customHeight="1" x14ac:dyDescent="0.3">
      <c r="A1243" s="625">
        <v>7</v>
      </c>
      <c r="B1243" s="626" t="s">
        <v>528</v>
      </c>
      <c r="C1243" s="626">
        <v>89301074</v>
      </c>
      <c r="D1243" s="689" t="s">
        <v>4146</v>
      </c>
      <c r="E1243" s="690" t="s">
        <v>2801</v>
      </c>
      <c r="F1243" s="626" t="s">
        <v>2775</v>
      </c>
      <c r="G1243" s="626" t="s">
        <v>2957</v>
      </c>
      <c r="H1243" s="626" t="s">
        <v>645</v>
      </c>
      <c r="I1243" s="626" t="s">
        <v>2958</v>
      </c>
      <c r="J1243" s="626" t="s">
        <v>2959</v>
      </c>
      <c r="K1243" s="626" t="s">
        <v>2960</v>
      </c>
      <c r="L1243" s="627">
        <v>1027.5999999999999</v>
      </c>
      <c r="M1243" s="627">
        <v>11303.599999999999</v>
      </c>
      <c r="N1243" s="626">
        <v>11</v>
      </c>
      <c r="O1243" s="691">
        <v>3</v>
      </c>
      <c r="P1243" s="627">
        <v>11303.599999999999</v>
      </c>
      <c r="Q1243" s="642">
        <v>1</v>
      </c>
      <c r="R1243" s="626">
        <v>11</v>
      </c>
      <c r="S1243" s="642">
        <v>1</v>
      </c>
      <c r="T1243" s="691">
        <v>3</v>
      </c>
      <c r="U1243" s="673">
        <v>1</v>
      </c>
    </row>
    <row r="1244" spans="1:21" ht="14.4" customHeight="1" x14ac:dyDescent="0.3">
      <c r="A1244" s="625">
        <v>7</v>
      </c>
      <c r="B1244" s="626" t="s">
        <v>528</v>
      </c>
      <c r="C1244" s="626">
        <v>89301074</v>
      </c>
      <c r="D1244" s="689" t="s">
        <v>4146</v>
      </c>
      <c r="E1244" s="690" t="s">
        <v>2801</v>
      </c>
      <c r="F1244" s="626" t="s">
        <v>2775</v>
      </c>
      <c r="G1244" s="626" t="s">
        <v>2957</v>
      </c>
      <c r="H1244" s="626" t="s">
        <v>645</v>
      </c>
      <c r="I1244" s="626" t="s">
        <v>2961</v>
      </c>
      <c r="J1244" s="626" t="s">
        <v>2962</v>
      </c>
      <c r="K1244" s="626" t="s">
        <v>2963</v>
      </c>
      <c r="L1244" s="627">
        <v>1509.4</v>
      </c>
      <c r="M1244" s="627">
        <v>54338.400000000009</v>
      </c>
      <c r="N1244" s="626">
        <v>36</v>
      </c>
      <c r="O1244" s="691">
        <v>6</v>
      </c>
      <c r="P1244" s="627">
        <v>27169.200000000004</v>
      </c>
      <c r="Q1244" s="642">
        <v>0.5</v>
      </c>
      <c r="R1244" s="626">
        <v>18</v>
      </c>
      <c r="S1244" s="642">
        <v>0.5</v>
      </c>
      <c r="T1244" s="691">
        <v>3</v>
      </c>
      <c r="U1244" s="673">
        <v>0.5</v>
      </c>
    </row>
    <row r="1245" spans="1:21" ht="14.4" customHeight="1" x14ac:dyDescent="0.3">
      <c r="A1245" s="625">
        <v>7</v>
      </c>
      <c r="B1245" s="626" t="s">
        <v>528</v>
      </c>
      <c r="C1245" s="626">
        <v>89301074</v>
      </c>
      <c r="D1245" s="689" t="s">
        <v>4146</v>
      </c>
      <c r="E1245" s="690" t="s">
        <v>2801</v>
      </c>
      <c r="F1245" s="626" t="s">
        <v>2775</v>
      </c>
      <c r="G1245" s="626" t="s">
        <v>2957</v>
      </c>
      <c r="H1245" s="626" t="s">
        <v>645</v>
      </c>
      <c r="I1245" s="626" t="s">
        <v>3186</v>
      </c>
      <c r="J1245" s="626" t="s">
        <v>3187</v>
      </c>
      <c r="K1245" s="626" t="s">
        <v>3188</v>
      </c>
      <c r="L1245" s="627">
        <v>1896.14</v>
      </c>
      <c r="M1245" s="627">
        <v>11376.84</v>
      </c>
      <c r="N1245" s="626">
        <v>6</v>
      </c>
      <c r="O1245" s="691">
        <v>1</v>
      </c>
      <c r="P1245" s="627">
        <v>11376.84</v>
      </c>
      <c r="Q1245" s="642">
        <v>1</v>
      </c>
      <c r="R1245" s="626">
        <v>6</v>
      </c>
      <c r="S1245" s="642">
        <v>1</v>
      </c>
      <c r="T1245" s="691">
        <v>1</v>
      </c>
      <c r="U1245" s="673">
        <v>1</v>
      </c>
    </row>
    <row r="1246" spans="1:21" ht="14.4" customHeight="1" x14ac:dyDescent="0.3">
      <c r="A1246" s="625">
        <v>7</v>
      </c>
      <c r="B1246" s="626" t="s">
        <v>528</v>
      </c>
      <c r="C1246" s="626">
        <v>89301074</v>
      </c>
      <c r="D1246" s="689" t="s">
        <v>4146</v>
      </c>
      <c r="E1246" s="690" t="s">
        <v>2801</v>
      </c>
      <c r="F1246" s="626" t="s">
        <v>2775</v>
      </c>
      <c r="G1246" s="626" t="s">
        <v>3537</v>
      </c>
      <c r="H1246" s="626" t="s">
        <v>527</v>
      </c>
      <c r="I1246" s="626" t="s">
        <v>3538</v>
      </c>
      <c r="J1246" s="626" t="s">
        <v>3539</v>
      </c>
      <c r="K1246" s="626" t="s">
        <v>3540</v>
      </c>
      <c r="L1246" s="627">
        <v>531.86</v>
      </c>
      <c r="M1246" s="627">
        <v>2127.44</v>
      </c>
      <c r="N1246" s="626">
        <v>4</v>
      </c>
      <c r="O1246" s="691">
        <v>0.5</v>
      </c>
      <c r="P1246" s="627"/>
      <c r="Q1246" s="642">
        <v>0</v>
      </c>
      <c r="R1246" s="626"/>
      <c r="S1246" s="642">
        <v>0</v>
      </c>
      <c r="T1246" s="691"/>
      <c r="U1246" s="673">
        <v>0</v>
      </c>
    </row>
    <row r="1247" spans="1:21" ht="14.4" customHeight="1" x14ac:dyDescent="0.3">
      <c r="A1247" s="625">
        <v>7</v>
      </c>
      <c r="B1247" s="626" t="s">
        <v>528</v>
      </c>
      <c r="C1247" s="626">
        <v>89301074</v>
      </c>
      <c r="D1247" s="689" t="s">
        <v>4146</v>
      </c>
      <c r="E1247" s="690" t="s">
        <v>2801</v>
      </c>
      <c r="F1247" s="626" t="s">
        <v>2775</v>
      </c>
      <c r="G1247" s="626" t="s">
        <v>2964</v>
      </c>
      <c r="H1247" s="626" t="s">
        <v>645</v>
      </c>
      <c r="I1247" s="626" t="s">
        <v>3189</v>
      </c>
      <c r="J1247" s="626" t="s">
        <v>3190</v>
      </c>
      <c r="K1247" s="626" t="s">
        <v>3191</v>
      </c>
      <c r="L1247" s="627">
        <v>162.13</v>
      </c>
      <c r="M1247" s="627">
        <v>324.26</v>
      </c>
      <c r="N1247" s="626">
        <v>2</v>
      </c>
      <c r="O1247" s="691">
        <v>1</v>
      </c>
      <c r="P1247" s="627">
        <v>324.26</v>
      </c>
      <c r="Q1247" s="642">
        <v>1</v>
      </c>
      <c r="R1247" s="626">
        <v>2</v>
      </c>
      <c r="S1247" s="642">
        <v>1</v>
      </c>
      <c r="T1247" s="691">
        <v>1</v>
      </c>
      <c r="U1247" s="673">
        <v>1</v>
      </c>
    </row>
    <row r="1248" spans="1:21" ht="14.4" customHeight="1" x14ac:dyDescent="0.3">
      <c r="A1248" s="625">
        <v>7</v>
      </c>
      <c r="B1248" s="626" t="s">
        <v>528</v>
      </c>
      <c r="C1248" s="626">
        <v>89301074</v>
      </c>
      <c r="D1248" s="689" t="s">
        <v>4146</v>
      </c>
      <c r="E1248" s="690" t="s">
        <v>2801</v>
      </c>
      <c r="F1248" s="626" t="s">
        <v>2775</v>
      </c>
      <c r="G1248" s="626" t="s">
        <v>2964</v>
      </c>
      <c r="H1248" s="626" t="s">
        <v>527</v>
      </c>
      <c r="I1248" s="626" t="s">
        <v>4073</v>
      </c>
      <c r="J1248" s="626" t="s">
        <v>3190</v>
      </c>
      <c r="K1248" s="626" t="s">
        <v>4074</v>
      </c>
      <c r="L1248" s="627">
        <v>0</v>
      </c>
      <c r="M1248" s="627">
        <v>0</v>
      </c>
      <c r="N1248" s="626">
        <v>1</v>
      </c>
      <c r="O1248" s="691">
        <v>1</v>
      </c>
      <c r="P1248" s="627">
        <v>0</v>
      </c>
      <c r="Q1248" s="642"/>
      <c r="R1248" s="626">
        <v>1</v>
      </c>
      <c r="S1248" s="642">
        <v>1</v>
      </c>
      <c r="T1248" s="691">
        <v>1</v>
      </c>
      <c r="U1248" s="673">
        <v>1</v>
      </c>
    </row>
    <row r="1249" spans="1:21" ht="14.4" customHeight="1" x14ac:dyDescent="0.3">
      <c r="A1249" s="625">
        <v>7</v>
      </c>
      <c r="B1249" s="626" t="s">
        <v>528</v>
      </c>
      <c r="C1249" s="626">
        <v>89301074</v>
      </c>
      <c r="D1249" s="689" t="s">
        <v>4146</v>
      </c>
      <c r="E1249" s="690" t="s">
        <v>2801</v>
      </c>
      <c r="F1249" s="626" t="s">
        <v>2775</v>
      </c>
      <c r="G1249" s="626" t="s">
        <v>2964</v>
      </c>
      <c r="H1249" s="626" t="s">
        <v>645</v>
      </c>
      <c r="I1249" s="626" t="s">
        <v>2002</v>
      </c>
      <c r="J1249" s="626" t="s">
        <v>2003</v>
      </c>
      <c r="K1249" s="626" t="s">
        <v>2754</v>
      </c>
      <c r="L1249" s="627">
        <v>216.16</v>
      </c>
      <c r="M1249" s="627">
        <v>432.32</v>
      </c>
      <c r="N1249" s="626">
        <v>2</v>
      </c>
      <c r="O1249" s="691">
        <v>1</v>
      </c>
      <c r="P1249" s="627"/>
      <c r="Q1249" s="642">
        <v>0</v>
      </c>
      <c r="R1249" s="626"/>
      <c r="S1249" s="642">
        <v>0</v>
      </c>
      <c r="T1249" s="691"/>
      <c r="U1249" s="673">
        <v>0</v>
      </c>
    </row>
    <row r="1250" spans="1:21" ht="14.4" customHeight="1" x14ac:dyDescent="0.3">
      <c r="A1250" s="625">
        <v>7</v>
      </c>
      <c r="B1250" s="626" t="s">
        <v>528</v>
      </c>
      <c r="C1250" s="626">
        <v>89301074</v>
      </c>
      <c r="D1250" s="689" t="s">
        <v>4146</v>
      </c>
      <c r="E1250" s="690" t="s">
        <v>2801</v>
      </c>
      <c r="F1250" s="626" t="s">
        <v>2775</v>
      </c>
      <c r="G1250" s="626" t="s">
        <v>2964</v>
      </c>
      <c r="H1250" s="626" t="s">
        <v>527</v>
      </c>
      <c r="I1250" s="626" t="s">
        <v>4075</v>
      </c>
      <c r="J1250" s="626" t="s">
        <v>4076</v>
      </c>
      <c r="K1250" s="626" t="s">
        <v>1882</v>
      </c>
      <c r="L1250" s="627">
        <v>201.75</v>
      </c>
      <c r="M1250" s="627">
        <v>605.25</v>
      </c>
      <c r="N1250" s="626">
        <v>3</v>
      </c>
      <c r="O1250" s="691">
        <v>0.5</v>
      </c>
      <c r="P1250" s="627">
        <v>605.25</v>
      </c>
      <c r="Q1250" s="642">
        <v>1</v>
      </c>
      <c r="R1250" s="626">
        <v>3</v>
      </c>
      <c r="S1250" s="642">
        <v>1</v>
      </c>
      <c r="T1250" s="691">
        <v>0.5</v>
      </c>
      <c r="U1250" s="673">
        <v>1</v>
      </c>
    </row>
    <row r="1251" spans="1:21" ht="14.4" customHeight="1" x14ac:dyDescent="0.3">
      <c r="A1251" s="625">
        <v>7</v>
      </c>
      <c r="B1251" s="626" t="s">
        <v>528</v>
      </c>
      <c r="C1251" s="626">
        <v>89301074</v>
      </c>
      <c r="D1251" s="689" t="s">
        <v>4146</v>
      </c>
      <c r="E1251" s="690" t="s">
        <v>2801</v>
      </c>
      <c r="F1251" s="626" t="s">
        <v>2775</v>
      </c>
      <c r="G1251" s="626" t="s">
        <v>2965</v>
      </c>
      <c r="H1251" s="626" t="s">
        <v>527</v>
      </c>
      <c r="I1251" s="626" t="s">
        <v>2966</v>
      </c>
      <c r="J1251" s="626" t="s">
        <v>2967</v>
      </c>
      <c r="K1251" s="626" t="s">
        <v>2968</v>
      </c>
      <c r="L1251" s="627">
        <v>294.70999999999998</v>
      </c>
      <c r="M1251" s="627">
        <v>589.41999999999996</v>
      </c>
      <c r="N1251" s="626">
        <v>2</v>
      </c>
      <c r="O1251" s="691">
        <v>1</v>
      </c>
      <c r="P1251" s="627"/>
      <c r="Q1251" s="642">
        <v>0</v>
      </c>
      <c r="R1251" s="626"/>
      <c r="S1251" s="642">
        <v>0</v>
      </c>
      <c r="T1251" s="691"/>
      <c r="U1251" s="673">
        <v>0</v>
      </c>
    </row>
    <row r="1252" spans="1:21" ht="14.4" customHeight="1" x14ac:dyDescent="0.3">
      <c r="A1252" s="625">
        <v>7</v>
      </c>
      <c r="B1252" s="626" t="s">
        <v>528</v>
      </c>
      <c r="C1252" s="626">
        <v>89301074</v>
      </c>
      <c r="D1252" s="689" t="s">
        <v>4146</v>
      </c>
      <c r="E1252" s="690" t="s">
        <v>2801</v>
      </c>
      <c r="F1252" s="626" t="s">
        <v>2775</v>
      </c>
      <c r="G1252" s="626" t="s">
        <v>2972</v>
      </c>
      <c r="H1252" s="626" t="s">
        <v>527</v>
      </c>
      <c r="I1252" s="626" t="s">
        <v>2973</v>
      </c>
      <c r="J1252" s="626" t="s">
        <v>2974</v>
      </c>
      <c r="K1252" s="626" t="s">
        <v>2975</v>
      </c>
      <c r="L1252" s="627">
        <v>53.67</v>
      </c>
      <c r="M1252" s="627">
        <v>697.71</v>
      </c>
      <c r="N1252" s="626">
        <v>13</v>
      </c>
      <c r="O1252" s="691">
        <v>3</v>
      </c>
      <c r="P1252" s="627">
        <v>483.03</v>
      </c>
      <c r="Q1252" s="642">
        <v>0.69230769230769218</v>
      </c>
      <c r="R1252" s="626">
        <v>9</v>
      </c>
      <c r="S1252" s="642">
        <v>0.69230769230769229</v>
      </c>
      <c r="T1252" s="691">
        <v>1.5</v>
      </c>
      <c r="U1252" s="673">
        <v>0.5</v>
      </c>
    </row>
    <row r="1253" spans="1:21" ht="14.4" customHeight="1" x14ac:dyDescent="0.3">
      <c r="A1253" s="625">
        <v>7</v>
      </c>
      <c r="B1253" s="626" t="s">
        <v>528</v>
      </c>
      <c r="C1253" s="626">
        <v>89301074</v>
      </c>
      <c r="D1253" s="689" t="s">
        <v>4146</v>
      </c>
      <c r="E1253" s="690" t="s">
        <v>2801</v>
      </c>
      <c r="F1253" s="626" t="s">
        <v>2775</v>
      </c>
      <c r="G1253" s="626" t="s">
        <v>2972</v>
      </c>
      <c r="H1253" s="626" t="s">
        <v>527</v>
      </c>
      <c r="I1253" s="626" t="s">
        <v>2973</v>
      </c>
      <c r="J1253" s="626" t="s">
        <v>2974</v>
      </c>
      <c r="K1253" s="626" t="s">
        <v>2975</v>
      </c>
      <c r="L1253" s="627">
        <v>25.8</v>
      </c>
      <c r="M1253" s="627">
        <v>77.400000000000006</v>
      </c>
      <c r="N1253" s="626">
        <v>3</v>
      </c>
      <c r="O1253" s="691">
        <v>1</v>
      </c>
      <c r="P1253" s="627">
        <v>77.400000000000006</v>
      </c>
      <c r="Q1253" s="642">
        <v>1</v>
      </c>
      <c r="R1253" s="626">
        <v>3</v>
      </c>
      <c r="S1253" s="642">
        <v>1</v>
      </c>
      <c r="T1253" s="691">
        <v>1</v>
      </c>
      <c r="U1253" s="673">
        <v>1</v>
      </c>
    </row>
    <row r="1254" spans="1:21" ht="14.4" customHeight="1" x14ac:dyDescent="0.3">
      <c r="A1254" s="625">
        <v>7</v>
      </c>
      <c r="B1254" s="626" t="s">
        <v>528</v>
      </c>
      <c r="C1254" s="626">
        <v>89301074</v>
      </c>
      <c r="D1254" s="689" t="s">
        <v>4146</v>
      </c>
      <c r="E1254" s="690" t="s">
        <v>2801</v>
      </c>
      <c r="F1254" s="626" t="s">
        <v>2775</v>
      </c>
      <c r="G1254" s="626" t="s">
        <v>2972</v>
      </c>
      <c r="H1254" s="626" t="s">
        <v>527</v>
      </c>
      <c r="I1254" s="626" t="s">
        <v>2976</v>
      </c>
      <c r="J1254" s="626" t="s">
        <v>2977</v>
      </c>
      <c r="K1254" s="626" t="s">
        <v>1943</v>
      </c>
      <c r="L1254" s="627">
        <v>77.42</v>
      </c>
      <c r="M1254" s="627">
        <v>77.42</v>
      </c>
      <c r="N1254" s="626">
        <v>1</v>
      </c>
      <c r="O1254" s="691">
        <v>1</v>
      </c>
      <c r="P1254" s="627"/>
      <c r="Q1254" s="642">
        <v>0</v>
      </c>
      <c r="R1254" s="626"/>
      <c r="S1254" s="642">
        <v>0</v>
      </c>
      <c r="T1254" s="691"/>
      <c r="U1254" s="673">
        <v>0</v>
      </c>
    </row>
    <row r="1255" spans="1:21" ht="14.4" customHeight="1" x14ac:dyDescent="0.3">
      <c r="A1255" s="625">
        <v>7</v>
      </c>
      <c r="B1255" s="626" t="s">
        <v>528</v>
      </c>
      <c r="C1255" s="626">
        <v>89301074</v>
      </c>
      <c r="D1255" s="689" t="s">
        <v>4146</v>
      </c>
      <c r="E1255" s="690" t="s">
        <v>2801</v>
      </c>
      <c r="F1255" s="626" t="s">
        <v>2775</v>
      </c>
      <c r="G1255" s="626" t="s">
        <v>2982</v>
      </c>
      <c r="H1255" s="626" t="s">
        <v>527</v>
      </c>
      <c r="I1255" s="626" t="s">
        <v>2983</v>
      </c>
      <c r="J1255" s="626" t="s">
        <v>2984</v>
      </c>
      <c r="K1255" s="626" t="s">
        <v>2985</v>
      </c>
      <c r="L1255" s="627">
        <v>629.07000000000005</v>
      </c>
      <c r="M1255" s="627">
        <v>8177.9100000000008</v>
      </c>
      <c r="N1255" s="626">
        <v>13</v>
      </c>
      <c r="O1255" s="691">
        <v>4</v>
      </c>
      <c r="P1255" s="627">
        <v>5032.5600000000004</v>
      </c>
      <c r="Q1255" s="642">
        <v>0.61538461538461542</v>
      </c>
      <c r="R1255" s="626">
        <v>8</v>
      </c>
      <c r="S1255" s="642">
        <v>0.61538461538461542</v>
      </c>
      <c r="T1255" s="691">
        <v>2</v>
      </c>
      <c r="U1255" s="673">
        <v>0.5</v>
      </c>
    </row>
    <row r="1256" spans="1:21" ht="14.4" customHeight="1" x14ac:dyDescent="0.3">
      <c r="A1256" s="625">
        <v>7</v>
      </c>
      <c r="B1256" s="626" t="s">
        <v>528</v>
      </c>
      <c r="C1256" s="626">
        <v>89301074</v>
      </c>
      <c r="D1256" s="689" t="s">
        <v>4146</v>
      </c>
      <c r="E1256" s="690" t="s">
        <v>2801</v>
      </c>
      <c r="F1256" s="626" t="s">
        <v>2775</v>
      </c>
      <c r="G1256" s="626" t="s">
        <v>2982</v>
      </c>
      <c r="H1256" s="626" t="s">
        <v>527</v>
      </c>
      <c r="I1256" s="626" t="s">
        <v>3007</v>
      </c>
      <c r="J1256" s="626" t="s">
        <v>3683</v>
      </c>
      <c r="K1256" s="626" t="s">
        <v>3009</v>
      </c>
      <c r="L1256" s="627">
        <v>4358.63</v>
      </c>
      <c r="M1256" s="627">
        <v>8717.26</v>
      </c>
      <c r="N1256" s="626">
        <v>2</v>
      </c>
      <c r="O1256" s="691">
        <v>1</v>
      </c>
      <c r="P1256" s="627"/>
      <c r="Q1256" s="642">
        <v>0</v>
      </c>
      <c r="R1256" s="626"/>
      <c r="S1256" s="642">
        <v>0</v>
      </c>
      <c r="T1256" s="691"/>
      <c r="U1256" s="673">
        <v>0</v>
      </c>
    </row>
    <row r="1257" spans="1:21" ht="14.4" customHeight="1" x14ac:dyDescent="0.3">
      <c r="A1257" s="625">
        <v>7</v>
      </c>
      <c r="B1257" s="626" t="s">
        <v>528</v>
      </c>
      <c r="C1257" s="626">
        <v>89301074</v>
      </c>
      <c r="D1257" s="689" t="s">
        <v>4146</v>
      </c>
      <c r="E1257" s="690" t="s">
        <v>2801</v>
      </c>
      <c r="F1257" s="626" t="s">
        <v>2775</v>
      </c>
      <c r="G1257" s="626" t="s">
        <v>2982</v>
      </c>
      <c r="H1257" s="626" t="s">
        <v>527</v>
      </c>
      <c r="I1257" s="626" t="s">
        <v>3007</v>
      </c>
      <c r="J1257" s="626" t="s">
        <v>3008</v>
      </c>
      <c r="K1257" s="626" t="s">
        <v>3009</v>
      </c>
      <c r="L1257" s="627">
        <v>4358.63</v>
      </c>
      <c r="M1257" s="627">
        <v>30510.41</v>
      </c>
      <c r="N1257" s="626">
        <v>7</v>
      </c>
      <c r="O1257" s="691">
        <v>4</v>
      </c>
      <c r="P1257" s="627">
        <v>30510.41</v>
      </c>
      <c r="Q1257" s="642">
        <v>1</v>
      </c>
      <c r="R1257" s="626">
        <v>7</v>
      </c>
      <c r="S1257" s="642">
        <v>1</v>
      </c>
      <c r="T1257" s="691">
        <v>4</v>
      </c>
      <c r="U1257" s="673">
        <v>1</v>
      </c>
    </row>
    <row r="1258" spans="1:21" ht="14.4" customHeight="1" x14ac:dyDescent="0.3">
      <c r="A1258" s="625">
        <v>7</v>
      </c>
      <c r="B1258" s="626" t="s">
        <v>528</v>
      </c>
      <c r="C1258" s="626">
        <v>89301074</v>
      </c>
      <c r="D1258" s="689" t="s">
        <v>4146</v>
      </c>
      <c r="E1258" s="690" t="s">
        <v>2801</v>
      </c>
      <c r="F1258" s="626" t="s">
        <v>2775</v>
      </c>
      <c r="G1258" s="626" t="s">
        <v>2982</v>
      </c>
      <c r="H1258" s="626" t="s">
        <v>527</v>
      </c>
      <c r="I1258" s="626" t="s">
        <v>3010</v>
      </c>
      <c r="J1258" s="626" t="s">
        <v>3011</v>
      </c>
      <c r="K1258" s="626" t="s">
        <v>3012</v>
      </c>
      <c r="L1258" s="627">
        <v>4359.28</v>
      </c>
      <c r="M1258" s="627">
        <v>26155.68</v>
      </c>
      <c r="N1258" s="626">
        <v>6</v>
      </c>
      <c r="O1258" s="691">
        <v>4</v>
      </c>
      <c r="P1258" s="627">
        <v>17437.12</v>
      </c>
      <c r="Q1258" s="642">
        <v>0.66666666666666663</v>
      </c>
      <c r="R1258" s="626">
        <v>4</v>
      </c>
      <c r="S1258" s="642">
        <v>0.66666666666666663</v>
      </c>
      <c r="T1258" s="691">
        <v>3</v>
      </c>
      <c r="U1258" s="673">
        <v>0.75</v>
      </c>
    </row>
    <row r="1259" spans="1:21" ht="14.4" customHeight="1" x14ac:dyDescent="0.3">
      <c r="A1259" s="625">
        <v>7</v>
      </c>
      <c r="B1259" s="626" t="s">
        <v>528</v>
      </c>
      <c r="C1259" s="626">
        <v>89301074</v>
      </c>
      <c r="D1259" s="689" t="s">
        <v>4146</v>
      </c>
      <c r="E1259" s="690" t="s">
        <v>2801</v>
      </c>
      <c r="F1259" s="626" t="s">
        <v>2775</v>
      </c>
      <c r="G1259" s="626" t="s">
        <v>2982</v>
      </c>
      <c r="H1259" s="626" t="s">
        <v>527</v>
      </c>
      <c r="I1259" s="626" t="s">
        <v>3013</v>
      </c>
      <c r="J1259" s="626" t="s">
        <v>3014</v>
      </c>
      <c r="K1259" s="626" t="s">
        <v>3015</v>
      </c>
      <c r="L1259" s="627">
        <v>1629.03</v>
      </c>
      <c r="M1259" s="627">
        <v>9774.18</v>
      </c>
      <c r="N1259" s="626">
        <v>6</v>
      </c>
      <c r="O1259" s="691">
        <v>1</v>
      </c>
      <c r="P1259" s="627">
        <v>9774.18</v>
      </c>
      <c r="Q1259" s="642">
        <v>1</v>
      </c>
      <c r="R1259" s="626">
        <v>6</v>
      </c>
      <c r="S1259" s="642">
        <v>1</v>
      </c>
      <c r="T1259" s="691">
        <v>1</v>
      </c>
      <c r="U1259" s="673">
        <v>1</v>
      </c>
    </row>
    <row r="1260" spans="1:21" ht="14.4" customHeight="1" x14ac:dyDescent="0.3">
      <c r="A1260" s="625">
        <v>7</v>
      </c>
      <c r="B1260" s="626" t="s">
        <v>528</v>
      </c>
      <c r="C1260" s="626">
        <v>89301074</v>
      </c>
      <c r="D1260" s="689" t="s">
        <v>4146</v>
      </c>
      <c r="E1260" s="690" t="s">
        <v>2801</v>
      </c>
      <c r="F1260" s="626" t="s">
        <v>2775</v>
      </c>
      <c r="G1260" s="626" t="s">
        <v>2982</v>
      </c>
      <c r="H1260" s="626" t="s">
        <v>527</v>
      </c>
      <c r="I1260" s="626" t="s">
        <v>3019</v>
      </c>
      <c r="J1260" s="626" t="s">
        <v>3020</v>
      </c>
      <c r="K1260" s="626" t="s">
        <v>3021</v>
      </c>
      <c r="L1260" s="627">
        <v>2787.72</v>
      </c>
      <c r="M1260" s="627">
        <v>50178.96</v>
      </c>
      <c r="N1260" s="626">
        <v>18</v>
      </c>
      <c r="O1260" s="691">
        <v>4</v>
      </c>
      <c r="P1260" s="627"/>
      <c r="Q1260" s="642">
        <v>0</v>
      </c>
      <c r="R1260" s="626"/>
      <c r="S1260" s="642">
        <v>0</v>
      </c>
      <c r="T1260" s="691"/>
      <c r="U1260" s="673">
        <v>0</v>
      </c>
    </row>
    <row r="1261" spans="1:21" ht="14.4" customHeight="1" x14ac:dyDescent="0.3">
      <c r="A1261" s="625">
        <v>7</v>
      </c>
      <c r="B1261" s="626" t="s">
        <v>528</v>
      </c>
      <c r="C1261" s="626">
        <v>89301074</v>
      </c>
      <c r="D1261" s="689" t="s">
        <v>4146</v>
      </c>
      <c r="E1261" s="690" t="s">
        <v>2801</v>
      </c>
      <c r="F1261" s="626" t="s">
        <v>2775</v>
      </c>
      <c r="G1261" s="626" t="s">
        <v>2982</v>
      </c>
      <c r="H1261" s="626" t="s">
        <v>527</v>
      </c>
      <c r="I1261" s="626" t="s">
        <v>3022</v>
      </c>
      <c r="J1261" s="626" t="s">
        <v>3023</v>
      </c>
      <c r="K1261" s="626" t="s">
        <v>3024</v>
      </c>
      <c r="L1261" s="627">
        <v>2332.38</v>
      </c>
      <c r="M1261" s="627">
        <v>30320.940000000002</v>
      </c>
      <c r="N1261" s="626">
        <v>13</v>
      </c>
      <c r="O1261" s="691">
        <v>4</v>
      </c>
      <c r="P1261" s="627">
        <v>16326.66</v>
      </c>
      <c r="Q1261" s="642">
        <v>0.53846153846153844</v>
      </c>
      <c r="R1261" s="626">
        <v>7</v>
      </c>
      <c r="S1261" s="642">
        <v>0.53846153846153844</v>
      </c>
      <c r="T1261" s="691">
        <v>3</v>
      </c>
      <c r="U1261" s="673">
        <v>0.75</v>
      </c>
    </row>
    <row r="1262" spans="1:21" ht="14.4" customHeight="1" x14ac:dyDescent="0.3">
      <c r="A1262" s="625">
        <v>7</v>
      </c>
      <c r="B1262" s="626" t="s">
        <v>528</v>
      </c>
      <c r="C1262" s="626">
        <v>89301074</v>
      </c>
      <c r="D1262" s="689" t="s">
        <v>4146</v>
      </c>
      <c r="E1262" s="690" t="s">
        <v>2801</v>
      </c>
      <c r="F1262" s="626" t="s">
        <v>2775</v>
      </c>
      <c r="G1262" s="626" t="s">
        <v>2982</v>
      </c>
      <c r="H1262" s="626" t="s">
        <v>527</v>
      </c>
      <c r="I1262" s="626" t="s">
        <v>3025</v>
      </c>
      <c r="J1262" s="626" t="s">
        <v>3026</v>
      </c>
      <c r="K1262" s="626" t="s">
        <v>3027</v>
      </c>
      <c r="L1262" s="627">
        <v>880.88</v>
      </c>
      <c r="M1262" s="627">
        <v>24664.639999999999</v>
      </c>
      <c r="N1262" s="626">
        <v>28</v>
      </c>
      <c r="O1262" s="691">
        <v>7</v>
      </c>
      <c r="P1262" s="627">
        <v>7047.04</v>
      </c>
      <c r="Q1262" s="642">
        <v>0.2857142857142857</v>
      </c>
      <c r="R1262" s="626">
        <v>8</v>
      </c>
      <c r="S1262" s="642">
        <v>0.2857142857142857</v>
      </c>
      <c r="T1262" s="691">
        <v>3</v>
      </c>
      <c r="U1262" s="673">
        <v>0.42857142857142855</v>
      </c>
    </row>
    <row r="1263" spans="1:21" ht="14.4" customHeight="1" x14ac:dyDescent="0.3">
      <c r="A1263" s="625">
        <v>7</v>
      </c>
      <c r="B1263" s="626" t="s">
        <v>528</v>
      </c>
      <c r="C1263" s="626">
        <v>89301074</v>
      </c>
      <c r="D1263" s="689" t="s">
        <v>4146</v>
      </c>
      <c r="E1263" s="690" t="s">
        <v>2801</v>
      </c>
      <c r="F1263" s="626" t="s">
        <v>2775</v>
      </c>
      <c r="G1263" s="626" t="s">
        <v>2982</v>
      </c>
      <c r="H1263" s="626" t="s">
        <v>527</v>
      </c>
      <c r="I1263" s="626" t="s">
        <v>3028</v>
      </c>
      <c r="J1263" s="626" t="s">
        <v>3029</v>
      </c>
      <c r="K1263" s="626" t="s">
        <v>3030</v>
      </c>
      <c r="L1263" s="627">
        <v>1629.03</v>
      </c>
      <c r="M1263" s="627">
        <v>30951.57</v>
      </c>
      <c r="N1263" s="626">
        <v>19</v>
      </c>
      <c r="O1263" s="691">
        <v>4</v>
      </c>
      <c r="P1263" s="627"/>
      <c r="Q1263" s="642">
        <v>0</v>
      </c>
      <c r="R1263" s="626"/>
      <c r="S1263" s="642">
        <v>0</v>
      </c>
      <c r="T1263" s="691"/>
      <c r="U1263" s="673">
        <v>0</v>
      </c>
    </row>
    <row r="1264" spans="1:21" ht="14.4" customHeight="1" x14ac:dyDescent="0.3">
      <c r="A1264" s="625">
        <v>7</v>
      </c>
      <c r="B1264" s="626" t="s">
        <v>528</v>
      </c>
      <c r="C1264" s="626">
        <v>89301074</v>
      </c>
      <c r="D1264" s="689" t="s">
        <v>4146</v>
      </c>
      <c r="E1264" s="690" t="s">
        <v>2801</v>
      </c>
      <c r="F1264" s="626" t="s">
        <v>2775</v>
      </c>
      <c r="G1264" s="626" t="s">
        <v>3031</v>
      </c>
      <c r="H1264" s="626" t="s">
        <v>645</v>
      </c>
      <c r="I1264" s="626" t="s">
        <v>3543</v>
      </c>
      <c r="J1264" s="626" t="s">
        <v>3544</v>
      </c>
      <c r="K1264" s="626" t="s">
        <v>3545</v>
      </c>
      <c r="L1264" s="627">
        <v>999.6</v>
      </c>
      <c r="M1264" s="627">
        <v>2998.8</v>
      </c>
      <c r="N1264" s="626">
        <v>3</v>
      </c>
      <c r="O1264" s="691">
        <v>0.5</v>
      </c>
      <c r="P1264" s="627"/>
      <c r="Q1264" s="642">
        <v>0</v>
      </c>
      <c r="R1264" s="626"/>
      <c r="S1264" s="642">
        <v>0</v>
      </c>
      <c r="T1264" s="691"/>
      <c r="U1264" s="673">
        <v>0</v>
      </c>
    </row>
    <row r="1265" spans="1:21" ht="14.4" customHeight="1" x14ac:dyDescent="0.3">
      <c r="A1265" s="625">
        <v>7</v>
      </c>
      <c r="B1265" s="626" t="s">
        <v>528</v>
      </c>
      <c r="C1265" s="626">
        <v>89301074</v>
      </c>
      <c r="D1265" s="689" t="s">
        <v>4146</v>
      </c>
      <c r="E1265" s="690" t="s">
        <v>2801</v>
      </c>
      <c r="F1265" s="626" t="s">
        <v>2775</v>
      </c>
      <c r="G1265" s="626" t="s">
        <v>3031</v>
      </c>
      <c r="H1265" s="626" t="s">
        <v>645</v>
      </c>
      <c r="I1265" s="626" t="s">
        <v>3032</v>
      </c>
      <c r="J1265" s="626" t="s">
        <v>3033</v>
      </c>
      <c r="K1265" s="626" t="s">
        <v>3034</v>
      </c>
      <c r="L1265" s="627">
        <v>443.52</v>
      </c>
      <c r="M1265" s="627">
        <v>1330.56</v>
      </c>
      <c r="N1265" s="626">
        <v>3</v>
      </c>
      <c r="O1265" s="691">
        <v>1</v>
      </c>
      <c r="P1265" s="627"/>
      <c r="Q1265" s="642">
        <v>0</v>
      </c>
      <c r="R1265" s="626"/>
      <c r="S1265" s="642">
        <v>0</v>
      </c>
      <c r="T1265" s="691"/>
      <c r="U1265" s="673">
        <v>0</v>
      </c>
    </row>
    <row r="1266" spans="1:21" ht="14.4" customHeight="1" x14ac:dyDescent="0.3">
      <c r="A1266" s="625">
        <v>7</v>
      </c>
      <c r="B1266" s="626" t="s">
        <v>528</v>
      </c>
      <c r="C1266" s="626">
        <v>89301074</v>
      </c>
      <c r="D1266" s="689" t="s">
        <v>4146</v>
      </c>
      <c r="E1266" s="690" t="s">
        <v>2801</v>
      </c>
      <c r="F1266" s="626" t="s">
        <v>2775</v>
      </c>
      <c r="G1266" s="626" t="s">
        <v>3031</v>
      </c>
      <c r="H1266" s="626" t="s">
        <v>645</v>
      </c>
      <c r="I1266" s="626" t="s">
        <v>3930</v>
      </c>
      <c r="J1266" s="626" t="s">
        <v>3041</v>
      </c>
      <c r="K1266" s="626" t="s">
        <v>3931</v>
      </c>
      <c r="L1266" s="627">
        <v>561.54</v>
      </c>
      <c r="M1266" s="627">
        <v>1123.08</v>
      </c>
      <c r="N1266" s="626">
        <v>2</v>
      </c>
      <c r="O1266" s="691">
        <v>1.5</v>
      </c>
      <c r="P1266" s="627">
        <v>1123.08</v>
      </c>
      <c r="Q1266" s="642">
        <v>1</v>
      </c>
      <c r="R1266" s="626">
        <v>2</v>
      </c>
      <c r="S1266" s="642">
        <v>1</v>
      </c>
      <c r="T1266" s="691">
        <v>1.5</v>
      </c>
      <c r="U1266" s="673">
        <v>1</v>
      </c>
    </row>
    <row r="1267" spans="1:21" ht="14.4" customHeight="1" x14ac:dyDescent="0.3">
      <c r="A1267" s="625">
        <v>7</v>
      </c>
      <c r="B1267" s="626" t="s">
        <v>528</v>
      </c>
      <c r="C1267" s="626">
        <v>89301074</v>
      </c>
      <c r="D1267" s="689" t="s">
        <v>4146</v>
      </c>
      <c r="E1267" s="690" t="s">
        <v>2801</v>
      </c>
      <c r="F1267" s="626" t="s">
        <v>2775</v>
      </c>
      <c r="G1267" s="626" t="s">
        <v>3031</v>
      </c>
      <c r="H1267" s="626" t="s">
        <v>645</v>
      </c>
      <c r="I1267" s="626" t="s">
        <v>1906</v>
      </c>
      <c r="J1267" s="626" t="s">
        <v>1907</v>
      </c>
      <c r="K1267" s="626" t="s">
        <v>1908</v>
      </c>
      <c r="L1267" s="627">
        <v>887.05</v>
      </c>
      <c r="M1267" s="627">
        <v>2661.1499999999996</v>
      </c>
      <c r="N1267" s="626">
        <v>3</v>
      </c>
      <c r="O1267" s="691">
        <v>1.5</v>
      </c>
      <c r="P1267" s="627"/>
      <c r="Q1267" s="642">
        <v>0</v>
      </c>
      <c r="R1267" s="626"/>
      <c r="S1267" s="642">
        <v>0</v>
      </c>
      <c r="T1267" s="691"/>
      <c r="U1267" s="673">
        <v>0</v>
      </c>
    </row>
    <row r="1268" spans="1:21" ht="14.4" customHeight="1" x14ac:dyDescent="0.3">
      <c r="A1268" s="625">
        <v>7</v>
      </c>
      <c r="B1268" s="626" t="s">
        <v>528</v>
      </c>
      <c r="C1268" s="626">
        <v>89301074</v>
      </c>
      <c r="D1268" s="689" t="s">
        <v>4146</v>
      </c>
      <c r="E1268" s="690" t="s">
        <v>2801</v>
      </c>
      <c r="F1268" s="626" t="s">
        <v>2775</v>
      </c>
      <c r="G1268" s="626" t="s">
        <v>3216</v>
      </c>
      <c r="H1268" s="626" t="s">
        <v>527</v>
      </c>
      <c r="I1268" s="626" t="s">
        <v>3217</v>
      </c>
      <c r="J1268" s="626" t="s">
        <v>3218</v>
      </c>
      <c r="K1268" s="626" t="s">
        <v>887</v>
      </c>
      <c r="L1268" s="627">
        <v>33.36</v>
      </c>
      <c r="M1268" s="627">
        <v>33.36</v>
      </c>
      <c r="N1268" s="626">
        <v>1</v>
      </c>
      <c r="O1268" s="691">
        <v>0.5</v>
      </c>
      <c r="P1268" s="627"/>
      <c r="Q1268" s="642">
        <v>0</v>
      </c>
      <c r="R1268" s="626"/>
      <c r="S1268" s="642">
        <v>0</v>
      </c>
      <c r="T1268" s="691"/>
      <c r="U1268" s="673">
        <v>0</v>
      </c>
    </row>
    <row r="1269" spans="1:21" ht="14.4" customHeight="1" x14ac:dyDescent="0.3">
      <c r="A1269" s="625">
        <v>7</v>
      </c>
      <c r="B1269" s="626" t="s">
        <v>528</v>
      </c>
      <c r="C1269" s="626">
        <v>89301074</v>
      </c>
      <c r="D1269" s="689" t="s">
        <v>4146</v>
      </c>
      <c r="E1269" s="690" t="s">
        <v>2801</v>
      </c>
      <c r="F1269" s="626" t="s">
        <v>2775</v>
      </c>
      <c r="G1269" s="626" t="s">
        <v>3044</v>
      </c>
      <c r="H1269" s="626" t="s">
        <v>527</v>
      </c>
      <c r="I1269" s="626" t="s">
        <v>4077</v>
      </c>
      <c r="J1269" s="626" t="s">
        <v>3689</v>
      </c>
      <c r="K1269" s="626" t="s">
        <v>4078</v>
      </c>
      <c r="L1269" s="627">
        <v>531.98</v>
      </c>
      <c r="M1269" s="627">
        <v>531.98</v>
      </c>
      <c r="N1269" s="626">
        <v>1</v>
      </c>
      <c r="O1269" s="691">
        <v>1</v>
      </c>
      <c r="P1269" s="627">
        <v>531.98</v>
      </c>
      <c r="Q1269" s="642">
        <v>1</v>
      </c>
      <c r="R1269" s="626">
        <v>1</v>
      </c>
      <c r="S1269" s="642">
        <v>1</v>
      </c>
      <c r="T1269" s="691">
        <v>1</v>
      </c>
      <c r="U1269" s="673">
        <v>1</v>
      </c>
    </row>
    <row r="1270" spans="1:21" ht="14.4" customHeight="1" x14ac:dyDescent="0.3">
      <c r="A1270" s="625">
        <v>7</v>
      </c>
      <c r="B1270" s="626" t="s">
        <v>528</v>
      </c>
      <c r="C1270" s="626">
        <v>89301074</v>
      </c>
      <c r="D1270" s="689" t="s">
        <v>4146</v>
      </c>
      <c r="E1270" s="690" t="s">
        <v>2801</v>
      </c>
      <c r="F1270" s="626" t="s">
        <v>2775</v>
      </c>
      <c r="G1270" s="626" t="s">
        <v>3051</v>
      </c>
      <c r="H1270" s="626" t="s">
        <v>527</v>
      </c>
      <c r="I1270" s="626" t="s">
        <v>3052</v>
      </c>
      <c r="J1270" s="626" t="s">
        <v>3053</v>
      </c>
      <c r="K1270" s="626" t="s">
        <v>3054</v>
      </c>
      <c r="L1270" s="627">
        <v>144.01</v>
      </c>
      <c r="M1270" s="627">
        <v>288.02</v>
      </c>
      <c r="N1270" s="626">
        <v>2</v>
      </c>
      <c r="O1270" s="691">
        <v>0.5</v>
      </c>
      <c r="P1270" s="627"/>
      <c r="Q1270" s="642">
        <v>0</v>
      </c>
      <c r="R1270" s="626"/>
      <c r="S1270" s="642">
        <v>0</v>
      </c>
      <c r="T1270" s="691"/>
      <c r="U1270" s="673">
        <v>0</v>
      </c>
    </row>
    <row r="1271" spans="1:21" ht="14.4" customHeight="1" x14ac:dyDescent="0.3">
      <c r="A1271" s="625">
        <v>7</v>
      </c>
      <c r="B1271" s="626" t="s">
        <v>528</v>
      </c>
      <c r="C1271" s="626">
        <v>89301074</v>
      </c>
      <c r="D1271" s="689" t="s">
        <v>4146</v>
      </c>
      <c r="E1271" s="690" t="s">
        <v>2801</v>
      </c>
      <c r="F1271" s="626" t="s">
        <v>2775</v>
      </c>
      <c r="G1271" s="626" t="s">
        <v>3051</v>
      </c>
      <c r="H1271" s="626" t="s">
        <v>527</v>
      </c>
      <c r="I1271" s="626" t="s">
        <v>3055</v>
      </c>
      <c r="J1271" s="626" t="s">
        <v>3053</v>
      </c>
      <c r="K1271" s="626" t="s">
        <v>3054</v>
      </c>
      <c r="L1271" s="627">
        <v>144.01</v>
      </c>
      <c r="M1271" s="627">
        <v>1008.0699999999999</v>
      </c>
      <c r="N1271" s="626">
        <v>7</v>
      </c>
      <c r="O1271" s="691">
        <v>2</v>
      </c>
      <c r="P1271" s="627">
        <v>288.02</v>
      </c>
      <c r="Q1271" s="642">
        <v>0.2857142857142857</v>
      </c>
      <c r="R1271" s="626">
        <v>2</v>
      </c>
      <c r="S1271" s="642">
        <v>0.2857142857142857</v>
      </c>
      <c r="T1271" s="691">
        <v>1</v>
      </c>
      <c r="U1271" s="673">
        <v>0.5</v>
      </c>
    </row>
    <row r="1272" spans="1:21" ht="14.4" customHeight="1" x14ac:dyDescent="0.3">
      <c r="A1272" s="625">
        <v>7</v>
      </c>
      <c r="B1272" s="626" t="s">
        <v>528</v>
      </c>
      <c r="C1272" s="626">
        <v>89301074</v>
      </c>
      <c r="D1272" s="689" t="s">
        <v>4146</v>
      </c>
      <c r="E1272" s="690" t="s">
        <v>2801</v>
      </c>
      <c r="F1272" s="626" t="s">
        <v>2775</v>
      </c>
      <c r="G1272" s="626" t="s">
        <v>3351</v>
      </c>
      <c r="H1272" s="626" t="s">
        <v>527</v>
      </c>
      <c r="I1272" s="626" t="s">
        <v>3844</v>
      </c>
      <c r="J1272" s="626" t="s">
        <v>3845</v>
      </c>
      <c r="K1272" s="626" t="s">
        <v>3846</v>
      </c>
      <c r="L1272" s="627">
        <v>77.08</v>
      </c>
      <c r="M1272" s="627">
        <v>154.16</v>
      </c>
      <c r="N1272" s="626">
        <v>2</v>
      </c>
      <c r="O1272" s="691">
        <v>1</v>
      </c>
      <c r="P1272" s="627">
        <v>154.16</v>
      </c>
      <c r="Q1272" s="642">
        <v>1</v>
      </c>
      <c r="R1272" s="626">
        <v>2</v>
      </c>
      <c r="S1272" s="642">
        <v>1</v>
      </c>
      <c r="T1272" s="691">
        <v>1</v>
      </c>
      <c r="U1272" s="673">
        <v>1</v>
      </c>
    </row>
    <row r="1273" spans="1:21" ht="14.4" customHeight="1" x14ac:dyDescent="0.3">
      <c r="A1273" s="625">
        <v>7</v>
      </c>
      <c r="B1273" s="626" t="s">
        <v>528</v>
      </c>
      <c r="C1273" s="626">
        <v>89301074</v>
      </c>
      <c r="D1273" s="689" t="s">
        <v>4146</v>
      </c>
      <c r="E1273" s="690" t="s">
        <v>2801</v>
      </c>
      <c r="F1273" s="626" t="s">
        <v>2775</v>
      </c>
      <c r="G1273" s="626" t="s">
        <v>3354</v>
      </c>
      <c r="H1273" s="626" t="s">
        <v>527</v>
      </c>
      <c r="I1273" s="626" t="s">
        <v>3546</v>
      </c>
      <c r="J1273" s="626" t="s">
        <v>3356</v>
      </c>
      <c r="K1273" s="626" t="s">
        <v>3547</v>
      </c>
      <c r="L1273" s="627">
        <v>0</v>
      </c>
      <c r="M1273" s="627">
        <v>0</v>
      </c>
      <c r="N1273" s="626">
        <v>1</v>
      </c>
      <c r="O1273" s="691">
        <v>0.5</v>
      </c>
      <c r="P1273" s="627"/>
      <c r="Q1273" s="642"/>
      <c r="R1273" s="626"/>
      <c r="S1273" s="642">
        <v>0</v>
      </c>
      <c r="T1273" s="691"/>
      <c r="U1273" s="673">
        <v>0</v>
      </c>
    </row>
    <row r="1274" spans="1:21" ht="14.4" customHeight="1" x14ac:dyDescent="0.3">
      <c r="A1274" s="625">
        <v>7</v>
      </c>
      <c r="B1274" s="626" t="s">
        <v>528</v>
      </c>
      <c r="C1274" s="626">
        <v>89301074</v>
      </c>
      <c r="D1274" s="689" t="s">
        <v>4146</v>
      </c>
      <c r="E1274" s="690" t="s">
        <v>2801</v>
      </c>
      <c r="F1274" s="626" t="s">
        <v>2775</v>
      </c>
      <c r="G1274" s="626" t="s">
        <v>3354</v>
      </c>
      <c r="H1274" s="626" t="s">
        <v>527</v>
      </c>
      <c r="I1274" s="626" t="s">
        <v>3355</v>
      </c>
      <c r="J1274" s="626" t="s">
        <v>3356</v>
      </c>
      <c r="K1274" s="626" t="s">
        <v>1928</v>
      </c>
      <c r="L1274" s="627">
        <v>0</v>
      </c>
      <c r="M1274" s="627">
        <v>0</v>
      </c>
      <c r="N1274" s="626">
        <v>5</v>
      </c>
      <c r="O1274" s="691">
        <v>2.5</v>
      </c>
      <c r="P1274" s="627">
        <v>0</v>
      </c>
      <c r="Q1274" s="642"/>
      <c r="R1274" s="626">
        <v>2</v>
      </c>
      <c r="S1274" s="642">
        <v>0.4</v>
      </c>
      <c r="T1274" s="691">
        <v>1</v>
      </c>
      <c r="U1274" s="673">
        <v>0.4</v>
      </c>
    </row>
    <row r="1275" spans="1:21" ht="14.4" customHeight="1" x14ac:dyDescent="0.3">
      <c r="A1275" s="625">
        <v>7</v>
      </c>
      <c r="B1275" s="626" t="s">
        <v>528</v>
      </c>
      <c r="C1275" s="626">
        <v>89301074</v>
      </c>
      <c r="D1275" s="689" t="s">
        <v>4146</v>
      </c>
      <c r="E1275" s="690" t="s">
        <v>2801</v>
      </c>
      <c r="F1275" s="626" t="s">
        <v>2775</v>
      </c>
      <c r="G1275" s="626" t="s">
        <v>3650</v>
      </c>
      <c r="H1275" s="626" t="s">
        <v>527</v>
      </c>
      <c r="I1275" s="626" t="s">
        <v>1765</v>
      </c>
      <c r="J1275" s="626" t="s">
        <v>3651</v>
      </c>
      <c r="K1275" s="626" t="s">
        <v>3652</v>
      </c>
      <c r="L1275" s="627">
        <v>37.68</v>
      </c>
      <c r="M1275" s="627">
        <v>150.72</v>
      </c>
      <c r="N1275" s="626">
        <v>4</v>
      </c>
      <c r="O1275" s="691">
        <v>1</v>
      </c>
      <c r="P1275" s="627"/>
      <c r="Q1275" s="642">
        <v>0</v>
      </c>
      <c r="R1275" s="626"/>
      <c r="S1275" s="642">
        <v>0</v>
      </c>
      <c r="T1275" s="691"/>
      <c r="U1275" s="673">
        <v>0</v>
      </c>
    </row>
    <row r="1276" spans="1:21" ht="14.4" customHeight="1" x14ac:dyDescent="0.3">
      <c r="A1276" s="625">
        <v>7</v>
      </c>
      <c r="B1276" s="626" t="s">
        <v>528</v>
      </c>
      <c r="C1276" s="626">
        <v>89301074</v>
      </c>
      <c r="D1276" s="689" t="s">
        <v>4146</v>
      </c>
      <c r="E1276" s="690" t="s">
        <v>2801</v>
      </c>
      <c r="F1276" s="626" t="s">
        <v>2775</v>
      </c>
      <c r="G1276" s="626" t="s">
        <v>3225</v>
      </c>
      <c r="H1276" s="626" t="s">
        <v>527</v>
      </c>
      <c r="I1276" s="626" t="s">
        <v>3226</v>
      </c>
      <c r="J1276" s="626" t="s">
        <v>3227</v>
      </c>
      <c r="K1276" s="626" t="s">
        <v>3228</v>
      </c>
      <c r="L1276" s="627">
        <v>0</v>
      </c>
      <c r="M1276" s="627">
        <v>0</v>
      </c>
      <c r="N1276" s="626">
        <v>3</v>
      </c>
      <c r="O1276" s="691">
        <v>0.5</v>
      </c>
      <c r="P1276" s="627"/>
      <c r="Q1276" s="642"/>
      <c r="R1276" s="626"/>
      <c r="S1276" s="642">
        <v>0</v>
      </c>
      <c r="T1276" s="691"/>
      <c r="U1276" s="673">
        <v>0</v>
      </c>
    </row>
    <row r="1277" spans="1:21" ht="14.4" customHeight="1" x14ac:dyDescent="0.3">
      <c r="A1277" s="625">
        <v>7</v>
      </c>
      <c r="B1277" s="626" t="s">
        <v>528</v>
      </c>
      <c r="C1277" s="626">
        <v>89301074</v>
      </c>
      <c r="D1277" s="689" t="s">
        <v>4146</v>
      </c>
      <c r="E1277" s="690" t="s">
        <v>2801</v>
      </c>
      <c r="F1277" s="626" t="s">
        <v>2775</v>
      </c>
      <c r="G1277" s="626" t="s">
        <v>3225</v>
      </c>
      <c r="H1277" s="626" t="s">
        <v>527</v>
      </c>
      <c r="I1277" s="626" t="s">
        <v>3226</v>
      </c>
      <c r="J1277" s="626" t="s">
        <v>3227</v>
      </c>
      <c r="K1277" s="626" t="s">
        <v>3228</v>
      </c>
      <c r="L1277" s="627">
        <v>65.89</v>
      </c>
      <c r="M1277" s="627">
        <v>527.12</v>
      </c>
      <c r="N1277" s="626">
        <v>8</v>
      </c>
      <c r="O1277" s="691">
        <v>1</v>
      </c>
      <c r="P1277" s="627"/>
      <c r="Q1277" s="642">
        <v>0</v>
      </c>
      <c r="R1277" s="626"/>
      <c r="S1277" s="642">
        <v>0</v>
      </c>
      <c r="T1277" s="691"/>
      <c r="U1277" s="673">
        <v>0</v>
      </c>
    </row>
    <row r="1278" spans="1:21" ht="14.4" customHeight="1" x14ac:dyDescent="0.3">
      <c r="A1278" s="625">
        <v>7</v>
      </c>
      <c r="B1278" s="626" t="s">
        <v>528</v>
      </c>
      <c r="C1278" s="626">
        <v>89301074</v>
      </c>
      <c r="D1278" s="689" t="s">
        <v>4146</v>
      </c>
      <c r="E1278" s="690" t="s">
        <v>2801</v>
      </c>
      <c r="F1278" s="626" t="s">
        <v>2775</v>
      </c>
      <c r="G1278" s="626" t="s">
        <v>3653</v>
      </c>
      <c r="H1278" s="626" t="s">
        <v>645</v>
      </c>
      <c r="I1278" s="626" t="s">
        <v>2527</v>
      </c>
      <c r="J1278" s="626" t="s">
        <v>1953</v>
      </c>
      <c r="K1278" s="626" t="s">
        <v>2528</v>
      </c>
      <c r="L1278" s="627">
        <v>193.26</v>
      </c>
      <c r="M1278" s="627">
        <v>193.26</v>
      </c>
      <c r="N1278" s="626">
        <v>1</v>
      </c>
      <c r="O1278" s="691">
        <v>1</v>
      </c>
      <c r="P1278" s="627"/>
      <c r="Q1278" s="642">
        <v>0</v>
      </c>
      <c r="R1278" s="626"/>
      <c r="S1278" s="642">
        <v>0</v>
      </c>
      <c r="T1278" s="691"/>
      <c r="U1278" s="673">
        <v>0</v>
      </c>
    </row>
    <row r="1279" spans="1:21" ht="14.4" customHeight="1" x14ac:dyDescent="0.3">
      <c r="A1279" s="625">
        <v>7</v>
      </c>
      <c r="B1279" s="626" t="s">
        <v>528</v>
      </c>
      <c r="C1279" s="626">
        <v>89301074</v>
      </c>
      <c r="D1279" s="689" t="s">
        <v>4146</v>
      </c>
      <c r="E1279" s="690" t="s">
        <v>2801</v>
      </c>
      <c r="F1279" s="626" t="s">
        <v>2775</v>
      </c>
      <c r="G1279" s="626" t="s">
        <v>3072</v>
      </c>
      <c r="H1279" s="626" t="s">
        <v>527</v>
      </c>
      <c r="I1279" s="626" t="s">
        <v>3240</v>
      </c>
      <c r="J1279" s="626" t="s">
        <v>3084</v>
      </c>
      <c r="K1279" s="626" t="s">
        <v>3085</v>
      </c>
      <c r="L1279" s="627">
        <v>237.72</v>
      </c>
      <c r="M1279" s="627">
        <v>950.88</v>
      </c>
      <c r="N1279" s="626">
        <v>4</v>
      </c>
      <c r="O1279" s="691">
        <v>1</v>
      </c>
      <c r="P1279" s="627">
        <v>950.88</v>
      </c>
      <c r="Q1279" s="642">
        <v>1</v>
      </c>
      <c r="R1279" s="626">
        <v>4</v>
      </c>
      <c r="S1279" s="642">
        <v>1</v>
      </c>
      <c r="T1279" s="691">
        <v>1</v>
      </c>
      <c r="U1279" s="673">
        <v>1</v>
      </c>
    </row>
    <row r="1280" spans="1:21" ht="14.4" customHeight="1" x14ac:dyDescent="0.3">
      <c r="A1280" s="625">
        <v>7</v>
      </c>
      <c r="B1280" s="626" t="s">
        <v>528</v>
      </c>
      <c r="C1280" s="626">
        <v>89301074</v>
      </c>
      <c r="D1280" s="689" t="s">
        <v>4146</v>
      </c>
      <c r="E1280" s="690" t="s">
        <v>2801</v>
      </c>
      <c r="F1280" s="626" t="s">
        <v>2775</v>
      </c>
      <c r="G1280" s="626" t="s">
        <v>3072</v>
      </c>
      <c r="H1280" s="626" t="s">
        <v>527</v>
      </c>
      <c r="I1280" s="626" t="s">
        <v>3079</v>
      </c>
      <c r="J1280" s="626" t="s">
        <v>3080</v>
      </c>
      <c r="K1280" s="626" t="s">
        <v>1969</v>
      </c>
      <c r="L1280" s="627">
        <v>57.48</v>
      </c>
      <c r="M1280" s="627">
        <v>402.36</v>
      </c>
      <c r="N1280" s="626">
        <v>7</v>
      </c>
      <c r="O1280" s="691">
        <v>3</v>
      </c>
      <c r="P1280" s="627">
        <v>57.48</v>
      </c>
      <c r="Q1280" s="642">
        <v>0.14285714285714285</v>
      </c>
      <c r="R1280" s="626">
        <v>1</v>
      </c>
      <c r="S1280" s="642">
        <v>0.14285714285714285</v>
      </c>
      <c r="T1280" s="691">
        <v>1</v>
      </c>
      <c r="U1280" s="673">
        <v>0.33333333333333331</v>
      </c>
    </row>
    <row r="1281" spans="1:21" ht="14.4" customHeight="1" x14ac:dyDescent="0.3">
      <c r="A1281" s="625">
        <v>7</v>
      </c>
      <c r="B1281" s="626" t="s">
        <v>528</v>
      </c>
      <c r="C1281" s="626">
        <v>89301074</v>
      </c>
      <c r="D1281" s="689" t="s">
        <v>4146</v>
      </c>
      <c r="E1281" s="690" t="s">
        <v>2801</v>
      </c>
      <c r="F1281" s="626" t="s">
        <v>2775</v>
      </c>
      <c r="G1281" s="626" t="s">
        <v>3072</v>
      </c>
      <c r="H1281" s="626" t="s">
        <v>527</v>
      </c>
      <c r="I1281" s="626" t="s">
        <v>3554</v>
      </c>
      <c r="J1281" s="626" t="s">
        <v>3080</v>
      </c>
      <c r="K1281" s="626" t="s">
        <v>3555</v>
      </c>
      <c r="L1281" s="627">
        <v>0</v>
      </c>
      <c r="M1281" s="627">
        <v>0</v>
      </c>
      <c r="N1281" s="626">
        <v>1</v>
      </c>
      <c r="O1281" s="691">
        <v>1</v>
      </c>
      <c r="P1281" s="627">
        <v>0</v>
      </c>
      <c r="Q1281" s="642"/>
      <c r="R1281" s="626">
        <v>1</v>
      </c>
      <c r="S1281" s="642">
        <v>1</v>
      </c>
      <c r="T1281" s="691">
        <v>1</v>
      </c>
      <c r="U1281" s="673">
        <v>1</v>
      </c>
    </row>
    <row r="1282" spans="1:21" ht="14.4" customHeight="1" x14ac:dyDescent="0.3">
      <c r="A1282" s="625">
        <v>7</v>
      </c>
      <c r="B1282" s="626" t="s">
        <v>528</v>
      </c>
      <c r="C1282" s="626">
        <v>89301074</v>
      </c>
      <c r="D1282" s="689" t="s">
        <v>4146</v>
      </c>
      <c r="E1282" s="690" t="s">
        <v>2801</v>
      </c>
      <c r="F1282" s="626" t="s">
        <v>2775</v>
      </c>
      <c r="G1282" s="626" t="s">
        <v>3072</v>
      </c>
      <c r="H1282" s="626" t="s">
        <v>527</v>
      </c>
      <c r="I1282" s="626" t="s">
        <v>3087</v>
      </c>
      <c r="J1282" s="626" t="s">
        <v>3077</v>
      </c>
      <c r="K1282" s="626" t="s">
        <v>3078</v>
      </c>
      <c r="L1282" s="627">
        <v>503.26</v>
      </c>
      <c r="M1282" s="627">
        <v>4529.34</v>
      </c>
      <c r="N1282" s="626">
        <v>9</v>
      </c>
      <c r="O1282" s="691">
        <v>1</v>
      </c>
      <c r="P1282" s="627"/>
      <c r="Q1282" s="642">
        <v>0</v>
      </c>
      <c r="R1282" s="626"/>
      <c r="S1282" s="642">
        <v>0</v>
      </c>
      <c r="T1282" s="691"/>
      <c r="U1282" s="673">
        <v>0</v>
      </c>
    </row>
    <row r="1283" spans="1:21" ht="14.4" customHeight="1" x14ac:dyDescent="0.3">
      <c r="A1283" s="625">
        <v>7</v>
      </c>
      <c r="B1283" s="626" t="s">
        <v>528</v>
      </c>
      <c r="C1283" s="626">
        <v>89301074</v>
      </c>
      <c r="D1283" s="689" t="s">
        <v>4146</v>
      </c>
      <c r="E1283" s="690" t="s">
        <v>2801</v>
      </c>
      <c r="F1283" s="626" t="s">
        <v>2775</v>
      </c>
      <c r="G1283" s="626" t="s">
        <v>3072</v>
      </c>
      <c r="H1283" s="626" t="s">
        <v>527</v>
      </c>
      <c r="I1283" s="626" t="s">
        <v>3087</v>
      </c>
      <c r="J1283" s="626" t="s">
        <v>3077</v>
      </c>
      <c r="K1283" s="626" t="s">
        <v>3078</v>
      </c>
      <c r="L1283" s="627">
        <v>407.64</v>
      </c>
      <c r="M1283" s="627">
        <v>3668.7599999999998</v>
      </c>
      <c r="N1283" s="626">
        <v>9</v>
      </c>
      <c r="O1283" s="691">
        <v>1</v>
      </c>
      <c r="P1283" s="627"/>
      <c r="Q1283" s="642">
        <v>0</v>
      </c>
      <c r="R1283" s="626"/>
      <c r="S1283" s="642">
        <v>0</v>
      </c>
      <c r="T1283" s="691"/>
      <c r="U1283" s="673">
        <v>0</v>
      </c>
    </row>
    <row r="1284" spans="1:21" ht="14.4" customHeight="1" x14ac:dyDescent="0.3">
      <c r="A1284" s="625">
        <v>7</v>
      </c>
      <c r="B1284" s="626" t="s">
        <v>528</v>
      </c>
      <c r="C1284" s="626">
        <v>89301074</v>
      </c>
      <c r="D1284" s="689" t="s">
        <v>4146</v>
      </c>
      <c r="E1284" s="690" t="s">
        <v>2801</v>
      </c>
      <c r="F1284" s="626" t="s">
        <v>2775</v>
      </c>
      <c r="G1284" s="626" t="s">
        <v>2926</v>
      </c>
      <c r="H1284" s="626" t="s">
        <v>527</v>
      </c>
      <c r="I1284" s="626" t="s">
        <v>667</v>
      </c>
      <c r="J1284" s="626" t="s">
        <v>668</v>
      </c>
      <c r="K1284" s="626" t="s">
        <v>2736</v>
      </c>
      <c r="L1284" s="627">
        <v>96.63</v>
      </c>
      <c r="M1284" s="627">
        <v>386.52</v>
      </c>
      <c r="N1284" s="626">
        <v>4</v>
      </c>
      <c r="O1284" s="691">
        <v>2</v>
      </c>
      <c r="P1284" s="627"/>
      <c r="Q1284" s="642">
        <v>0</v>
      </c>
      <c r="R1284" s="626"/>
      <c r="S1284" s="642">
        <v>0</v>
      </c>
      <c r="T1284" s="691"/>
      <c r="U1284" s="673">
        <v>0</v>
      </c>
    </row>
    <row r="1285" spans="1:21" ht="14.4" customHeight="1" x14ac:dyDescent="0.3">
      <c r="A1285" s="625">
        <v>7</v>
      </c>
      <c r="B1285" s="626" t="s">
        <v>528</v>
      </c>
      <c r="C1285" s="626">
        <v>89301074</v>
      </c>
      <c r="D1285" s="689" t="s">
        <v>4146</v>
      </c>
      <c r="E1285" s="690" t="s">
        <v>2801</v>
      </c>
      <c r="F1285" s="626" t="s">
        <v>2775</v>
      </c>
      <c r="G1285" s="626" t="s">
        <v>2929</v>
      </c>
      <c r="H1285" s="626" t="s">
        <v>527</v>
      </c>
      <c r="I1285" s="626" t="s">
        <v>2930</v>
      </c>
      <c r="J1285" s="626" t="s">
        <v>857</v>
      </c>
      <c r="K1285" s="626" t="s">
        <v>2931</v>
      </c>
      <c r="L1285" s="627">
        <v>612.26</v>
      </c>
      <c r="M1285" s="627">
        <v>612.26</v>
      </c>
      <c r="N1285" s="626">
        <v>1</v>
      </c>
      <c r="O1285" s="691">
        <v>1</v>
      </c>
      <c r="P1285" s="627">
        <v>612.26</v>
      </c>
      <c r="Q1285" s="642">
        <v>1</v>
      </c>
      <c r="R1285" s="626">
        <v>1</v>
      </c>
      <c r="S1285" s="642">
        <v>1</v>
      </c>
      <c r="T1285" s="691">
        <v>1</v>
      </c>
      <c r="U1285" s="673">
        <v>1</v>
      </c>
    </row>
    <row r="1286" spans="1:21" ht="14.4" customHeight="1" x14ac:dyDescent="0.3">
      <c r="A1286" s="625">
        <v>7</v>
      </c>
      <c r="B1286" s="626" t="s">
        <v>528</v>
      </c>
      <c r="C1286" s="626">
        <v>89301074</v>
      </c>
      <c r="D1286" s="689" t="s">
        <v>4146</v>
      </c>
      <c r="E1286" s="690" t="s">
        <v>2801</v>
      </c>
      <c r="F1286" s="626" t="s">
        <v>2775</v>
      </c>
      <c r="G1286" s="626" t="s">
        <v>3094</v>
      </c>
      <c r="H1286" s="626" t="s">
        <v>527</v>
      </c>
      <c r="I1286" s="626" t="s">
        <v>3098</v>
      </c>
      <c r="J1286" s="626" t="s">
        <v>3096</v>
      </c>
      <c r="K1286" s="626" t="s">
        <v>3099</v>
      </c>
      <c r="L1286" s="627">
        <v>3040.6</v>
      </c>
      <c r="M1286" s="627">
        <v>118583.4</v>
      </c>
      <c r="N1286" s="626">
        <v>39</v>
      </c>
      <c r="O1286" s="691">
        <v>12</v>
      </c>
      <c r="P1286" s="627">
        <v>100339.8</v>
      </c>
      <c r="Q1286" s="642">
        <v>0.84615384615384626</v>
      </c>
      <c r="R1286" s="626">
        <v>33</v>
      </c>
      <c r="S1286" s="642">
        <v>0.84615384615384615</v>
      </c>
      <c r="T1286" s="691">
        <v>10</v>
      </c>
      <c r="U1286" s="673">
        <v>0.83333333333333337</v>
      </c>
    </row>
    <row r="1287" spans="1:21" ht="14.4" customHeight="1" x14ac:dyDescent="0.3">
      <c r="A1287" s="625">
        <v>7</v>
      </c>
      <c r="B1287" s="626" t="s">
        <v>528</v>
      </c>
      <c r="C1287" s="626">
        <v>89301074</v>
      </c>
      <c r="D1287" s="689" t="s">
        <v>4146</v>
      </c>
      <c r="E1287" s="690" t="s">
        <v>2801</v>
      </c>
      <c r="F1287" s="626" t="s">
        <v>2775</v>
      </c>
      <c r="G1287" s="626" t="s">
        <v>3094</v>
      </c>
      <c r="H1287" s="626" t="s">
        <v>527</v>
      </c>
      <c r="I1287" s="626" t="s">
        <v>3100</v>
      </c>
      <c r="J1287" s="626" t="s">
        <v>3101</v>
      </c>
      <c r="K1287" s="626" t="s">
        <v>3102</v>
      </c>
      <c r="L1287" s="627">
        <v>569.97</v>
      </c>
      <c r="M1287" s="627">
        <v>5129.7300000000005</v>
      </c>
      <c r="N1287" s="626">
        <v>9</v>
      </c>
      <c r="O1287" s="691">
        <v>3</v>
      </c>
      <c r="P1287" s="627">
        <v>3419.82</v>
      </c>
      <c r="Q1287" s="642">
        <v>0.66666666666666663</v>
      </c>
      <c r="R1287" s="626">
        <v>6</v>
      </c>
      <c r="S1287" s="642">
        <v>0.66666666666666663</v>
      </c>
      <c r="T1287" s="691">
        <v>2</v>
      </c>
      <c r="U1287" s="673">
        <v>0.66666666666666663</v>
      </c>
    </row>
    <row r="1288" spans="1:21" ht="14.4" customHeight="1" x14ac:dyDescent="0.3">
      <c r="A1288" s="625">
        <v>7</v>
      </c>
      <c r="B1288" s="626" t="s">
        <v>528</v>
      </c>
      <c r="C1288" s="626">
        <v>89301074</v>
      </c>
      <c r="D1288" s="689" t="s">
        <v>4146</v>
      </c>
      <c r="E1288" s="690" t="s">
        <v>2801</v>
      </c>
      <c r="F1288" s="626" t="s">
        <v>2775</v>
      </c>
      <c r="G1288" s="626" t="s">
        <v>3094</v>
      </c>
      <c r="H1288" s="626" t="s">
        <v>527</v>
      </c>
      <c r="I1288" s="626" t="s">
        <v>3245</v>
      </c>
      <c r="J1288" s="626" t="s">
        <v>3101</v>
      </c>
      <c r="K1288" s="626" t="s">
        <v>3246</v>
      </c>
      <c r="L1288" s="627">
        <v>1139.93</v>
      </c>
      <c r="M1288" s="627">
        <v>28498.25</v>
      </c>
      <c r="N1288" s="626">
        <v>25</v>
      </c>
      <c r="O1288" s="691">
        <v>7</v>
      </c>
      <c r="P1288" s="627">
        <v>19378.810000000001</v>
      </c>
      <c r="Q1288" s="642">
        <v>0.68</v>
      </c>
      <c r="R1288" s="626">
        <v>17</v>
      </c>
      <c r="S1288" s="642">
        <v>0.68</v>
      </c>
      <c r="T1288" s="691">
        <v>5</v>
      </c>
      <c r="U1288" s="673">
        <v>0.7142857142857143</v>
      </c>
    </row>
    <row r="1289" spans="1:21" ht="14.4" customHeight="1" x14ac:dyDescent="0.3">
      <c r="A1289" s="625">
        <v>7</v>
      </c>
      <c r="B1289" s="626" t="s">
        <v>528</v>
      </c>
      <c r="C1289" s="626">
        <v>89301074</v>
      </c>
      <c r="D1289" s="689" t="s">
        <v>4146</v>
      </c>
      <c r="E1289" s="690" t="s">
        <v>2801</v>
      </c>
      <c r="F1289" s="626" t="s">
        <v>2775</v>
      </c>
      <c r="G1289" s="626" t="s">
        <v>3094</v>
      </c>
      <c r="H1289" s="626" t="s">
        <v>527</v>
      </c>
      <c r="I1289" s="626" t="s">
        <v>3375</v>
      </c>
      <c r="J1289" s="626" t="s">
        <v>3376</v>
      </c>
      <c r="K1289" s="626" t="s">
        <v>3113</v>
      </c>
      <c r="L1289" s="627">
        <v>427.79</v>
      </c>
      <c r="M1289" s="627">
        <v>2566.7400000000002</v>
      </c>
      <c r="N1289" s="626">
        <v>6</v>
      </c>
      <c r="O1289" s="691">
        <v>2</v>
      </c>
      <c r="P1289" s="627"/>
      <c r="Q1289" s="642">
        <v>0</v>
      </c>
      <c r="R1289" s="626"/>
      <c r="S1289" s="642">
        <v>0</v>
      </c>
      <c r="T1289" s="691"/>
      <c r="U1289" s="673">
        <v>0</v>
      </c>
    </row>
    <row r="1290" spans="1:21" ht="14.4" customHeight="1" x14ac:dyDescent="0.3">
      <c r="A1290" s="625">
        <v>7</v>
      </c>
      <c r="B1290" s="626" t="s">
        <v>528</v>
      </c>
      <c r="C1290" s="626">
        <v>89301074</v>
      </c>
      <c r="D1290" s="689" t="s">
        <v>4146</v>
      </c>
      <c r="E1290" s="690" t="s">
        <v>2801</v>
      </c>
      <c r="F1290" s="626" t="s">
        <v>2775</v>
      </c>
      <c r="G1290" s="626" t="s">
        <v>3094</v>
      </c>
      <c r="H1290" s="626" t="s">
        <v>527</v>
      </c>
      <c r="I1290" s="626" t="s">
        <v>3558</v>
      </c>
      <c r="J1290" s="626" t="s">
        <v>3376</v>
      </c>
      <c r="K1290" s="626" t="s">
        <v>3559</v>
      </c>
      <c r="L1290" s="627">
        <v>855.56</v>
      </c>
      <c r="M1290" s="627">
        <v>8555.5999999999985</v>
      </c>
      <c r="N1290" s="626">
        <v>10</v>
      </c>
      <c r="O1290" s="691">
        <v>7</v>
      </c>
      <c r="P1290" s="627">
        <v>6844.48</v>
      </c>
      <c r="Q1290" s="642">
        <v>0.8</v>
      </c>
      <c r="R1290" s="626">
        <v>8</v>
      </c>
      <c r="S1290" s="642">
        <v>0.8</v>
      </c>
      <c r="T1290" s="691">
        <v>5</v>
      </c>
      <c r="U1290" s="673">
        <v>0.7142857142857143</v>
      </c>
    </row>
    <row r="1291" spans="1:21" ht="14.4" customHeight="1" x14ac:dyDescent="0.3">
      <c r="A1291" s="625">
        <v>7</v>
      </c>
      <c r="B1291" s="626" t="s">
        <v>528</v>
      </c>
      <c r="C1291" s="626">
        <v>89301074</v>
      </c>
      <c r="D1291" s="689" t="s">
        <v>4146</v>
      </c>
      <c r="E1291" s="690" t="s">
        <v>2801</v>
      </c>
      <c r="F1291" s="626" t="s">
        <v>2775</v>
      </c>
      <c r="G1291" s="626" t="s">
        <v>3094</v>
      </c>
      <c r="H1291" s="626" t="s">
        <v>527</v>
      </c>
      <c r="I1291" s="626" t="s">
        <v>3103</v>
      </c>
      <c r="J1291" s="626" t="s">
        <v>3104</v>
      </c>
      <c r="K1291" s="626" t="s">
        <v>3105</v>
      </c>
      <c r="L1291" s="627">
        <v>760.15</v>
      </c>
      <c r="M1291" s="627">
        <v>4560.8999999999996</v>
      </c>
      <c r="N1291" s="626">
        <v>6</v>
      </c>
      <c r="O1291" s="691">
        <v>2</v>
      </c>
      <c r="P1291" s="627">
        <v>4560.8999999999996</v>
      </c>
      <c r="Q1291" s="642">
        <v>1</v>
      </c>
      <c r="R1291" s="626">
        <v>6</v>
      </c>
      <c r="S1291" s="642">
        <v>1</v>
      </c>
      <c r="T1291" s="691">
        <v>2</v>
      </c>
      <c r="U1291" s="673">
        <v>1</v>
      </c>
    </row>
    <row r="1292" spans="1:21" ht="14.4" customHeight="1" x14ac:dyDescent="0.3">
      <c r="A1292" s="625">
        <v>7</v>
      </c>
      <c r="B1292" s="626" t="s">
        <v>528</v>
      </c>
      <c r="C1292" s="626">
        <v>89301074</v>
      </c>
      <c r="D1292" s="689" t="s">
        <v>4146</v>
      </c>
      <c r="E1292" s="690" t="s">
        <v>2801</v>
      </c>
      <c r="F1292" s="626" t="s">
        <v>2775</v>
      </c>
      <c r="G1292" s="626" t="s">
        <v>3094</v>
      </c>
      <c r="H1292" s="626" t="s">
        <v>527</v>
      </c>
      <c r="I1292" s="626" t="s">
        <v>3247</v>
      </c>
      <c r="J1292" s="626" t="s">
        <v>3104</v>
      </c>
      <c r="K1292" s="626" t="s">
        <v>3108</v>
      </c>
      <c r="L1292" s="627">
        <v>1520.3</v>
      </c>
      <c r="M1292" s="627">
        <v>69933.799999999988</v>
      </c>
      <c r="N1292" s="626">
        <v>46</v>
      </c>
      <c r="O1292" s="691">
        <v>14</v>
      </c>
      <c r="P1292" s="627">
        <v>59291.7</v>
      </c>
      <c r="Q1292" s="642">
        <v>0.84782608695652184</v>
      </c>
      <c r="R1292" s="626">
        <v>39</v>
      </c>
      <c r="S1292" s="642">
        <v>0.84782608695652173</v>
      </c>
      <c r="T1292" s="691">
        <v>11</v>
      </c>
      <c r="U1292" s="673">
        <v>0.7857142857142857</v>
      </c>
    </row>
    <row r="1293" spans="1:21" ht="14.4" customHeight="1" x14ac:dyDescent="0.3">
      <c r="A1293" s="625">
        <v>7</v>
      </c>
      <c r="B1293" s="626" t="s">
        <v>528</v>
      </c>
      <c r="C1293" s="626">
        <v>89301074</v>
      </c>
      <c r="D1293" s="689" t="s">
        <v>4146</v>
      </c>
      <c r="E1293" s="690" t="s">
        <v>2801</v>
      </c>
      <c r="F1293" s="626" t="s">
        <v>2775</v>
      </c>
      <c r="G1293" s="626" t="s">
        <v>3094</v>
      </c>
      <c r="H1293" s="626" t="s">
        <v>527</v>
      </c>
      <c r="I1293" s="626" t="s">
        <v>3251</v>
      </c>
      <c r="J1293" s="626" t="s">
        <v>3112</v>
      </c>
      <c r="K1293" s="626" t="s">
        <v>3252</v>
      </c>
      <c r="L1293" s="627">
        <v>0</v>
      </c>
      <c r="M1293" s="627">
        <v>0</v>
      </c>
      <c r="N1293" s="626">
        <v>1</v>
      </c>
      <c r="O1293" s="691">
        <v>1</v>
      </c>
      <c r="P1293" s="627">
        <v>0</v>
      </c>
      <c r="Q1293" s="642"/>
      <c r="R1293" s="626">
        <v>1</v>
      </c>
      <c r="S1293" s="642">
        <v>1</v>
      </c>
      <c r="T1293" s="691">
        <v>1</v>
      </c>
      <c r="U1293" s="673">
        <v>1</v>
      </c>
    </row>
    <row r="1294" spans="1:21" ht="14.4" customHeight="1" x14ac:dyDescent="0.3">
      <c r="A1294" s="625">
        <v>7</v>
      </c>
      <c r="B1294" s="626" t="s">
        <v>528</v>
      </c>
      <c r="C1294" s="626">
        <v>89301074</v>
      </c>
      <c r="D1294" s="689" t="s">
        <v>4146</v>
      </c>
      <c r="E1294" s="690" t="s">
        <v>2801</v>
      </c>
      <c r="F1294" s="626" t="s">
        <v>2775</v>
      </c>
      <c r="G1294" s="626" t="s">
        <v>3094</v>
      </c>
      <c r="H1294" s="626" t="s">
        <v>527</v>
      </c>
      <c r="I1294" s="626" t="s">
        <v>3111</v>
      </c>
      <c r="J1294" s="626" t="s">
        <v>3112</v>
      </c>
      <c r="K1294" s="626" t="s">
        <v>3113</v>
      </c>
      <c r="L1294" s="627">
        <v>427.79</v>
      </c>
      <c r="M1294" s="627">
        <v>855.58</v>
      </c>
      <c r="N1294" s="626">
        <v>2</v>
      </c>
      <c r="O1294" s="691">
        <v>2</v>
      </c>
      <c r="P1294" s="627">
        <v>427.79</v>
      </c>
      <c r="Q1294" s="642">
        <v>0.5</v>
      </c>
      <c r="R1294" s="626">
        <v>1</v>
      </c>
      <c r="S1294" s="642">
        <v>0.5</v>
      </c>
      <c r="T1294" s="691">
        <v>1</v>
      </c>
      <c r="U1294" s="673">
        <v>0.5</v>
      </c>
    </row>
    <row r="1295" spans="1:21" ht="14.4" customHeight="1" x14ac:dyDescent="0.3">
      <c r="A1295" s="625">
        <v>7</v>
      </c>
      <c r="B1295" s="626" t="s">
        <v>528</v>
      </c>
      <c r="C1295" s="626">
        <v>89301074</v>
      </c>
      <c r="D1295" s="689" t="s">
        <v>4146</v>
      </c>
      <c r="E1295" s="690" t="s">
        <v>2801</v>
      </c>
      <c r="F1295" s="626" t="s">
        <v>2775</v>
      </c>
      <c r="G1295" s="626" t="s">
        <v>3094</v>
      </c>
      <c r="H1295" s="626" t="s">
        <v>527</v>
      </c>
      <c r="I1295" s="626" t="s">
        <v>3560</v>
      </c>
      <c r="J1295" s="626" t="s">
        <v>3112</v>
      </c>
      <c r="K1295" s="626" t="s">
        <v>3559</v>
      </c>
      <c r="L1295" s="627">
        <v>855.56</v>
      </c>
      <c r="M1295" s="627">
        <v>1711.12</v>
      </c>
      <c r="N1295" s="626">
        <v>2</v>
      </c>
      <c r="O1295" s="691">
        <v>2</v>
      </c>
      <c r="P1295" s="627">
        <v>1711.12</v>
      </c>
      <c r="Q1295" s="642">
        <v>1</v>
      </c>
      <c r="R1295" s="626">
        <v>2</v>
      </c>
      <c r="S1295" s="642">
        <v>1</v>
      </c>
      <c r="T1295" s="691">
        <v>2</v>
      </c>
      <c r="U1295" s="673">
        <v>1</v>
      </c>
    </row>
    <row r="1296" spans="1:21" ht="14.4" customHeight="1" x14ac:dyDescent="0.3">
      <c r="A1296" s="625">
        <v>7</v>
      </c>
      <c r="B1296" s="626" t="s">
        <v>528</v>
      </c>
      <c r="C1296" s="626">
        <v>89301074</v>
      </c>
      <c r="D1296" s="689" t="s">
        <v>4146</v>
      </c>
      <c r="E1296" s="690" t="s">
        <v>2801</v>
      </c>
      <c r="F1296" s="626" t="s">
        <v>2775</v>
      </c>
      <c r="G1296" s="626" t="s">
        <v>3094</v>
      </c>
      <c r="H1296" s="626" t="s">
        <v>527</v>
      </c>
      <c r="I1296" s="626" t="s">
        <v>3495</v>
      </c>
      <c r="J1296" s="626" t="s">
        <v>3115</v>
      </c>
      <c r="K1296" s="626" t="s">
        <v>3246</v>
      </c>
      <c r="L1296" s="627">
        <v>1139.93</v>
      </c>
      <c r="M1296" s="627">
        <v>3419.79</v>
      </c>
      <c r="N1296" s="626">
        <v>3</v>
      </c>
      <c r="O1296" s="691">
        <v>1</v>
      </c>
      <c r="P1296" s="627">
        <v>3419.79</v>
      </c>
      <c r="Q1296" s="642">
        <v>1</v>
      </c>
      <c r="R1296" s="626">
        <v>3</v>
      </c>
      <c r="S1296" s="642">
        <v>1</v>
      </c>
      <c r="T1296" s="691">
        <v>1</v>
      </c>
      <c r="U1296" s="673">
        <v>1</v>
      </c>
    </row>
    <row r="1297" spans="1:21" ht="14.4" customHeight="1" x14ac:dyDescent="0.3">
      <c r="A1297" s="625">
        <v>7</v>
      </c>
      <c r="B1297" s="626" t="s">
        <v>528</v>
      </c>
      <c r="C1297" s="626">
        <v>89301074</v>
      </c>
      <c r="D1297" s="689" t="s">
        <v>4146</v>
      </c>
      <c r="E1297" s="690" t="s">
        <v>2801</v>
      </c>
      <c r="F1297" s="626" t="s">
        <v>2775</v>
      </c>
      <c r="G1297" s="626" t="s">
        <v>3094</v>
      </c>
      <c r="H1297" s="626" t="s">
        <v>527</v>
      </c>
      <c r="I1297" s="626" t="s">
        <v>3496</v>
      </c>
      <c r="J1297" s="626" t="s">
        <v>3115</v>
      </c>
      <c r="K1297" s="626" t="s">
        <v>3246</v>
      </c>
      <c r="L1297" s="627">
        <v>1139.93</v>
      </c>
      <c r="M1297" s="627">
        <v>3419.79</v>
      </c>
      <c r="N1297" s="626">
        <v>3</v>
      </c>
      <c r="O1297" s="691">
        <v>1</v>
      </c>
      <c r="P1297" s="627"/>
      <c r="Q1297" s="642">
        <v>0</v>
      </c>
      <c r="R1297" s="626"/>
      <c r="S1297" s="642">
        <v>0</v>
      </c>
      <c r="T1297" s="691"/>
      <c r="U1297" s="673">
        <v>0</v>
      </c>
    </row>
    <row r="1298" spans="1:21" ht="14.4" customHeight="1" x14ac:dyDescent="0.3">
      <c r="A1298" s="625">
        <v>7</v>
      </c>
      <c r="B1298" s="626" t="s">
        <v>528</v>
      </c>
      <c r="C1298" s="626">
        <v>89301074</v>
      </c>
      <c r="D1298" s="689" t="s">
        <v>4146</v>
      </c>
      <c r="E1298" s="690" t="s">
        <v>2801</v>
      </c>
      <c r="F1298" s="626" t="s">
        <v>2775</v>
      </c>
      <c r="G1298" s="626" t="s">
        <v>3094</v>
      </c>
      <c r="H1298" s="626" t="s">
        <v>527</v>
      </c>
      <c r="I1298" s="626" t="s">
        <v>3497</v>
      </c>
      <c r="J1298" s="626" t="s">
        <v>3117</v>
      </c>
      <c r="K1298" s="626" t="s">
        <v>3108</v>
      </c>
      <c r="L1298" s="627">
        <v>1520.3</v>
      </c>
      <c r="M1298" s="627">
        <v>3040.6</v>
      </c>
      <c r="N1298" s="626">
        <v>2</v>
      </c>
      <c r="O1298" s="691">
        <v>1</v>
      </c>
      <c r="P1298" s="627">
        <v>3040.6</v>
      </c>
      <c r="Q1298" s="642">
        <v>1</v>
      </c>
      <c r="R1298" s="626">
        <v>2</v>
      </c>
      <c r="S1298" s="642">
        <v>1</v>
      </c>
      <c r="T1298" s="691">
        <v>1</v>
      </c>
      <c r="U1298" s="673">
        <v>1</v>
      </c>
    </row>
    <row r="1299" spans="1:21" ht="14.4" customHeight="1" x14ac:dyDescent="0.3">
      <c r="A1299" s="625">
        <v>7</v>
      </c>
      <c r="B1299" s="626" t="s">
        <v>528</v>
      </c>
      <c r="C1299" s="626">
        <v>89301074</v>
      </c>
      <c r="D1299" s="689" t="s">
        <v>4146</v>
      </c>
      <c r="E1299" s="690" t="s">
        <v>2801</v>
      </c>
      <c r="F1299" s="626" t="s">
        <v>2775</v>
      </c>
      <c r="G1299" s="626" t="s">
        <v>3094</v>
      </c>
      <c r="H1299" s="626" t="s">
        <v>527</v>
      </c>
      <c r="I1299" s="626" t="s">
        <v>3378</v>
      </c>
      <c r="J1299" s="626" t="s">
        <v>3117</v>
      </c>
      <c r="K1299" s="626" t="s">
        <v>3105</v>
      </c>
      <c r="L1299" s="627">
        <v>760.15</v>
      </c>
      <c r="M1299" s="627">
        <v>3800.75</v>
      </c>
      <c r="N1299" s="626">
        <v>5</v>
      </c>
      <c r="O1299" s="691">
        <v>1</v>
      </c>
      <c r="P1299" s="627">
        <v>3800.75</v>
      </c>
      <c r="Q1299" s="642">
        <v>1</v>
      </c>
      <c r="R1299" s="626">
        <v>5</v>
      </c>
      <c r="S1299" s="642">
        <v>1</v>
      </c>
      <c r="T1299" s="691">
        <v>1</v>
      </c>
      <c r="U1299" s="673">
        <v>1</v>
      </c>
    </row>
    <row r="1300" spans="1:21" ht="14.4" customHeight="1" x14ac:dyDescent="0.3">
      <c r="A1300" s="625">
        <v>7</v>
      </c>
      <c r="B1300" s="626" t="s">
        <v>528</v>
      </c>
      <c r="C1300" s="626">
        <v>89301074</v>
      </c>
      <c r="D1300" s="689" t="s">
        <v>4146</v>
      </c>
      <c r="E1300" s="690" t="s">
        <v>2801</v>
      </c>
      <c r="F1300" s="626" t="s">
        <v>2775</v>
      </c>
      <c r="G1300" s="626" t="s">
        <v>3094</v>
      </c>
      <c r="H1300" s="626" t="s">
        <v>527</v>
      </c>
      <c r="I1300" s="626" t="s">
        <v>4079</v>
      </c>
      <c r="J1300" s="626" t="s">
        <v>4080</v>
      </c>
      <c r="K1300" s="626" t="s">
        <v>4081</v>
      </c>
      <c r="L1300" s="627">
        <v>0</v>
      </c>
      <c r="M1300" s="627">
        <v>0</v>
      </c>
      <c r="N1300" s="626">
        <v>2</v>
      </c>
      <c r="O1300" s="691">
        <v>1</v>
      </c>
      <c r="P1300" s="627">
        <v>0</v>
      </c>
      <c r="Q1300" s="642"/>
      <c r="R1300" s="626">
        <v>2</v>
      </c>
      <c r="S1300" s="642">
        <v>1</v>
      </c>
      <c r="T1300" s="691">
        <v>1</v>
      </c>
      <c r="U1300" s="673">
        <v>1</v>
      </c>
    </row>
    <row r="1301" spans="1:21" ht="14.4" customHeight="1" x14ac:dyDescent="0.3">
      <c r="A1301" s="625">
        <v>7</v>
      </c>
      <c r="B1301" s="626" t="s">
        <v>528</v>
      </c>
      <c r="C1301" s="626">
        <v>89301074</v>
      </c>
      <c r="D1301" s="689" t="s">
        <v>4146</v>
      </c>
      <c r="E1301" s="690" t="s">
        <v>2801</v>
      </c>
      <c r="F1301" s="626" t="s">
        <v>2775</v>
      </c>
      <c r="G1301" s="626" t="s">
        <v>3094</v>
      </c>
      <c r="H1301" s="626" t="s">
        <v>527</v>
      </c>
      <c r="I1301" s="626" t="s">
        <v>4082</v>
      </c>
      <c r="J1301" s="626" t="s">
        <v>3112</v>
      </c>
      <c r="K1301" s="626" t="s">
        <v>4083</v>
      </c>
      <c r="L1301" s="627">
        <v>0</v>
      </c>
      <c r="M1301" s="627">
        <v>0</v>
      </c>
      <c r="N1301" s="626">
        <v>2</v>
      </c>
      <c r="O1301" s="691">
        <v>1</v>
      </c>
      <c r="P1301" s="627"/>
      <c r="Q1301" s="642"/>
      <c r="R1301" s="626"/>
      <c r="S1301" s="642">
        <v>0</v>
      </c>
      <c r="T1301" s="691"/>
      <c r="U1301" s="673">
        <v>0</v>
      </c>
    </row>
    <row r="1302" spans="1:21" ht="14.4" customHeight="1" x14ac:dyDescent="0.3">
      <c r="A1302" s="625">
        <v>7</v>
      </c>
      <c r="B1302" s="626" t="s">
        <v>528</v>
      </c>
      <c r="C1302" s="626">
        <v>89301074</v>
      </c>
      <c r="D1302" s="689" t="s">
        <v>4146</v>
      </c>
      <c r="E1302" s="690" t="s">
        <v>2801</v>
      </c>
      <c r="F1302" s="626" t="s">
        <v>2775</v>
      </c>
      <c r="G1302" s="626" t="s">
        <v>3094</v>
      </c>
      <c r="H1302" s="626" t="s">
        <v>527</v>
      </c>
      <c r="I1302" s="626" t="s">
        <v>4084</v>
      </c>
      <c r="J1302" s="626" t="s">
        <v>3115</v>
      </c>
      <c r="K1302" s="626" t="s">
        <v>4085</v>
      </c>
      <c r="L1302" s="627">
        <v>0</v>
      </c>
      <c r="M1302" s="627">
        <v>0</v>
      </c>
      <c r="N1302" s="626">
        <v>2</v>
      </c>
      <c r="O1302" s="691">
        <v>1</v>
      </c>
      <c r="P1302" s="627">
        <v>0</v>
      </c>
      <c r="Q1302" s="642"/>
      <c r="R1302" s="626">
        <v>2</v>
      </c>
      <c r="S1302" s="642">
        <v>1</v>
      </c>
      <c r="T1302" s="691">
        <v>1</v>
      </c>
      <c r="U1302" s="673">
        <v>1</v>
      </c>
    </row>
    <row r="1303" spans="1:21" ht="14.4" customHeight="1" x14ac:dyDescent="0.3">
      <c r="A1303" s="625">
        <v>7</v>
      </c>
      <c r="B1303" s="626" t="s">
        <v>528</v>
      </c>
      <c r="C1303" s="626">
        <v>89301074</v>
      </c>
      <c r="D1303" s="689" t="s">
        <v>4146</v>
      </c>
      <c r="E1303" s="690" t="s">
        <v>2801</v>
      </c>
      <c r="F1303" s="626" t="s">
        <v>2775</v>
      </c>
      <c r="G1303" s="626" t="s">
        <v>3118</v>
      </c>
      <c r="H1303" s="626" t="s">
        <v>527</v>
      </c>
      <c r="I1303" s="626" t="s">
        <v>3119</v>
      </c>
      <c r="J1303" s="626" t="s">
        <v>3120</v>
      </c>
      <c r="K1303" s="626" t="s">
        <v>3121</v>
      </c>
      <c r="L1303" s="627">
        <v>3858.27</v>
      </c>
      <c r="M1303" s="627">
        <v>3858.27</v>
      </c>
      <c r="N1303" s="626">
        <v>1</v>
      </c>
      <c r="O1303" s="691">
        <v>1</v>
      </c>
      <c r="P1303" s="627">
        <v>3858.27</v>
      </c>
      <c r="Q1303" s="642">
        <v>1</v>
      </c>
      <c r="R1303" s="626">
        <v>1</v>
      </c>
      <c r="S1303" s="642">
        <v>1</v>
      </c>
      <c r="T1303" s="691">
        <v>1</v>
      </c>
      <c r="U1303" s="673">
        <v>1</v>
      </c>
    </row>
    <row r="1304" spans="1:21" ht="14.4" customHeight="1" x14ac:dyDescent="0.3">
      <c r="A1304" s="625">
        <v>7</v>
      </c>
      <c r="B1304" s="626" t="s">
        <v>528</v>
      </c>
      <c r="C1304" s="626">
        <v>89301074</v>
      </c>
      <c r="D1304" s="689" t="s">
        <v>4146</v>
      </c>
      <c r="E1304" s="690" t="s">
        <v>2801</v>
      </c>
      <c r="F1304" s="626" t="s">
        <v>2775</v>
      </c>
      <c r="G1304" s="626" t="s">
        <v>2932</v>
      </c>
      <c r="H1304" s="626" t="s">
        <v>527</v>
      </c>
      <c r="I1304" s="626" t="s">
        <v>885</v>
      </c>
      <c r="J1304" s="626" t="s">
        <v>886</v>
      </c>
      <c r="K1304" s="626" t="s">
        <v>887</v>
      </c>
      <c r="L1304" s="627">
        <v>56.69</v>
      </c>
      <c r="M1304" s="627">
        <v>340.14</v>
      </c>
      <c r="N1304" s="626">
        <v>6</v>
      </c>
      <c r="O1304" s="691">
        <v>3</v>
      </c>
      <c r="P1304" s="627"/>
      <c r="Q1304" s="642">
        <v>0</v>
      </c>
      <c r="R1304" s="626"/>
      <c r="S1304" s="642">
        <v>0</v>
      </c>
      <c r="T1304" s="691"/>
      <c r="U1304" s="673">
        <v>0</v>
      </c>
    </row>
    <row r="1305" spans="1:21" ht="14.4" customHeight="1" x14ac:dyDescent="0.3">
      <c r="A1305" s="625">
        <v>7</v>
      </c>
      <c r="B1305" s="626" t="s">
        <v>528</v>
      </c>
      <c r="C1305" s="626">
        <v>89301074</v>
      </c>
      <c r="D1305" s="689" t="s">
        <v>4146</v>
      </c>
      <c r="E1305" s="690" t="s">
        <v>2801</v>
      </c>
      <c r="F1305" s="626" t="s">
        <v>2775</v>
      </c>
      <c r="G1305" s="626" t="s">
        <v>3126</v>
      </c>
      <c r="H1305" s="626" t="s">
        <v>527</v>
      </c>
      <c r="I1305" s="626" t="s">
        <v>3257</v>
      </c>
      <c r="J1305" s="626" t="s">
        <v>3258</v>
      </c>
      <c r="K1305" s="626" t="s">
        <v>3259</v>
      </c>
      <c r="L1305" s="627">
        <v>91.52</v>
      </c>
      <c r="M1305" s="627">
        <v>91.52</v>
      </c>
      <c r="N1305" s="626">
        <v>1</v>
      </c>
      <c r="O1305" s="691">
        <v>0.5</v>
      </c>
      <c r="P1305" s="627">
        <v>91.52</v>
      </c>
      <c r="Q1305" s="642">
        <v>1</v>
      </c>
      <c r="R1305" s="626">
        <v>1</v>
      </c>
      <c r="S1305" s="642">
        <v>1</v>
      </c>
      <c r="T1305" s="691">
        <v>0.5</v>
      </c>
      <c r="U1305" s="673">
        <v>1</v>
      </c>
    </row>
    <row r="1306" spans="1:21" ht="14.4" customHeight="1" x14ac:dyDescent="0.3">
      <c r="A1306" s="625">
        <v>7</v>
      </c>
      <c r="B1306" s="626" t="s">
        <v>528</v>
      </c>
      <c r="C1306" s="626">
        <v>89301074</v>
      </c>
      <c r="D1306" s="689" t="s">
        <v>4146</v>
      </c>
      <c r="E1306" s="690" t="s">
        <v>2801</v>
      </c>
      <c r="F1306" s="626" t="s">
        <v>2775</v>
      </c>
      <c r="G1306" s="626" t="s">
        <v>2860</v>
      </c>
      <c r="H1306" s="626" t="s">
        <v>645</v>
      </c>
      <c r="I1306" s="626" t="s">
        <v>2861</v>
      </c>
      <c r="J1306" s="626" t="s">
        <v>2862</v>
      </c>
      <c r="K1306" s="626" t="s">
        <v>2863</v>
      </c>
      <c r="L1306" s="627">
        <v>1344.66</v>
      </c>
      <c r="M1306" s="627">
        <v>2689.32</v>
      </c>
      <c r="N1306" s="626">
        <v>2</v>
      </c>
      <c r="O1306" s="691">
        <v>2</v>
      </c>
      <c r="P1306" s="627">
        <v>2689.32</v>
      </c>
      <c r="Q1306" s="642">
        <v>1</v>
      </c>
      <c r="R1306" s="626">
        <v>2</v>
      </c>
      <c r="S1306" s="642">
        <v>1</v>
      </c>
      <c r="T1306" s="691">
        <v>2</v>
      </c>
      <c r="U1306" s="673">
        <v>1</v>
      </c>
    </row>
    <row r="1307" spans="1:21" ht="14.4" customHeight="1" x14ac:dyDescent="0.3">
      <c r="A1307" s="625">
        <v>7</v>
      </c>
      <c r="B1307" s="626" t="s">
        <v>528</v>
      </c>
      <c r="C1307" s="626">
        <v>89301074</v>
      </c>
      <c r="D1307" s="689" t="s">
        <v>4146</v>
      </c>
      <c r="E1307" s="690" t="s">
        <v>2801</v>
      </c>
      <c r="F1307" s="626" t="s">
        <v>2775</v>
      </c>
      <c r="G1307" s="626" t="s">
        <v>2860</v>
      </c>
      <c r="H1307" s="626" t="s">
        <v>645</v>
      </c>
      <c r="I1307" s="626" t="s">
        <v>3130</v>
      </c>
      <c r="J1307" s="626" t="s">
        <v>3131</v>
      </c>
      <c r="K1307" s="626" t="s">
        <v>3132</v>
      </c>
      <c r="L1307" s="627">
        <v>1793.46</v>
      </c>
      <c r="M1307" s="627">
        <v>5380.38</v>
      </c>
      <c r="N1307" s="626">
        <v>3</v>
      </c>
      <c r="O1307" s="691">
        <v>0.5</v>
      </c>
      <c r="P1307" s="627"/>
      <c r="Q1307" s="642">
        <v>0</v>
      </c>
      <c r="R1307" s="626"/>
      <c r="S1307" s="642">
        <v>0</v>
      </c>
      <c r="T1307" s="691"/>
      <c r="U1307" s="673">
        <v>0</v>
      </c>
    </row>
    <row r="1308" spans="1:21" ht="14.4" customHeight="1" x14ac:dyDescent="0.3">
      <c r="A1308" s="625">
        <v>7</v>
      </c>
      <c r="B1308" s="626" t="s">
        <v>528</v>
      </c>
      <c r="C1308" s="626">
        <v>89301074</v>
      </c>
      <c r="D1308" s="689" t="s">
        <v>4146</v>
      </c>
      <c r="E1308" s="690" t="s">
        <v>2801</v>
      </c>
      <c r="F1308" s="626" t="s">
        <v>2775</v>
      </c>
      <c r="G1308" s="626" t="s">
        <v>3140</v>
      </c>
      <c r="H1308" s="626" t="s">
        <v>527</v>
      </c>
      <c r="I1308" s="626" t="s">
        <v>3141</v>
      </c>
      <c r="J1308" s="626" t="s">
        <v>3142</v>
      </c>
      <c r="K1308" s="626" t="s">
        <v>3143</v>
      </c>
      <c r="L1308" s="627">
        <v>975.16</v>
      </c>
      <c r="M1308" s="627">
        <v>5850.96</v>
      </c>
      <c r="N1308" s="626">
        <v>6</v>
      </c>
      <c r="O1308" s="691">
        <v>2</v>
      </c>
      <c r="P1308" s="627"/>
      <c r="Q1308" s="642">
        <v>0</v>
      </c>
      <c r="R1308" s="626"/>
      <c r="S1308" s="642">
        <v>0</v>
      </c>
      <c r="T1308" s="691"/>
      <c r="U1308" s="673">
        <v>0</v>
      </c>
    </row>
    <row r="1309" spans="1:21" ht="14.4" customHeight="1" x14ac:dyDescent="0.3">
      <c r="A1309" s="625">
        <v>7</v>
      </c>
      <c r="B1309" s="626" t="s">
        <v>528</v>
      </c>
      <c r="C1309" s="626">
        <v>89301074</v>
      </c>
      <c r="D1309" s="689" t="s">
        <v>4146</v>
      </c>
      <c r="E1309" s="690" t="s">
        <v>2801</v>
      </c>
      <c r="F1309" s="626" t="s">
        <v>2775</v>
      </c>
      <c r="G1309" s="626" t="s">
        <v>3410</v>
      </c>
      <c r="H1309" s="626" t="s">
        <v>527</v>
      </c>
      <c r="I1309" s="626" t="s">
        <v>4086</v>
      </c>
      <c r="J1309" s="626" t="s">
        <v>3412</v>
      </c>
      <c r="K1309" s="626" t="s">
        <v>4087</v>
      </c>
      <c r="L1309" s="627">
        <v>42.74</v>
      </c>
      <c r="M1309" s="627">
        <v>42.74</v>
      </c>
      <c r="N1309" s="626">
        <v>1</v>
      </c>
      <c r="O1309" s="691">
        <v>0.5</v>
      </c>
      <c r="P1309" s="627">
        <v>42.74</v>
      </c>
      <c r="Q1309" s="642">
        <v>1</v>
      </c>
      <c r="R1309" s="626">
        <v>1</v>
      </c>
      <c r="S1309" s="642">
        <v>1</v>
      </c>
      <c r="T1309" s="691">
        <v>0.5</v>
      </c>
      <c r="U1309" s="673">
        <v>1</v>
      </c>
    </row>
    <row r="1310" spans="1:21" ht="14.4" customHeight="1" x14ac:dyDescent="0.3">
      <c r="A1310" s="625">
        <v>7</v>
      </c>
      <c r="B1310" s="626" t="s">
        <v>528</v>
      </c>
      <c r="C1310" s="626">
        <v>89301074</v>
      </c>
      <c r="D1310" s="689" t="s">
        <v>4146</v>
      </c>
      <c r="E1310" s="690" t="s">
        <v>2801</v>
      </c>
      <c r="F1310" s="626" t="s">
        <v>2775</v>
      </c>
      <c r="G1310" s="626" t="s">
        <v>3155</v>
      </c>
      <c r="H1310" s="626" t="s">
        <v>527</v>
      </c>
      <c r="I1310" s="626" t="s">
        <v>4088</v>
      </c>
      <c r="J1310" s="626" t="s">
        <v>4089</v>
      </c>
      <c r="K1310" s="626" t="s">
        <v>3078</v>
      </c>
      <c r="L1310" s="627">
        <v>98.23</v>
      </c>
      <c r="M1310" s="627">
        <v>196.46</v>
      </c>
      <c r="N1310" s="626">
        <v>2</v>
      </c>
      <c r="O1310" s="691">
        <v>1</v>
      </c>
      <c r="P1310" s="627"/>
      <c r="Q1310" s="642">
        <v>0</v>
      </c>
      <c r="R1310" s="626"/>
      <c r="S1310" s="642">
        <v>0</v>
      </c>
      <c r="T1310" s="691"/>
      <c r="U1310" s="673">
        <v>0</v>
      </c>
    </row>
    <row r="1311" spans="1:21" ht="14.4" customHeight="1" x14ac:dyDescent="0.3">
      <c r="A1311" s="625">
        <v>7</v>
      </c>
      <c r="B1311" s="626" t="s">
        <v>528</v>
      </c>
      <c r="C1311" s="626">
        <v>89301074</v>
      </c>
      <c r="D1311" s="689" t="s">
        <v>4146</v>
      </c>
      <c r="E1311" s="690" t="s">
        <v>2801</v>
      </c>
      <c r="F1311" s="626" t="s">
        <v>2775</v>
      </c>
      <c r="G1311" s="626" t="s">
        <v>3155</v>
      </c>
      <c r="H1311" s="626" t="s">
        <v>527</v>
      </c>
      <c r="I1311" s="626" t="s">
        <v>3161</v>
      </c>
      <c r="J1311" s="626" t="s">
        <v>3162</v>
      </c>
      <c r="K1311" s="626" t="s">
        <v>3163</v>
      </c>
      <c r="L1311" s="627">
        <v>73.67</v>
      </c>
      <c r="M1311" s="627">
        <v>73.67</v>
      </c>
      <c r="N1311" s="626">
        <v>1</v>
      </c>
      <c r="O1311" s="691">
        <v>0.5</v>
      </c>
      <c r="P1311" s="627">
        <v>73.67</v>
      </c>
      <c r="Q1311" s="642">
        <v>1</v>
      </c>
      <c r="R1311" s="626">
        <v>1</v>
      </c>
      <c r="S1311" s="642">
        <v>1</v>
      </c>
      <c r="T1311" s="691">
        <v>0.5</v>
      </c>
      <c r="U1311" s="673">
        <v>1</v>
      </c>
    </row>
    <row r="1312" spans="1:21" ht="14.4" customHeight="1" x14ac:dyDescent="0.3">
      <c r="A1312" s="625">
        <v>7</v>
      </c>
      <c r="B1312" s="626" t="s">
        <v>528</v>
      </c>
      <c r="C1312" s="626">
        <v>89301074</v>
      </c>
      <c r="D1312" s="689" t="s">
        <v>4146</v>
      </c>
      <c r="E1312" s="690" t="s">
        <v>2801</v>
      </c>
      <c r="F1312" s="626" t="s">
        <v>2775</v>
      </c>
      <c r="G1312" s="626" t="s">
        <v>3155</v>
      </c>
      <c r="H1312" s="626" t="s">
        <v>527</v>
      </c>
      <c r="I1312" s="626" t="s">
        <v>4062</v>
      </c>
      <c r="J1312" s="626" t="s">
        <v>3162</v>
      </c>
      <c r="K1312" s="626" t="s">
        <v>4063</v>
      </c>
      <c r="L1312" s="627">
        <v>98.23</v>
      </c>
      <c r="M1312" s="627">
        <v>196.46</v>
      </c>
      <c r="N1312" s="626">
        <v>2</v>
      </c>
      <c r="O1312" s="691">
        <v>1</v>
      </c>
      <c r="P1312" s="627"/>
      <c r="Q1312" s="642">
        <v>0</v>
      </c>
      <c r="R1312" s="626"/>
      <c r="S1312" s="642">
        <v>0</v>
      </c>
      <c r="T1312" s="691"/>
      <c r="U1312" s="673">
        <v>0</v>
      </c>
    </row>
    <row r="1313" spans="1:21" ht="14.4" customHeight="1" x14ac:dyDescent="0.3">
      <c r="A1313" s="625">
        <v>7</v>
      </c>
      <c r="B1313" s="626" t="s">
        <v>528</v>
      </c>
      <c r="C1313" s="626">
        <v>89301074</v>
      </c>
      <c r="D1313" s="689" t="s">
        <v>4146</v>
      </c>
      <c r="E1313" s="690" t="s">
        <v>2801</v>
      </c>
      <c r="F1313" s="626" t="s">
        <v>2775</v>
      </c>
      <c r="G1313" s="626" t="s">
        <v>3155</v>
      </c>
      <c r="H1313" s="626" t="s">
        <v>645</v>
      </c>
      <c r="I1313" s="626" t="s">
        <v>3561</v>
      </c>
      <c r="J1313" s="626" t="s">
        <v>3562</v>
      </c>
      <c r="K1313" s="626" t="s">
        <v>3563</v>
      </c>
      <c r="L1313" s="627">
        <v>32.74</v>
      </c>
      <c r="M1313" s="627">
        <v>98.22</v>
      </c>
      <c r="N1313" s="626">
        <v>3</v>
      </c>
      <c r="O1313" s="691">
        <v>1</v>
      </c>
      <c r="P1313" s="627"/>
      <c r="Q1313" s="642">
        <v>0</v>
      </c>
      <c r="R1313" s="626"/>
      <c r="S1313" s="642">
        <v>0</v>
      </c>
      <c r="T1313" s="691"/>
      <c r="U1313" s="673">
        <v>0</v>
      </c>
    </row>
    <row r="1314" spans="1:21" ht="14.4" customHeight="1" x14ac:dyDescent="0.3">
      <c r="A1314" s="625">
        <v>7</v>
      </c>
      <c r="B1314" s="626" t="s">
        <v>528</v>
      </c>
      <c r="C1314" s="626">
        <v>89301074</v>
      </c>
      <c r="D1314" s="689" t="s">
        <v>4146</v>
      </c>
      <c r="E1314" s="690" t="s">
        <v>2801</v>
      </c>
      <c r="F1314" s="626" t="s">
        <v>2775</v>
      </c>
      <c r="G1314" s="626" t="s">
        <v>3155</v>
      </c>
      <c r="H1314" s="626" t="s">
        <v>645</v>
      </c>
      <c r="I1314" s="626" t="s">
        <v>3561</v>
      </c>
      <c r="J1314" s="626" t="s">
        <v>3562</v>
      </c>
      <c r="K1314" s="626" t="s">
        <v>3563</v>
      </c>
      <c r="L1314" s="627">
        <v>49.12</v>
      </c>
      <c r="M1314" s="627">
        <v>294.71999999999997</v>
      </c>
      <c r="N1314" s="626">
        <v>6</v>
      </c>
      <c r="O1314" s="691">
        <v>1</v>
      </c>
      <c r="P1314" s="627"/>
      <c r="Q1314" s="642">
        <v>0</v>
      </c>
      <c r="R1314" s="626"/>
      <c r="S1314" s="642">
        <v>0</v>
      </c>
      <c r="T1314" s="691"/>
      <c r="U1314" s="673">
        <v>0</v>
      </c>
    </row>
    <row r="1315" spans="1:21" ht="14.4" customHeight="1" x14ac:dyDescent="0.3">
      <c r="A1315" s="625">
        <v>7</v>
      </c>
      <c r="B1315" s="626" t="s">
        <v>528</v>
      </c>
      <c r="C1315" s="626">
        <v>89301074</v>
      </c>
      <c r="D1315" s="689" t="s">
        <v>4146</v>
      </c>
      <c r="E1315" s="690" t="s">
        <v>2801</v>
      </c>
      <c r="F1315" s="626" t="s">
        <v>2775</v>
      </c>
      <c r="G1315" s="626" t="s">
        <v>3155</v>
      </c>
      <c r="H1315" s="626" t="s">
        <v>645</v>
      </c>
      <c r="I1315" s="626" t="s">
        <v>3164</v>
      </c>
      <c r="J1315" s="626" t="s">
        <v>3165</v>
      </c>
      <c r="K1315" s="626" t="s">
        <v>3166</v>
      </c>
      <c r="L1315" s="627">
        <v>147.36000000000001</v>
      </c>
      <c r="M1315" s="627">
        <v>736.80000000000007</v>
      </c>
      <c r="N1315" s="626">
        <v>5</v>
      </c>
      <c r="O1315" s="691">
        <v>2</v>
      </c>
      <c r="P1315" s="627"/>
      <c r="Q1315" s="642">
        <v>0</v>
      </c>
      <c r="R1315" s="626"/>
      <c r="S1315" s="642">
        <v>0</v>
      </c>
      <c r="T1315" s="691"/>
      <c r="U1315" s="673">
        <v>0</v>
      </c>
    </row>
    <row r="1316" spans="1:21" ht="14.4" customHeight="1" x14ac:dyDescent="0.3">
      <c r="A1316" s="625">
        <v>7</v>
      </c>
      <c r="B1316" s="626" t="s">
        <v>528</v>
      </c>
      <c r="C1316" s="626">
        <v>89301074</v>
      </c>
      <c r="D1316" s="689" t="s">
        <v>4146</v>
      </c>
      <c r="E1316" s="690" t="s">
        <v>2801</v>
      </c>
      <c r="F1316" s="626" t="s">
        <v>2775</v>
      </c>
      <c r="G1316" s="626" t="s">
        <v>3155</v>
      </c>
      <c r="H1316" s="626" t="s">
        <v>527</v>
      </c>
      <c r="I1316" s="626" t="s">
        <v>3564</v>
      </c>
      <c r="J1316" s="626" t="s">
        <v>3170</v>
      </c>
      <c r="K1316" s="626" t="s">
        <v>3078</v>
      </c>
      <c r="L1316" s="627">
        <v>0</v>
      </c>
      <c r="M1316" s="627">
        <v>0</v>
      </c>
      <c r="N1316" s="626">
        <v>1</v>
      </c>
      <c r="O1316" s="691">
        <v>1</v>
      </c>
      <c r="P1316" s="627">
        <v>0</v>
      </c>
      <c r="Q1316" s="642"/>
      <c r="R1316" s="626">
        <v>1</v>
      </c>
      <c r="S1316" s="642">
        <v>1</v>
      </c>
      <c r="T1316" s="691">
        <v>1</v>
      </c>
      <c r="U1316" s="673">
        <v>1</v>
      </c>
    </row>
    <row r="1317" spans="1:21" ht="14.4" customHeight="1" x14ac:dyDescent="0.3">
      <c r="A1317" s="625">
        <v>7</v>
      </c>
      <c r="B1317" s="626" t="s">
        <v>528</v>
      </c>
      <c r="C1317" s="626">
        <v>89301074</v>
      </c>
      <c r="D1317" s="689" t="s">
        <v>4146</v>
      </c>
      <c r="E1317" s="690" t="s">
        <v>2801</v>
      </c>
      <c r="F1317" s="626" t="s">
        <v>2775</v>
      </c>
      <c r="G1317" s="626" t="s">
        <v>3155</v>
      </c>
      <c r="H1317" s="626" t="s">
        <v>527</v>
      </c>
      <c r="I1317" s="626" t="s">
        <v>3169</v>
      </c>
      <c r="J1317" s="626" t="s">
        <v>3170</v>
      </c>
      <c r="K1317" s="626" t="s">
        <v>3171</v>
      </c>
      <c r="L1317" s="627">
        <v>163.72999999999999</v>
      </c>
      <c r="M1317" s="627">
        <v>327.45999999999998</v>
      </c>
      <c r="N1317" s="626">
        <v>2</v>
      </c>
      <c r="O1317" s="691">
        <v>2</v>
      </c>
      <c r="P1317" s="627">
        <v>327.45999999999998</v>
      </c>
      <c r="Q1317" s="642">
        <v>1</v>
      </c>
      <c r="R1317" s="626">
        <v>2</v>
      </c>
      <c r="S1317" s="642">
        <v>1</v>
      </c>
      <c r="T1317" s="691">
        <v>2</v>
      </c>
      <c r="U1317" s="673">
        <v>1</v>
      </c>
    </row>
    <row r="1318" spans="1:21" ht="14.4" customHeight="1" x14ac:dyDescent="0.3">
      <c r="A1318" s="625">
        <v>7</v>
      </c>
      <c r="B1318" s="626" t="s">
        <v>528</v>
      </c>
      <c r="C1318" s="626">
        <v>89301074</v>
      </c>
      <c r="D1318" s="689" t="s">
        <v>4146</v>
      </c>
      <c r="E1318" s="690" t="s">
        <v>2801</v>
      </c>
      <c r="F1318" s="626" t="s">
        <v>2775</v>
      </c>
      <c r="G1318" s="626" t="s">
        <v>3155</v>
      </c>
      <c r="H1318" s="626" t="s">
        <v>645</v>
      </c>
      <c r="I1318" s="626" t="s">
        <v>3172</v>
      </c>
      <c r="J1318" s="626" t="s">
        <v>3173</v>
      </c>
      <c r="K1318" s="626" t="s">
        <v>3078</v>
      </c>
      <c r="L1318" s="627">
        <v>124.51</v>
      </c>
      <c r="M1318" s="627">
        <v>747.06000000000006</v>
      </c>
      <c r="N1318" s="626">
        <v>6</v>
      </c>
      <c r="O1318" s="691">
        <v>0.5</v>
      </c>
      <c r="P1318" s="627"/>
      <c r="Q1318" s="642">
        <v>0</v>
      </c>
      <c r="R1318" s="626"/>
      <c r="S1318" s="642">
        <v>0</v>
      </c>
      <c r="T1318" s="691"/>
      <c r="U1318" s="673">
        <v>0</v>
      </c>
    </row>
    <row r="1319" spans="1:21" ht="14.4" customHeight="1" x14ac:dyDescent="0.3">
      <c r="A1319" s="625">
        <v>7</v>
      </c>
      <c r="B1319" s="626" t="s">
        <v>528</v>
      </c>
      <c r="C1319" s="626">
        <v>89301074</v>
      </c>
      <c r="D1319" s="689" t="s">
        <v>4146</v>
      </c>
      <c r="E1319" s="690" t="s">
        <v>2801</v>
      </c>
      <c r="F1319" s="626" t="s">
        <v>2775</v>
      </c>
      <c r="G1319" s="626" t="s">
        <v>3155</v>
      </c>
      <c r="H1319" s="626" t="s">
        <v>645</v>
      </c>
      <c r="I1319" s="626" t="s">
        <v>3172</v>
      </c>
      <c r="J1319" s="626" t="s">
        <v>3173</v>
      </c>
      <c r="K1319" s="626" t="s">
        <v>3078</v>
      </c>
      <c r="L1319" s="627">
        <v>98.23</v>
      </c>
      <c r="M1319" s="627">
        <v>687.61</v>
      </c>
      <c r="N1319" s="626">
        <v>7</v>
      </c>
      <c r="O1319" s="691">
        <v>1.5</v>
      </c>
      <c r="P1319" s="627"/>
      <c r="Q1319" s="642">
        <v>0</v>
      </c>
      <c r="R1319" s="626"/>
      <c r="S1319" s="642">
        <v>0</v>
      </c>
      <c r="T1319" s="691"/>
      <c r="U1319" s="673">
        <v>0</v>
      </c>
    </row>
    <row r="1320" spans="1:21" ht="14.4" customHeight="1" x14ac:dyDescent="0.3">
      <c r="A1320" s="625">
        <v>7</v>
      </c>
      <c r="B1320" s="626" t="s">
        <v>528</v>
      </c>
      <c r="C1320" s="626">
        <v>89301074</v>
      </c>
      <c r="D1320" s="689" t="s">
        <v>4146</v>
      </c>
      <c r="E1320" s="690" t="s">
        <v>2801</v>
      </c>
      <c r="F1320" s="626" t="s">
        <v>2775</v>
      </c>
      <c r="G1320" s="626" t="s">
        <v>3155</v>
      </c>
      <c r="H1320" s="626" t="s">
        <v>645</v>
      </c>
      <c r="I1320" s="626" t="s">
        <v>3280</v>
      </c>
      <c r="J1320" s="626" t="s">
        <v>3173</v>
      </c>
      <c r="K1320" s="626" t="s">
        <v>3171</v>
      </c>
      <c r="L1320" s="627">
        <v>207.53</v>
      </c>
      <c r="M1320" s="627">
        <v>207.53</v>
      </c>
      <c r="N1320" s="626">
        <v>1</v>
      </c>
      <c r="O1320" s="691">
        <v>0.5</v>
      </c>
      <c r="P1320" s="627">
        <v>207.53</v>
      </c>
      <c r="Q1320" s="642">
        <v>1</v>
      </c>
      <c r="R1320" s="626">
        <v>1</v>
      </c>
      <c r="S1320" s="642">
        <v>1</v>
      </c>
      <c r="T1320" s="691">
        <v>0.5</v>
      </c>
      <c r="U1320" s="673">
        <v>1</v>
      </c>
    </row>
    <row r="1321" spans="1:21" ht="14.4" customHeight="1" x14ac:dyDescent="0.3">
      <c r="A1321" s="625">
        <v>7</v>
      </c>
      <c r="B1321" s="626" t="s">
        <v>528</v>
      </c>
      <c r="C1321" s="626">
        <v>89301074</v>
      </c>
      <c r="D1321" s="689" t="s">
        <v>4146</v>
      </c>
      <c r="E1321" s="690" t="s">
        <v>2801</v>
      </c>
      <c r="F1321" s="626" t="s">
        <v>2775</v>
      </c>
      <c r="G1321" s="626" t="s">
        <v>3155</v>
      </c>
      <c r="H1321" s="626" t="s">
        <v>645</v>
      </c>
      <c r="I1321" s="626" t="s">
        <v>3281</v>
      </c>
      <c r="J1321" s="626" t="s">
        <v>3272</v>
      </c>
      <c r="K1321" s="626" t="s">
        <v>3277</v>
      </c>
      <c r="L1321" s="627">
        <v>314.35000000000002</v>
      </c>
      <c r="M1321" s="627">
        <v>314.35000000000002</v>
      </c>
      <c r="N1321" s="626">
        <v>1</v>
      </c>
      <c r="O1321" s="691">
        <v>1</v>
      </c>
      <c r="P1321" s="627">
        <v>314.35000000000002</v>
      </c>
      <c r="Q1321" s="642">
        <v>1</v>
      </c>
      <c r="R1321" s="626">
        <v>1</v>
      </c>
      <c r="S1321" s="642">
        <v>1</v>
      </c>
      <c r="T1321" s="691">
        <v>1</v>
      </c>
      <c r="U1321" s="673">
        <v>1</v>
      </c>
    </row>
    <row r="1322" spans="1:21" ht="14.4" customHeight="1" x14ac:dyDescent="0.3">
      <c r="A1322" s="625">
        <v>7</v>
      </c>
      <c r="B1322" s="626" t="s">
        <v>528</v>
      </c>
      <c r="C1322" s="626">
        <v>89301074</v>
      </c>
      <c r="D1322" s="689" t="s">
        <v>4146</v>
      </c>
      <c r="E1322" s="690" t="s">
        <v>2801</v>
      </c>
      <c r="F1322" s="626" t="s">
        <v>2775</v>
      </c>
      <c r="G1322" s="626" t="s">
        <v>3155</v>
      </c>
      <c r="H1322" s="626" t="s">
        <v>645</v>
      </c>
      <c r="I1322" s="626" t="s">
        <v>3281</v>
      </c>
      <c r="J1322" s="626" t="s">
        <v>3272</v>
      </c>
      <c r="K1322" s="626" t="s">
        <v>3277</v>
      </c>
      <c r="L1322" s="627">
        <v>314.33999999999997</v>
      </c>
      <c r="M1322" s="627">
        <v>628.67999999999995</v>
      </c>
      <c r="N1322" s="626">
        <v>2</v>
      </c>
      <c r="O1322" s="691">
        <v>1</v>
      </c>
      <c r="P1322" s="627">
        <v>628.67999999999995</v>
      </c>
      <c r="Q1322" s="642">
        <v>1</v>
      </c>
      <c r="R1322" s="626">
        <v>2</v>
      </c>
      <c r="S1322" s="642">
        <v>1</v>
      </c>
      <c r="T1322" s="691">
        <v>1</v>
      </c>
      <c r="U1322" s="673">
        <v>1</v>
      </c>
    </row>
    <row r="1323" spans="1:21" ht="14.4" customHeight="1" x14ac:dyDescent="0.3">
      <c r="A1323" s="625">
        <v>7</v>
      </c>
      <c r="B1323" s="626" t="s">
        <v>528</v>
      </c>
      <c r="C1323" s="626">
        <v>89301074</v>
      </c>
      <c r="D1323" s="689" t="s">
        <v>4146</v>
      </c>
      <c r="E1323" s="690" t="s">
        <v>2801</v>
      </c>
      <c r="F1323" s="626" t="s">
        <v>2775</v>
      </c>
      <c r="G1323" s="626" t="s">
        <v>3155</v>
      </c>
      <c r="H1323" s="626" t="s">
        <v>527</v>
      </c>
      <c r="I1323" s="626" t="s">
        <v>4090</v>
      </c>
      <c r="J1323" s="626" t="s">
        <v>3170</v>
      </c>
      <c r="K1323" s="626" t="s">
        <v>3197</v>
      </c>
      <c r="L1323" s="627">
        <v>65.489999999999995</v>
      </c>
      <c r="M1323" s="627">
        <v>130.97999999999999</v>
      </c>
      <c r="N1323" s="626">
        <v>2</v>
      </c>
      <c r="O1323" s="691">
        <v>1.5</v>
      </c>
      <c r="P1323" s="627"/>
      <c r="Q1323" s="642">
        <v>0</v>
      </c>
      <c r="R1323" s="626"/>
      <c r="S1323" s="642">
        <v>0</v>
      </c>
      <c r="T1323" s="691"/>
      <c r="U1323" s="673">
        <v>0</v>
      </c>
    </row>
    <row r="1324" spans="1:21" ht="14.4" customHeight="1" x14ac:dyDescent="0.3">
      <c r="A1324" s="625">
        <v>7</v>
      </c>
      <c r="B1324" s="626" t="s">
        <v>528</v>
      </c>
      <c r="C1324" s="626">
        <v>89301074</v>
      </c>
      <c r="D1324" s="689" t="s">
        <v>4146</v>
      </c>
      <c r="E1324" s="690" t="s">
        <v>2801</v>
      </c>
      <c r="F1324" s="626" t="s">
        <v>2775</v>
      </c>
      <c r="G1324" s="626" t="s">
        <v>2937</v>
      </c>
      <c r="H1324" s="626" t="s">
        <v>527</v>
      </c>
      <c r="I1324" s="626" t="s">
        <v>3174</v>
      </c>
      <c r="J1324" s="626" t="s">
        <v>3175</v>
      </c>
      <c r="K1324" s="626" t="s">
        <v>2905</v>
      </c>
      <c r="L1324" s="627">
        <v>154.33000000000001</v>
      </c>
      <c r="M1324" s="627">
        <v>2160.62</v>
      </c>
      <c r="N1324" s="626">
        <v>14</v>
      </c>
      <c r="O1324" s="691">
        <v>3</v>
      </c>
      <c r="P1324" s="627">
        <v>462.99</v>
      </c>
      <c r="Q1324" s="642">
        <v>0.2142857142857143</v>
      </c>
      <c r="R1324" s="626">
        <v>3</v>
      </c>
      <c r="S1324" s="642">
        <v>0.21428571428571427</v>
      </c>
      <c r="T1324" s="691">
        <v>1</v>
      </c>
      <c r="U1324" s="673">
        <v>0.33333333333333331</v>
      </c>
    </row>
    <row r="1325" spans="1:21" ht="14.4" customHeight="1" x14ac:dyDescent="0.3">
      <c r="A1325" s="625">
        <v>7</v>
      </c>
      <c r="B1325" s="626" t="s">
        <v>528</v>
      </c>
      <c r="C1325" s="626">
        <v>89301074</v>
      </c>
      <c r="D1325" s="689" t="s">
        <v>4146</v>
      </c>
      <c r="E1325" s="690" t="s">
        <v>2801</v>
      </c>
      <c r="F1325" s="626" t="s">
        <v>2775</v>
      </c>
      <c r="G1325" s="626" t="s">
        <v>2937</v>
      </c>
      <c r="H1325" s="626" t="s">
        <v>527</v>
      </c>
      <c r="I1325" s="626" t="s">
        <v>4091</v>
      </c>
      <c r="J1325" s="626" t="s">
        <v>3175</v>
      </c>
      <c r="K1325" s="626" t="s">
        <v>3287</v>
      </c>
      <c r="L1325" s="627">
        <v>0</v>
      </c>
      <c r="M1325" s="627">
        <v>0</v>
      </c>
      <c r="N1325" s="626">
        <v>1</v>
      </c>
      <c r="O1325" s="691">
        <v>1</v>
      </c>
      <c r="P1325" s="627"/>
      <c r="Q1325" s="642"/>
      <c r="R1325" s="626"/>
      <c r="S1325" s="642">
        <v>0</v>
      </c>
      <c r="T1325" s="691"/>
      <c r="U1325" s="673">
        <v>0</v>
      </c>
    </row>
    <row r="1326" spans="1:21" ht="14.4" customHeight="1" x14ac:dyDescent="0.3">
      <c r="A1326" s="625">
        <v>7</v>
      </c>
      <c r="B1326" s="626" t="s">
        <v>528</v>
      </c>
      <c r="C1326" s="626">
        <v>89301074</v>
      </c>
      <c r="D1326" s="689" t="s">
        <v>4146</v>
      </c>
      <c r="E1326" s="690" t="s">
        <v>2801</v>
      </c>
      <c r="F1326" s="626" t="s">
        <v>2775</v>
      </c>
      <c r="G1326" s="626" t="s">
        <v>2937</v>
      </c>
      <c r="H1326" s="626" t="s">
        <v>527</v>
      </c>
      <c r="I1326" s="626" t="s">
        <v>2938</v>
      </c>
      <c r="J1326" s="626" t="s">
        <v>2939</v>
      </c>
      <c r="K1326" s="626" t="s">
        <v>2905</v>
      </c>
      <c r="L1326" s="627">
        <v>60.97</v>
      </c>
      <c r="M1326" s="627">
        <v>1646.19</v>
      </c>
      <c r="N1326" s="626">
        <v>27</v>
      </c>
      <c r="O1326" s="691">
        <v>5.5</v>
      </c>
      <c r="P1326" s="627">
        <v>731.64</v>
      </c>
      <c r="Q1326" s="642">
        <v>0.44444444444444442</v>
      </c>
      <c r="R1326" s="626">
        <v>12</v>
      </c>
      <c r="S1326" s="642">
        <v>0.44444444444444442</v>
      </c>
      <c r="T1326" s="691">
        <v>2</v>
      </c>
      <c r="U1326" s="673">
        <v>0.36363636363636365</v>
      </c>
    </row>
    <row r="1327" spans="1:21" ht="14.4" customHeight="1" x14ac:dyDescent="0.3">
      <c r="A1327" s="625">
        <v>7</v>
      </c>
      <c r="B1327" s="626" t="s">
        <v>528</v>
      </c>
      <c r="C1327" s="626">
        <v>89301074</v>
      </c>
      <c r="D1327" s="689" t="s">
        <v>4146</v>
      </c>
      <c r="E1327" s="690" t="s">
        <v>2801</v>
      </c>
      <c r="F1327" s="626" t="s">
        <v>2775</v>
      </c>
      <c r="G1327" s="626" t="s">
        <v>2937</v>
      </c>
      <c r="H1327" s="626" t="s">
        <v>527</v>
      </c>
      <c r="I1327" s="626" t="s">
        <v>3286</v>
      </c>
      <c r="J1327" s="626" t="s">
        <v>2939</v>
      </c>
      <c r="K1327" s="626" t="s">
        <v>3287</v>
      </c>
      <c r="L1327" s="627">
        <v>0</v>
      </c>
      <c r="M1327" s="627">
        <v>0</v>
      </c>
      <c r="N1327" s="626">
        <v>2</v>
      </c>
      <c r="O1327" s="691">
        <v>0.5</v>
      </c>
      <c r="P1327" s="627">
        <v>0</v>
      </c>
      <c r="Q1327" s="642"/>
      <c r="R1327" s="626">
        <v>2</v>
      </c>
      <c r="S1327" s="642">
        <v>1</v>
      </c>
      <c r="T1327" s="691">
        <v>0.5</v>
      </c>
      <c r="U1327" s="673">
        <v>1</v>
      </c>
    </row>
    <row r="1328" spans="1:21" ht="14.4" customHeight="1" x14ac:dyDescent="0.3">
      <c r="A1328" s="625">
        <v>7</v>
      </c>
      <c r="B1328" s="626" t="s">
        <v>528</v>
      </c>
      <c r="C1328" s="626">
        <v>89301074</v>
      </c>
      <c r="D1328" s="689" t="s">
        <v>4146</v>
      </c>
      <c r="E1328" s="690" t="s">
        <v>2803</v>
      </c>
      <c r="F1328" s="626" t="s">
        <v>2775</v>
      </c>
      <c r="G1328" s="626" t="s">
        <v>2949</v>
      </c>
      <c r="H1328" s="626" t="s">
        <v>645</v>
      </c>
      <c r="I1328" s="626" t="s">
        <v>1918</v>
      </c>
      <c r="J1328" s="626" t="s">
        <v>2748</v>
      </c>
      <c r="K1328" s="626" t="s">
        <v>2749</v>
      </c>
      <c r="L1328" s="627">
        <v>17.690000000000001</v>
      </c>
      <c r="M1328" s="627">
        <v>35.380000000000003</v>
      </c>
      <c r="N1328" s="626">
        <v>2</v>
      </c>
      <c r="O1328" s="691">
        <v>1</v>
      </c>
      <c r="P1328" s="627">
        <v>35.380000000000003</v>
      </c>
      <c r="Q1328" s="642">
        <v>1</v>
      </c>
      <c r="R1328" s="626">
        <v>2</v>
      </c>
      <c r="S1328" s="642">
        <v>1</v>
      </c>
      <c r="T1328" s="691">
        <v>1</v>
      </c>
      <c r="U1328" s="673">
        <v>1</v>
      </c>
    </row>
    <row r="1329" spans="1:21" ht="14.4" customHeight="1" x14ac:dyDescent="0.3">
      <c r="A1329" s="625">
        <v>7</v>
      </c>
      <c r="B1329" s="626" t="s">
        <v>528</v>
      </c>
      <c r="C1329" s="626">
        <v>89301074</v>
      </c>
      <c r="D1329" s="689" t="s">
        <v>4146</v>
      </c>
      <c r="E1329" s="690" t="s">
        <v>2803</v>
      </c>
      <c r="F1329" s="626" t="s">
        <v>2775</v>
      </c>
      <c r="G1329" s="626" t="s">
        <v>2965</v>
      </c>
      <c r="H1329" s="626" t="s">
        <v>527</v>
      </c>
      <c r="I1329" s="626" t="s">
        <v>2966</v>
      </c>
      <c r="J1329" s="626" t="s">
        <v>2967</v>
      </c>
      <c r="K1329" s="626" t="s">
        <v>2968</v>
      </c>
      <c r="L1329" s="627">
        <v>294.70999999999998</v>
      </c>
      <c r="M1329" s="627">
        <v>884.12999999999988</v>
      </c>
      <c r="N1329" s="626">
        <v>3</v>
      </c>
      <c r="O1329" s="691">
        <v>2</v>
      </c>
      <c r="P1329" s="627">
        <v>884.12999999999988</v>
      </c>
      <c r="Q1329" s="642">
        <v>1</v>
      </c>
      <c r="R1329" s="626">
        <v>3</v>
      </c>
      <c r="S1329" s="642">
        <v>1</v>
      </c>
      <c r="T1329" s="691">
        <v>2</v>
      </c>
      <c r="U1329" s="673">
        <v>1</v>
      </c>
    </row>
    <row r="1330" spans="1:21" ht="14.4" customHeight="1" x14ac:dyDescent="0.3">
      <c r="A1330" s="625">
        <v>7</v>
      </c>
      <c r="B1330" s="626" t="s">
        <v>528</v>
      </c>
      <c r="C1330" s="626">
        <v>89301074</v>
      </c>
      <c r="D1330" s="689" t="s">
        <v>4146</v>
      </c>
      <c r="E1330" s="690" t="s">
        <v>2803</v>
      </c>
      <c r="F1330" s="626" t="s">
        <v>2775</v>
      </c>
      <c r="G1330" s="626" t="s">
        <v>2965</v>
      </c>
      <c r="H1330" s="626" t="s">
        <v>527</v>
      </c>
      <c r="I1330" s="626" t="s">
        <v>2966</v>
      </c>
      <c r="J1330" s="626" t="s">
        <v>2967</v>
      </c>
      <c r="K1330" s="626" t="s">
        <v>2968</v>
      </c>
      <c r="L1330" s="627">
        <v>294.7</v>
      </c>
      <c r="M1330" s="627">
        <v>884.09999999999991</v>
      </c>
      <c r="N1330" s="626">
        <v>3</v>
      </c>
      <c r="O1330" s="691">
        <v>2</v>
      </c>
      <c r="P1330" s="627">
        <v>884.09999999999991</v>
      </c>
      <c r="Q1330" s="642">
        <v>1</v>
      </c>
      <c r="R1330" s="626">
        <v>3</v>
      </c>
      <c r="S1330" s="642">
        <v>1</v>
      </c>
      <c r="T1330" s="691">
        <v>2</v>
      </c>
      <c r="U1330" s="673">
        <v>1</v>
      </c>
    </row>
    <row r="1331" spans="1:21" ht="14.4" customHeight="1" x14ac:dyDescent="0.3">
      <c r="A1331" s="625">
        <v>7</v>
      </c>
      <c r="B1331" s="626" t="s">
        <v>528</v>
      </c>
      <c r="C1331" s="626">
        <v>89301074</v>
      </c>
      <c r="D1331" s="689" t="s">
        <v>4146</v>
      </c>
      <c r="E1331" s="690" t="s">
        <v>2803</v>
      </c>
      <c r="F1331" s="626" t="s">
        <v>2775</v>
      </c>
      <c r="G1331" s="626" t="s">
        <v>2965</v>
      </c>
      <c r="H1331" s="626" t="s">
        <v>527</v>
      </c>
      <c r="I1331" s="626" t="s">
        <v>3577</v>
      </c>
      <c r="J1331" s="626" t="s">
        <v>2967</v>
      </c>
      <c r="K1331" s="626" t="s">
        <v>3578</v>
      </c>
      <c r="L1331" s="627">
        <v>0</v>
      </c>
      <c r="M1331" s="627">
        <v>0</v>
      </c>
      <c r="N1331" s="626">
        <v>1</v>
      </c>
      <c r="O1331" s="691">
        <v>1</v>
      </c>
      <c r="P1331" s="627">
        <v>0</v>
      </c>
      <c r="Q1331" s="642"/>
      <c r="R1331" s="626">
        <v>1</v>
      </c>
      <c r="S1331" s="642">
        <v>1</v>
      </c>
      <c r="T1331" s="691">
        <v>1</v>
      </c>
      <c r="U1331" s="673">
        <v>1</v>
      </c>
    </row>
    <row r="1332" spans="1:21" ht="14.4" customHeight="1" x14ac:dyDescent="0.3">
      <c r="A1332" s="625">
        <v>7</v>
      </c>
      <c r="B1332" s="626" t="s">
        <v>528</v>
      </c>
      <c r="C1332" s="626">
        <v>89301074</v>
      </c>
      <c r="D1332" s="689" t="s">
        <v>4146</v>
      </c>
      <c r="E1332" s="690" t="s">
        <v>2806</v>
      </c>
      <c r="F1332" s="626" t="s">
        <v>2775</v>
      </c>
      <c r="G1332" s="626" t="s">
        <v>3924</v>
      </c>
      <c r="H1332" s="626" t="s">
        <v>527</v>
      </c>
      <c r="I1332" s="626" t="s">
        <v>1253</v>
      </c>
      <c r="J1332" s="626" t="s">
        <v>580</v>
      </c>
      <c r="K1332" s="626" t="s">
        <v>3925</v>
      </c>
      <c r="L1332" s="627">
        <v>35.380000000000003</v>
      </c>
      <c r="M1332" s="627">
        <v>212.28000000000003</v>
      </c>
      <c r="N1332" s="626">
        <v>6</v>
      </c>
      <c r="O1332" s="691">
        <v>1.5</v>
      </c>
      <c r="P1332" s="627"/>
      <c r="Q1332" s="642">
        <v>0</v>
      </c>
      <c r="R1332" s="626"/>
      <c r="S1332" s="642">
        <v>0</v>
      </c>
      <c r="T1332" s="691"/>
      <c r="U1332" s="673">
        <v>0</v>
      </c>
    </row>
    <row r="1333" spans="1:21" ht="14.4" customHeight="1" x14ac:dyDescent="0.3">
      <c r="A1333" s="625">
        <v>7</v>
      </c>
      <c r="B1333" s="626" t="s">
        <v>528</v>
      </c>
      <c r="C1333" s="626">
        <v>89301074</v>
      </c>
      <c r="D1333" s="689" t="s">
        <v>4146</v>
      </c>
      <c r="E1333" s="690" t="s">
        <v>2806</v>
      </c>
      <c r="F1333" s="626" t="s">
        <v>2775</v>
      </c>
      <c r="G1333" s="626" t="s">
        <v>2953</v>
      </c>
      <c r="H1333" s="626" t="s">
        <v>527</v>
      </c>
      <c r="I1333" s="626" t="s">
        <v>2954</v>
      </c>
      <c r="J1333" s="626" t="s">
        <v>2955</v>
      </c>
      <c r="K1333" s="626" t="s">
        <v>2956</v>
      </c>
      <c r="L1333" s="627">
        <v>51.87</v>
      </c>
      <c r="M1333" s="627">
        <v>259.34999999999997</v>
      </c>
      <c r="N1333" s="626">
        <v>5</v>
      </c>
      <c r="O1333" s="691">
        <v>2</v>
      </c>
      <c r="P1333" s="627">
        <v>51.87</v>
      </c>
      <c r="Q1333" s="642">
        <v>0.2</v>
      </c>
      <c r="R1333" s="626">
        <v>1</v>
      </c>
      <c r="S1333" s="642">
        <v>0.2</v>
      </c>
      <c r="T1333" s="691">
        <v>1</v>
      </c>
      <c r="U1333" s="673">
        <v>0.5</v>
      </c>
    </row>
    <row r="1334" spans="1:21" ht="14.4" customHeight="1" x14ac:dyDescent="0.3">
      <c r="A1334" s="625">
        <v>7</v>
      </c>
      <c r="B1334" s="626" t="s">
        <v>528</v>
      </c>
      <c r="C1334" s="626">
        <v>89301074</v>
      </c>
      <c r="D1334" s="689" t="s">
        <v>4146</v>
      </c>
      <c r="E1334" s="690" t="s">
        <v>2806</v>
      </c>
      <c r="F1334" s="626" t="s">
        <v>2775</v>
      </c>
      <c r="G1334" s="626" t="s">
        <v>2953</v>
      </c>
      <c r="H1334" s="626" t="s">
        <v>527</v>
      </c>
      <c r="I1334" s="626" t="s">
        <v>2954</v>
      </c>
      <c r="J1334" s="626" t="s">
        <v>2955</v>
      </c>
      <c r="K1334" s="626" t="s">
        <v>2956</v>
      </c>
      <c r="L1334" s="627">
        <v>53.77</v>
      </c>
      <c r="M1334" s="627">
        <v>161.31</v>
      </c>
      <c r="N1334" s="626">
        <v>3</v>
      </c>
      <c r="O1334" s="691">
        <v>1</v>
      </c>
      <c r="P1334" s="627"/>
      <c r="Q1334" s="642">
        <v>0</v>
      </c>
      <c r="R1334" s="626"/>
      <c r="S1334" s="642">
        <v>0</v>
      </c>
      <c r="T1334" s="691"/>
      <c r="U1334" s="673">
        <v>0</v>
      </c>
    </row>
    <row r="1335" spans="1:21" ht="14.4" customHeight="1" x14ac:dyDescent="0.3">
      <c r="A1335" s="625">
        <v>7</v>
      </c>
      <c r="B1335" s="626" t="s">
        <v>528</v>
      </c>
      <c r="C1335" s="626">
        <v>89301074</v>
      </c>
      <c r="D1335" s="689" t="s">
        <v>4146</v>
      </c>
      <c r="E1335" s="690" t="s">
        <v>2806</v>
      </c>
      <c r="F1335" s="626" t="s">
        <v>2775</v>
      </c>
      <c r="G1335" s="626" t="s">
        <v>3533</v>
      </c>
      <c r="H1335" s="626" t="s">
        <v>527</v>
      </c>
      <c r="I1335" s="626" t="s">
        <v>3534</v>
      </c>
      <c r="J1335" s="626" t="s">
        <v>3535</v>
      </c>
      <c r="K1335" s="626" t="s">
        <v>3536</v>
      </c>
      <c r="L1335" s="627">
        <v>0</v>
      </c>
      <c r="M1335" s="627">
        <v>0</v>
      </c>
      <c r="N1335" s="626">
        <v>5</v>
      </c>
      <c r="O1335" s="691">
        <v>4</v>
      </c>
      <c r="P1335" s="627">
        <v>0</v>
      </c>
      <c r="Q1335" s="642"/>
      <c r="R1335" s="626">
        <v>3</v>
      </c>
      <c r="S1335" s="642">
        <v>0.6</v>
      </c>
      <c r="T1335" s="691">
        <v>2</v>
      </c>
      <c r="U1335" s="673">
        <v>0.5</v>
      </c>
    </row>
    <row r="1336" spans="1:21" ht="14.4" customHeight="1" x14ac:dyDescent="0.3">
      <c r="A1336" s="625">
        <v>7</v>
      </c>
      <c r="B1336" s="626" t="s">
        <v>528</v>
      </c>
      <c r="C1336" s="626">
        <v>89301074</v>
      </c>
      <c r="D1336" s="689" t="s">
        <v>4146</v>
      </c>
      <c r="E1336" s="690" t="s">
        <v>2806</v>
      </c>
      <c r="F1336" s="626" t="s">
        <v>2775</v>
      </c>
      <c r="G1336" s="626" t="s">
        <v>2894</v>
      </c>
      <c r="H1336" s="626" t="s">
        <v>527</v>
      </c>
      <c r="I1336" s="626" t="s">
        <v>2895</v>
      </c>
      <c r="J1336" s="626" t="s">
        <v>2896</v>
      </c>
      <c r="K1336" s="626" t="s">
        <v>2897</v>
      </c>
      <c r="L1336" s="627">
        <v>0</v>
      </c>
      <c r="M1336" s="627">
        <v>0</v>
      </c>
      <c r="N1336" s="626">
        <v>3</v>
      </c>
      <c r="O1336" s="691">
        <v>2</v>
      </c>
      <c r="P1336" s="627">
        <v>0</v>
      </c>
      <c r="Q1336" s="642"/>
      <c r="R1336" s="626">
        <v>1</v>
      </c>
      <c r="S1336" s="642">
        <v>0.33333333333333331</v>
      </c>
      <c r="T1336" s="691">
        <v>1</v>
      </c>
      <c r="U1336" s="673">
        <v>0.5</v>
      </c>
    </row>
    <row r="1337" spans="1:21" ht="14.4" customHeight="1" x14ac:dyDescent="0.3">
      <c r="A1337" s="625">
        <v>7</v>
      </c>
      <c r="B1337" s="626" t="s">
        <v>528</v>
      </c>
      <c r="C1337" s="626">
        <v>89301074</v>
      </c>
      <c r="D1337" s="689" t="s">
        <v>4146</v>
      </c>
      <c r="E1337" s="690" t="s">
        <v>2806</v>
      </c>
      <c r="F1337" s="626" t="s">
        <v>2775</v>
      </c>
      <c r="G1337" s="626" t="s">
        <v>2957</v>
      </c>
      <c r="H1337" s="626" t="s">
        <v>645</v>
      </c>
      <c r="I1337" s="626" t="s">
        <v>2958</v>
      </c>
      <c r="J1337" s="626" t="s">
        <v>2959</v>
      </c>
      <c r="K1337" s="626" t="s">
        <v>2960</v>
      </c>
      <c r="L1337" s="627">
        <v>1027.5999999999999</v>
      </c>
      <c r="M1337" s="627">
        <v>21579.599999999999</v>
      </c>
      <c r="N1337" s="626">
        <v>21</v>
      </c>
      <c r="O1337" s="691">
        <v>11</v>
      </c>
      <c r="P1337" s="627">
        <v>20552</v>
      </c>
      <c r="Q1337" s="642">
        <v>0.95238095238095244</v>
      </c>
      <c r="R1337" s="626">
        <v>20</v>
      </c>
      <c r="S1337" s="642">
        <v>0.95238095238095233</v>
      </c>
      <c r="T1337" s="691">
        <v>10</v>
      </c>
      <c r="U1337" s="673">
        <v>0.90909090909090906</v>
      </c>
    </row>
    <row r="1338" spans="1:21" ht="14.4" customHeight="1" x14ac:dyDescent="0.3">
      <c r="A1338" s="625">
        <v>7</v>
      </c>
      <c r="B1338" s="626" t="s">
        <v>528</v>
      </c>
      <c r="C1338" s="626">
        <v>89301074</v>
      </c>
      <c r="D1338" s="689" t="s">
        <v>4146</v>
      </c>
      <c r="E1338" s="690" t="s">
        <v>2806</v>
      </c>
      <c r="F1338" s="626" t="s">
        <v>2775</v>
      </c>
      <c r="G1338" s="626" t="s">
        <v>2957</v>
      </c>
      <c r="H1338" s="626" t="s">
        <v>527</v>
      </c>
      <c r="I1338" s="626" t="s">
        <v>3875</v>
      </c>
      <c r="J1338" s="626" t="s">
        <v>2959</v>
      </c>
      <c r="K1338" s="626" t="s">
        <v>3876</v>
      </c>
      <c r="L1338" s="627">
        <v>2055.08</v>
      </c>
      <c r="M1338" s="627">
        <v>6165.24</v>
      </c>
      <c r="N1338" s="626">
        <v>3</v>
      </c>
      <c r="O1338" s="691">
        <v>2</v>
      </c>
      <c r="P1338" s="627">
        <v>6165.24</v>
      </c>
      <c r="Q1338" s="642">
        <v>1</v>
      </c>
      <c r="R1338" s="626">
        <v>3</v>
      </c>
      <c r="S1338" s="642">
        <v>1</v>
      </c>
      <c r="T1338" s="691">
        <v>2</v>
      </c>
      <c r="U1338" s="673">
        <v>1</v>
      </c>
    </row>
    <row r="1339" spans="1:21" ht="14.4" customHeight="1" x14ac:dyDescent="0.3">
      <c r="A1339" s="625">
        <v>7</v>
      </c>
      <c r="B1339" s="626" t="s">
        <v>528</v>
      </c>
      <c r="C1339" s="626">
        <v>89301074</v>
      </c>
      <c r="D1339" s="689" t="s">
        <v>4146</v>
      </c>
      <c r="E1339" s="690" t="s">
        <v>2806</v>
      </c>
      <c r="F1339" s="626" t="s">
        <v>2775</v>
      </c>
      <c r="G1339" s="626" t="s">
        <v>2957</v>
      </c>
      <c r="H1339" s="626" t="s">
        <v>645</v>
      </c>
      <c r="I1339" s="626" t="s">
        <v>2961</v>
      </c>
      <c r="J1339" s="626" t="s">
        <v>2962</v>
      </c>
      <c r="K1339" s="626" t="s">
        <v>2963</v>
      </c>
      <c r="L1339" s="627">
        <v>1509.4</v>
      </c>
      <c r="M1339" s="627">
        <v>36225.600000000006</v>
      </c>
      <c r="N1339" s="626">
        <v>24</v>
      </c>
      <c r="O1339" s="691">
        <v>7</v>
      </c>
      <c r="P1339" s="627">
        <v>21131.600000000002</v>
      </c>
      <c r="Q1339" s="642">
        <v>0.58333333333333326</v>
      </c>
      <c r="R1339" s="626">
        <v>14</v>
      </c>
      <c r="S1339" s="642">
        <v>0.58333333333333337</v>
      </c>
      <c r="T1339" s="691">
        <v>4</v>
      </c>
      <c r="U1339" s="673">
        <v>0.5714285714285714</v>
      </c>
    </row>
    <row r="1340" spans="1:21" ht="14.4" customHeight="1" x14ac:dyDescent="0.3">
      <c r="A1340" s="625">
        <v>7</v>
      </c>
      <c r="B1340" s="626" t="s">
        <v>528</v>
      </c>
      <c r="C1340" s="626">
        <v>89301074</v>
      </c>
      <c r="D1340" s="689" t="s">
        <v>4146</v>
      </c>
      <c r="E1340" s="690" t="s">
        <v>2806</v>
      </c>
      <c r="F1340" s="626" t="s">
        <v>2775</v>
      </c>
      <c r="G1340" s="626" t="s">
        <v>2957</v>
      </c>
      <c r="H1340" s="626" t="s">
        <v>645</v>
      </c>
      <c r="I1340" s="626" t="s">
        <v>3186</v>
      </c>
      <c r="J1340" s="626" t="s">
        <v>3187</v>
      </c>
      <c r="K1340" s="626" t="s">
        <v>3188</v>
      </c>
      <c r="L1340" s="627">
        <v>1896.14</v>
      </c>
      <c r="M1340" s="627">
        <v>32234.38</v>
      </c>
      <c r="N1340" s="626">
        <v>17</v>
      </c>
      <c r="O1340" s="691">
        <v>3</v>
      </c>
      <c r="P1340" s="627">
        <v>11376.84</v>
      </c>
      <c r="Q1340" s="642">
        <v>0.3529411764705882</v>
      </c>
      <c r="R1340" s="626">
        <v>6</v>
      </c>
      <c r="S1340" s="642">
        <v>0.35294117647058826</v>
      </c>
      <c r="T1340" s="691">
        <v>1</v>
      </c>
      <c r="U1340" s="673">
        <v>0.33333333333333331</v>
      </c>
    </row>
    <row r="1341" spans="1:21" ht="14.4" customHeight="1" x14ac:dyDescent="0.3">
      <c r="A1341" s="625">
        <v>7</v>
      </c>
      <c r="B1341" s="626" t="s">
        <v>528</v>
      </c>
      <c r="C1341" s="626">
        <v>89301074</v>
      </c>
      <c r="D1341" s="689" t="s">
        <v>4146</v>
      </c>
      <c r="E1341" s="690" t="s">
        <v>2806</v>
      </c>
      <c r="F1341" s="626" t="s">
        <v>2775</v>
      </c>
      <c r="G1341" s="626" t="s">
        <v>2957</v>
      </c>
      <c r="H1341" s="626" t="s">
        <v>527</v>
      </c>
      <c r="I1341" s="626" t="s">
        <v>4092</v>
      </c>
      <c r="J1341" s="626" t="s">
        <v>4093</v>
      </c>
      <c r="K1341" s="626" t="s">
        <v>4094</v>
      </c>
      <c r="L1341" s="627">
        <v>1418.07</v>
      </c>
      <c r="M1341" s="627">
        <v>1418.07</v>
      </c>
      <c r="N1341" s="626">
        <v>1</v>
      </c>
      <c r="O1341" s="691">
        <v>1</v>
      </c>
      <c r="P1341" s="627">
        <v>1418.07</v>
      </c>
      <c r="Q1341" s="642">
        <v>1</v>
      </c>
      <c r="R1341" s="626">
        <v>1</v>
      </c>
      <c r="S1341" s="642">
        <v>1</v>
      </c>
      <c r="T1341" s="691">
        <v>1</v>
      </c>
      <c r="U1341" s="673">
        <v>1</v>
      </c>
    </row>
    <row r="1342" spans="1:21" ht="14.4" customHeight="1" x14ac:dyDescent="0.3">
      <c r="A1342" s="625">
        <v>7</v>
      </c>
      <c r="B1342" s="626" t="s">
        <v>528</v>
      </c>
      <c r="C1342" s="626">
        <v>89301074</v>
      </c>
      <c r="D1342" s="689" t="s">
        <v>4146</v>
      </c>
      <c r="E1342" s="690" t="s">
        <v>2806</v>
      </c>
      <c r="F1342" s="626" t="s">
        <v>2775</v>
      </c>
      <c r="G1342" s="626" t="s">
        <v>2957</v>
      </c>
      <c r="H1342" s="626" t="s">
        <v>527</v>
      </c>
      <c r="I1342" s="626" t="s">
        <v>3948</v>
      </c>
      <c r="J1342" s="626" t="s">
        <v>2962</v>
      </c>
      <c r="K1342" s="626" t="s">
        <v>3949</v>
      </c>
      <c r="L1342" s="627">
        <v>3018.79</v>
      </c>
      <c r="M1342" s="627">
        <v>6037.58</v>
      </c>
      <c r="N1342" s="626">
        <v>2</v>
      </c>
      <c r="O1342" s="691">
        <v>2</v>
      </c>
      <c r="P1342" s="627">
        <v>6037.58</v>
      </c>
      <c r="Q1342" s="642">
        <v>1</v>
      </c>
      <c r="R1342" s="626">
        <v>2</v>
      </c>
      <c r="S1342" s="642">
        <v>1</v>
      </c>
      <c r="T1342" s="691">
        <v>2</v>
      </c>
      <c r="U1342" s="673">
        <v>1</v>
      </c>
    </row>
    <row r="1343" spans="1:21" ht="14.4" customHeight="1" x14ac:dyDescent="0.3">
      <c r="A1343" s="625">
        <v>7</v>
      </c>
      <c r="B1343" s="626" t="s">
        <v>528</v>
      </c>
      <c r="C1343" s="626">
        <v>89301074</v>
      </c>
      <c r="D1343" s="689" t="s">
        <v>4146</v>
      </c>
      <c r="E1343" s="690" t="s">
        <v>2806</v>
      </c>
      <c r="F1343" s="626" t="s">
        <v>2775</v>
      </c>
      <c r="G1343" s="626" t="s">
        <v>3296</v>
      </c>
      <c r="H1343" s="626" t="s">
        <v>645</v>
      </c>
      <c r="I1343" s="626" t="s">
        <v>4095</v>
      </c>
      <c r="J1343" s="626" t="s">
        <v>1896</v>
      </c>
      <c r="K1343" s="626" t="s">
        <v>993</v>
      </c>
      <c r="L1343" s="627">
        <v>0</v>
      </c>
      <c r="M1343" s="627">
        <v>0</v>
      </c>
      <c r="N1343" s="626">
        <v>1</v>
      </c>
      <c r="O1343" s="691">
        <v>1</v>
      </c>
      <c r="P1343" s="627"/>
      <c r="Q1343" s="642"/>
      <c r="R1343" s="626"/>
      <c r="S1343" s="642">
        <v>0</v>
      </c>
      <c r="T1343" s="691"/>
      <c r="U1343" s="673">
        <v>0</v>
      </c>
    </row>
    <row r="1344" spans="1:21" ht="14.4" customHeight="1" x14ac:dyDescent="0.3">
      <c r="A1344" s="625">
        <v>7</v>
      </c>
      <c r="B1344" s="626" t="s">
        <v>528</v>
      </c>
      <c r="C1344" s="626">
        <v>89301074</v>
      </c>
      <c r="D1344" s="689" t="s">
        <v>4146</v>
      </c>
      <c r="E1344" s="690" t="s">
        <v>2806</v>
      </c>
      <c r="F1344" s="626" t="s">
        <v>2775</v>
      </c>
      <c r="G1344" s="626" t="s">
        <v>2964</v>
      </c>
      <c r="H1344" s="626" t="s">
        <v>645</v>
      </c>
      <c r="I1344" s="626" t="s">
        <v>4096</v>
      </c>
      <c r="J1344" s="626" t="s">
        <v>2003</v>
      </c>
      <c r="K1344" s="626" t="s">
        <v>1051</v>
      </c>
      <c r="L1344" s="627">
        <v>216.16</v>
      </c>
      <c r="M1344" s="627">
        <v>216.16</v>
      </c>
      <c r="N1344" s="626">
        <v>1</v>
      </c>
      <c r="O1344" s="691">
        <v>1</v>
      </c>
      <c r="P1344" s="627"/>
      <c r="Q1344" s="642">
        <v>0</v>
      </c>
      <c r="R1344" s="626"/>
      <c r="S1344" s="642">
        <v>0</v>
      </c>
      <c r="T1344" s="691"/>
      <c r="U1344" s="673">
        <v>0</v>
      </c>
    </row>
    <row r="1345" spans="1:21" ht="14.4" customHeight="1" x14ac:dyDescent="0.3">
      <c r="A1345" s="625">
        <v>7</v>
      </c>
      <c r="B1345" s="626" t="s">
        <v>528</v>
      </c>
      <c r="C1345" s="626">
        <v>89301074</v>
      </c>
      <c r="D1345" s="689" t="s">
        <v>4146</v>
      </c>
      <c r="E1345" s="690" t="s">
        <v>2806</v>
      </c>
      <c r="F1345" s="626" t="s">
        <v>2775</v>
      </c>
      <c r="G1345" s="626" t="s">
        <v>2964</v>
      </c>
      <c r="H1345" s="626" t="s">
        <v>645</v>
      </c>
      <c r="I1345" s="626" t="s">
        <v>3189</v>
      </c>
      <c r="J1345" s="626" t="s">
        <v>3190</v>
      </c>
      <c r="K1345" s="626" t="s">
        <v>3191</v>
      </c>
      <c r="L1345" s="627">
        <v>162.13</v>
      </c>
      <c r="M1345" s="627">
        <v>648.52</v>
      </c>
      <c r="N1345" s="626">
        <v>4</v>
      </c>
      <c r="O1345" s="691">
        <v>2</v>
      </c>
      <c r="P1345" s="627">
        <v>648.52</v>
      </c>
      <c r="Q1345" s="642">
        <v>1</v>
      </c>
      <c r="R1345" s="626">
        <v>4</v>
      </c>
      <c r="S1345" s="642">
        <v>1</v>
      </c>
      <c r="T1345" s="691">
        <v>2</v>
      </c>
      <c r="U1345" s="673">
        <v>1</v>
      </c>
    </row>
    <row r="1346" spans="1:21" ht="14.4" customHeight="1" x14ac:dyDescent="0.3">
      <c r="A1346" s="625">
        <v>7</v>
      </c>
      <c r="B1346" s="626" t="s">
        <v>528</v>
      </c>
      <c r="C1346" s="626">
        <v>89301074</v>
      </c>
      <c r="D1346" s="689" t="s">
        <v>4146</v>
      </c>
      <c r="E1346" s="690" t="s">
        <v>2806</v>
      </c>
      <c r="F1346" s="626" t="s">
        <v>2775</v>
      </c>
      <c r="G1346" s="626" t="s">
        <v>2964</v>
      </c>
      <c r="H1346" s="626" t="s">
        <v>645</v>
      </c>
      <c r="I1346" s="626" t="s">
        <v>2002</v>
      </c>
      <c r="J1346" s="626" t="s">
        <v>2003</v>
      </c>
      <c r="K1346" s="626" t="s">
        <v>2754</v>
      </c>
      <c r="L1346" s="627">
        <v>216.16</v>
      </c>
      <c r="M1346" s="627">
        <v>648.48</v>
      </c>
      <c r="N1346" s="626">
        <v>3</v>
      </c>
      <c r="O1346" s="691">
        <v>0.5</v>
      </c>
      <c r="P1346" s="627">
        <v>648.48</v>
      </c>
      <c r="Q1346" s="642">
        <v>1</v>
      </c>
      <c r="R1346" s="626">
        <v>3</v>
      </c>
      <c r="S1346" s="642">
        <v>1</v>
      </c>
      <c r="T1346" s="691">
        <v>0.5</v>
      </c>
      <c r="U1346" s="673">
        <v>1</v>
      </c>
    </row>
    <row r="1347" spans="1:21" ht="14.4" customHeight="1" x14ac:dyDescent="0.3">
      <c r="A1347" s="625">
        <v>7</v>
      </c>
      <c r="B1347" s="626" t="s">
        <v>528</v>
      </c>
      <c r="C1347" s="626">
        <v>89301074</v>
      </c>
      <c r="D1347" s="689" t="s">
        <v>4146</v>
      </c>
      <c r="E1347" s="690" t="s">
        <v>2806</v>
      </c>
      <c r="F1347" s="626" t="s">
        <v>2775</v>
      </c>
      <c r="G1347" s="626" t="s">
        <v>2964</v>
      </c>
      <c r="H1347" s="626" t="s">
        <v>645</v>
      </c>
      <c r="I1347" s="626" t="s">
        <v>3451</v>
      </c>
      <c r="J1347" s="626" t="s">
        <v>2003</v>
      </c>
      <c r="K1347" s="626" t="s">
        <v>3452</v>
      </c>
      <c r="L1347" s="627">
        <v>432.32</v>
      </c>
      <c r="M1347" s="627">
        <v>1729.28</v>
      </c>
      <c r="N1347" s="626">
        <v>4</v>
      </c>
      <c r="O1347" s="691">
        <v>1.5</v>
      </c>
      <c r="P1347" s="627"/>
      <c r="Q1347" s="642">
        <v>0</v>
      </c>
      <c r="R1347" s="626"/>
      <c r="S1347" s="642">
        <v>0</v>
      </c>
      <c r="T1347" s="691"/>
      <c r="U1347" s="673">
        <v>0</v>
      </c>
    </row>
    <row r="1348" spans="1:21" ht="14.4" customHeight="1" x14ac:dyDescent="0.3">
      <c r="A1348" s="625">
        <v>7</v>
      </c>
      <c r="B1348" s="626" t="s">
        <v>528</v>
      </c>
      <c r="C1348" s="626">
        <v>89301074</v>
      </c>
      <c r="D1348" s="689" t="s">
        <v>4146</v>
      </c>
      <c r="E1348" s="690" t="s">
        <v>2806</v>
      </c>
      <c r="F1348" s="626" t="s">
        <v>2775</v>
      </c>
      <c r="G1348" s="626" t="s">
        <v>3317</v>
      </c>
      <c r="H1348" s="626" t="s">
        <v>527</v>
      </c>
      <c r="I1348" s="626" t="s">
        <v>4010</v>
      </c>
      <c r="J1348" s="626" t="s">
        <v>3319</v>
      </c>
      <c r="K1348" s="626" t="s">
        <v>3320</v>
      </c>
      <c r="L1348" s="627">
        <v>115.3</v>
      </c>
      <c r="M1348" s="627">
        <v>115.3</v>
      </c>
      <c r="N1348" s="626">
        <v>1</v>
      </c>
      <c r="O1348" s="691">
        <v>0.5</v>
      </c>
      <c r="P1348" s="627"/>
      <c r="Q1348" s="642">
        <v>0</v>
      </c>
      <c r="R1348" s="626"/>
      <c r="S1348" s="642">
        <v>0</v>
      </c>
      <c r="T1348" s="691"/>
      <c r="U1348" s="673">
        <v>0</v>
      </c>
    </row>
    <row r="1349" spans="1:21" ht="14.4" customHeight="1" x14ac:dyDescent="0.3">
      <c r="A1349" s="625">
        <v>7</v>
      </c>
      <c r="B1349" s="626" t="s">
        <v>528</v>
      </c>
      <c r="C1349" s="626">
        <v>89301074</v>
      </c>
      <c r="D1349" s="689" t="s">
        <v>4146</v>
      </c>
      <c r="E1349" s="690" t="s">
        <v>2806</v>
      </c>
      <c r="F1349" s="626" t="s">
        <v>2775</v>
      </c>
      <c r="G1349" s="626" t="s">
        <v>2972</v>
      </c>
      <c r="H1349" s="626" t="s">
        <v>527</v>
      </c>
      <c r="I1349" s="626" t="s">
        <v>2973</v>
      </c>
      <c r="J1349" s="626" t="s">
        <v>2974</v>
      </c>
      <c r="K1349" s="626" t="s">
        <v>2975</v>
      </c>
      <c r="L1349" s="627">
        <v>53.67</v>
      </c>
      <c r="M1349" s="627">
        <v>429.36</v>
      </c>
      <c r="N1349" s="626">
        <v>8</v>
      </c>
      <c r="O1349" s="691">
        <v>2.5</v>
      </c>
      <c r="P1349" s="627">
        <v>214.68</v>
      </c>
      <c r="Q1349" s="642">
        <v>0.5</v>
      </c>
      <c r="R1349" s="626">
        <v>4</v>
      </c>
      <c r="S1349" s="642">
        <v>0.5</v>
      </c>
      <c r="T1349" s="691">
        <v>1.5</v>
      </c>
      <c r="U1349" s="673">
        <v>0.6</v>
      </c>
    </row>
    <row r="1350" spans="1:21" ht="14.4" customHeight="1" x14ac:dyDescent="0.3">
      <c r="A1350" s="625">
        <v>7</v>
      </c>
      <c r="B1350" s="626" t="s">
        <v>528</v>
      </c>
      <c r="C1350" s="626">
        <v>89301074</v>
      </c>
      <c r="D1350" s="689" t="s">
        <v>4146</v>
      </c>
      <c r="E1350" s="690" t="s">
        <v>2806</v>
      </c>
      <c r="F1350" s="626" t="s">
        <v>2775</v>
      </c>
      <c r="G1350" s="626" t="s">
        <v>2972</v>
      </c>
      <c r="H1350" s="626" t="s">
        <v>527</v>
      </c>
      <c r="I1350" s="626" t="s">
        <v>2973</v>
      </c>
      <c r="J1350" s="626" t="s">
        <v>2974</v>
      </c>
      <c r="K1350" s="626" t="s">
        <v>2975</v>
      </c>
      <c r="L1350" s="627">
        <v>25.8</v>
      </c>
      <c r="M1350" s="627">
        <v>206.4</v>
      </c>
      <c r="N1350" s="626">
        <v>8</v>
      </c>
      <c r="O1350" s="691">
        <v>1</v>
      </c>
      <c r="P1350" s="627"/>
      <c r="Q1350" s="642">
        <v>0</v>
      </c>
      <c r="R1350" s="626"/>
      <c r="S1350" s="642">
        <v>0</v>
      </c>
      <c r="T1350" s="691"/>
      <c r="U1350" s="673">
        <v>0</v>
      </c>
    </row>
    <row r="1351" spans="1:21" ht="14.4" customHeight="1" x14ac:dyDescent="0.3">
      <c r="A1351" s="625">
        <v>7</v>
      </c>
      <c r="B1351" s="626" t="s">
        <v>528</v>
      </c>
      <c r="C1351" s="626">
        <v>89301074</v>
      </c>
      <c r="D1351" s="689" t="s">
        <v>4146</v>
      </c>
      <c r="E1351" s="690" t="s">
        <v>2806</v>
      </c>
      <c r="F1351" s="626" t="s">
        <v>2775</v>
      </c>
      <c r="G1351" s="626" t="s">
        <v>2972</v>
      </c>
      <c r="H1351" s="626" t="s">
        <v>527</v>
      </c>
      <c r="I1351" s="626" t="s">
        <v>2976</v>
      </c>
      <c r="J1351" s="626" t="s">
        <v>2977</v>
      </c>
      <c r="K1351" s="626" t="s">
        <v>1943</v>
      </c>
      <c r="L1351" s="627">
        <v>165.67</v>
      </c>
      <c r="M1351" s="627">
        <v>1656.7</v>
      </c>
      <c r="N1351" s="626">
        <v>10</v>
      </c>
      <c r="O1351" s="691">
        <v>3</v>
      </c>
      <c r="P1351" s="627">
        <v>497.01</v>
      </c>
      <c r="Q1351" s="642">
        <v>0.3</v>
      </c>
      <c r="R1351" s="626">
        <v>3</v>
      </c>
      <c r="S1351" s="642">
        <v>0.3</v>
      </c>
      <c r="T1351" s="691">
        <v>1</v>
      </c>
      <c r="U1351" s="673">
        <v>0.33333333333333331</v>
      </c>
    </row>
    <row r="1352" spans="1:21" ht="14.4" customHeight="1" x14ac:dyDescent="0.3">
      <c r="A1352" s="625">
        <v>7</v>
      </c>
      <c r="B1352" s="626" t="s">
        <v>528</v>
      </c>
      <c r="C1352" s="626">
        <v>89301074</v>
      </c>
      <c r="D1352" s="689" t="s">
        <v>4146</v>
      </c>
      <c r="E1352" s="690" t="s">
        <v>2806</v>
      </c>
      <c r="F1352" s="626" t="s">
        <v>2775</v>
      </c>
      <c r="G1352" s="626" t="s">
        <v>2972</v>
      </c>
      <c r="H1352" s="626" t="s">
        <v>527</v>
      </c>
      <c r="I1352" s="626" t="s">
        <v>2976</v>
      </c>
      <c r="J1352" s="626" t="s">
        <v>2977</v>
      </c>
      <c r="K1352" s="626" t="s">
        <v>1943</v>
      </c>
      <c r="L1352" s="627">
        <v>77.42</v>
      </c>
      <c r="M1352" s="627">
        <v>154.84</v>
      </c>
      <c r="N1352" s="626">
        <v>2</v>
      </c>
      <c r="O1352" s="691">
        <v>0.5</v>
      </c>
      <c r="P1352" s="627">
        <v>154.84</v>
      </c>
      <c r="Q1352" s="642">
        <v>1</v>
      </c>
      <c r="R1352" s="626">
        <v>2</v>
      </c>
      <c r="S1352" s="642">
        <v>1</v>
      </c>
      <c r="T1352" s="691">
        <v>0.5</v>
      </c>
      <c r="U1352" s="673">
        <v>1</v>
      </c>
    </row>
    <row r="1353" spans="1:21" ht="14.4" customHeight="1" x14ac:dyDescent="0.3">
      <c r="A1353" s="625">
        <v>7</v>
      </c>
      <c r="B1353" s="626" t="s">
        <v>528</v>
      </c>
      <c r="C1353" s="626">
        <v>89301074</v>
      </c>
      <c r="D1353" s="689" t="s">
        <v>4146</v>
      </c>
      <c r="E1353" s="690" t="s">
        <v>2806</v>
      </c>
      <c r="F1353" s="626" t="s">
        <v>2775</v>
      </c>
      <c r="G1353" s="626" t="s">
        <v>4097</v>
      </c>
      <c r="H1353" s="626" t="s">
        <v>527</v>
      </c>
      <c r="I1353" s="626" t="s">
        <v>4098</v>
      </c>
      <c r="J1353" s="626" t="s">
        <v>4099</v>
      </c>
      <c r="K1353" s="626" t="s">
        <v>4100</v>
      </c>
      <c r="L1353" s="627">
        <v>83.09</v>
      </c>
      <c r="M1353" s="627">
        <v>166.18</v>
      </c>
      <c r="N1353" s="626">
        <v>2</v>
      </c>
      <c r="O1353" s="691">
        <v>1</v>
      </c>
      <c r="P1353" s="627"/>
      <c r="Q1353" s="642">
        <v>0</v>
      </c>
      <c r="R1353" s="626"/>
      <c r="S1353" s="642">
        <v>0</v>
      </c>
      <c r="T1353" s="691"/>
      <c r="U1353" s="673">
        <v>0</v>
      </c>
    </row>
    <row r="1354" spans="1:21" ht="14.4" customHeight="1" x14ac:dyDescent="0.3">
      <c r="A1354" s="625">
        <v>7</v>
      </c>
      <c r="B1354" s="626" t="s">
        <v>528</v>
      </c>
      <c r="C1354" s="626">
        <v>89301074</v>
      </c>
      <c r="D1354" s="689" t="s">
        <v>4146</v>
      </c>
      <c r="E1354" s="690" t="s">
        <v>2806</v>
      </c>
      <c r="F1354" s="626" t="s">
        <v>2775</v>
      </c>
      <c r="G1354" s="626" t="s">
        <v>3456</v>
      </c>
      <c r="H1354" s="626" t="s">
        <v>527</v>
      </c>
      <c r="I1354" s="626" t="s">
        <v>973</v>
      </c>
      <c r="J1354" s="626" t="s">
        <v>4101</v>
      </c>
      <c r="K1354" s="626" t="s">
        <v>4102</v>
      </c>
      <c r="L1354" s="627">
        <v>51.88</v>
      </c>
      <c r="M1354" s="627">
        <v>311.28000000000003</v>
      </c>
      <c r="N1354" s="626">
        <v>6</v>
      </c>
      <c r="O1354" s="691">
        <v>1</v>
      </c>
      <c r="P1354" s="627"/>
      <c r="Q1354" s="642">
        <v>0</v>
      </c>
      <c r="R1354" s="626"/>
      <c r="S1354" s="642">
        <v>0</v>
      </c>
      <c r="T1354" s="691"/>
      <c r="U1354" s="673">
        <v>0</v>
      </c>
    </row>
    <row r="1355" spans="1:21" ht="14.4" customHeight="1" x14ac:dyDescent="0.3">
      <c r="A1355" s="625">
        <v>7</v>
      </c>
      <c r="B1355" s="626" t="s">
        <v>528</v>
      </c>
      <c r="C1355" s="626">
        <v>89301074</v>
      </c>
      <c r="D1355" s="689" t="s">
        <v>4146</v>
      </c>
      <c r="E1355" s="690" t="s">
        <v>2806</v>
      </c>
      <c r="F1355" s="626" t="s">
        <v>2775</v>
      </c>
      <c r="G1355" s="626" t="s">
        <v>2982</v>
      </c>
      <c r="H1355" s="626" t="s">
        <v>527</v>
      </c>
      <c r="I1355" s="626" t="s">
        <v>2983</v>
      </c>
      <c r="J1355" s="626" t="s">
        <v>2984</v>
      </c>
      <c r="K1355" s="626" t="s">
        <v>2985</v>
      </c>
      <c r="L1355" s="627">
        <v>629.07000000000005</v>
      </c>
      <c r="M1355" s="627">
        <v>17613.96</v>
      </c>
      <c r="N1355" s="626">
        <v>28</v>
      </c>
      <c r="O1355" s="691">
        <v>8</v>
      </c>
      <c r="P1355" s="627">
        <v>12581.4</v>
      </c>
      <c r="Q1355" s="642">
        <v>0.7142857142857143</v>
      </c>
      <c r="R1355" s="626">
        <v>20</v>
      </c>
      <c r="S1355" s="642">
        <v>0.7142857142857143</v>
      </c>
      <c r="T1355" s="691">
        <v>6</v>
      </c>
      <c r="U1355" s="673">
        <v>0.75</v>
      </c>
    </row>
    <row r="1356" spans="1:21" ht="14.4" customHeight="1" x14ac:dyDescent="0.3">
      <c r="A1356" s="625">
        <v>7</v>
      </c>
      <c r="B1356" s="626" t="s">
        <v>528</v>
      </c>
      <c r="C1356" s="626">
        <v>89301074</v>
      </c>
      <c r="D1356" s="689" t="s">
        <v>4146</v>
      </c>
      <c r="E1356" s="690" t="s">
        <v>2806</v>
      </c>
      <c r="F1356" s="626" t="s">
        <v>2775</v>
      </c>
      <c r="G1356" s="626" t="s">
        <v>2982</v>
      </c>
      <c r="H1356" s="626" t="s">
        <v>527</v>
      </c>
      <c r="I1356" s="626" t="s">
        <v>3001</v>
      </c>
      <c r="J1356" s="626" t="s">
        <v>3002</v>
      </c>
      <c r="K1356" s="626" t="s">
        <v>3003</v>
      </c>
      <c r="L1356" s="627">
        <v>1416.79</v>
      </c>
      <c r="M1356" s="627">
        <v>8500.74</v>
      </c>
      <c r="N1356" s="626">
        <v>6</v>
      </c>
      <c r="O1356" s="691">
        <v>1</v>
      </c>
      <c r="P1356" s="627"/>
      <c r="Q1356" s="642">
        <v>0</v>
      </c>
      <c r="R1356" s="626"/>
      <c r="S1356" s="642">
        <v>0</v>
      </c>
      <c r="T1356" s="691"/>
      <c r="U1356" s="673">
        <v>0</v>
      </c>
    </row>
    <row r="1357" spans="1:21" ht="14.4" customHeight="1" x14ac:dyDescent="0.3">
      <c r="A1357" s="625">
        <v>7</v>
      </c>
      <c r="B1357" s="626" t="s">
        <v>528</v>
      </c>
      <c r="C1357" s="626">
        <v>89301074</v>
      </c>
      <c r="D1357" s="689" t="s">
        <v>4146</v>
      </c>
      <c r="E1357" s="690" t="s">
        <v>2806</v>
      </c>
      <c r="F1357" s="626" t="s">
        <v>2775</v>
      </c>
      <c r="G1357" s="626" t="s">
        <v>2982</v>
      </c>
      <c r="H1357" s="626" t="s">
        <v>527</v>
      </c>
      <c r="I1357" s="626" t="s">
        <v>3004</v>
      </c>
      <c r="J1357" s="626" t="s">
        <v>3005</v>
      </c>
      <c r="K1357" s="626" t="s">
        <v>3006</v>
      </c>
      <c r="L1357" s="627">
        <v>1889.62</v>
      </c>
      <c r="M1357" s="627">
        <v>11337.72</v>
      </c>
      <c r="N1357" s="626">
        <v>6</v>
      </c>
      <c r="O1357" s="691">
        <v>1</v>
      </c>
      <c r="P1357" s="627"/>
      <c r="Q1357" s="642">
        <v>0</v>
      </c>
      <c r="R1357" s="626"/>
      <c r="S1357" s="642">
        <v>0</v>
      </c>
      <c r="T1357" s="691"/>
      <c r="U1357" s="673">
        <v>0</v>
      </c>
    </row>
    <row r="1358" spans="1:21" ht="14.4" customHeight="1" x14ac:dyDescent="0.3">
      <c r="A1358" s="625">
        <v>7</v>
      </c>
      <c r="B1358" s="626" t="s">
        <v>528</v>
      </c>
      <c r="C1358" s="626">
        <v>89301074</v>
      </c>
      <c r="D1358" s="689" t="s">
        <v>4146</v>
      </c>
      <c r="E1358" s="690" t="s">
        <v>2806</v>
      </c>
      <c r="F1358" s="626" t="s">
        <v>2775</v>
      </c>
      <c r="G1358" s="626" t="s">
        <v>2982</v>
      </c>
      <c r="H1358" s="626" t="s">
        <v>527</v>
      </c>
      <c r="I1358" s="626" t="s">
        <v>4103</v>
      </c>
      <c r="J1358" s="626" t="s">
        <v>4104</v>
      </c>
      <c r="K1358" s="626" t="s">
        <v>4105</v>
      </c>
      <c r="L1358" s="627">
        <v>5889.6</v>
      </c>
      <c r="M1358" s="627">
        <v>5889.6</v>
      </c>
      <c r="N1358" s="626">
        <v>1</v>
      </c>
      <c r="O1358" s="691">
        <v>1</v>
      </c>
      <c r="P1358" s="627">
        <v>5889.6</v>
      </c>
      <c r="Q1358" s="642">
        <v>1</v>
      </c>
      <c r="R1358" s="626">
        <v>1</v>
      </c>
      <c r="S1358" s="642">
        <v>1</v>
      </c>
      <c r="T1358" s="691">
        <v>1</v>
      </c>
      <c r="U1358" s="673">
        <v>1</v>
      </c>
    </row>
    <row r="1359" spans="1:21" ht="14.4" customHeight="1" x14ac:dyDescent="0.3">
      <c r="A1359" s="625">
        <v>7</v>
      </c>
      <c r="B1359" s="626" t="s">
        <v>528</v>
      </c>
      <c r="C1359" s="626">
        <v>89301074</v>
      </c>
      <c r="D1359" s="689" t="s">
        <v>4146</v>
      </c>
      <c r="E1359" s="690" t="s">
        <v>2806</v>
      </c>
      <c r="F1359" s="626" t="s">
        <v>2775</v>
      </c>
      <c r="G1359" s="626" t="s">
        <v>2982</v>
      </c>
      <c r="H1359" s="626" t="s">
        <v>527</v>
      </c>
      <c r="I1359" s="626" t="s">
        <v>4103</v>
      </c>
      <c r="J1359" s="626" t="s">
        <v>4106</v>
      </c>
      <c r="K1359" s="626" t="s">
        <v>3881</v>
      </c>
      <c r="L1359" s="627">
        <v>5889.6</v>
      </c>
      <c r="M1359" s="627">
        <v>29448</v>
      </c>
      <c r="N1359" s="626">
        <v>5</v>
      </c>
      <c r="O1359" s="691">
        <v>4</v>
      </c>
      <c r="P1359" s="627">
        <v>29448</v>
      </c>
      <c r="Q1359" s="642">
        <v>1</v>
      </c>
      <c r="R1359" s="626">
        <v>5</v>
      </c>
      <c r="S1359" s="642">
        <v>1</v>
      </c>
      <c r="T1359" s="691">
        <v>4</v>
      </c>
      <c r="U1359" s="673">
        <v>1</v>
      </c>
    </row>
    <row r="1360" spans="1:21" ht="14.4" customHeight="1" x14ac:dyDescent="0.3">
      <c r="A1360" s="625">
        <v>7</v>
      </c>
      <c r="B1360" s="626" t="s">
        <v>528</v>
      </c>
      <c r="C1360" s="626">
        <v>89301074</v>
      </c>
      <c r="D1360" s="689" t="s">
        <v>4146</v>
      </c>
      <c r="E1360" s="690" t="s">
        <v>2806</v>
      </c>
      <c r="F1360" s="626" t="s">
        <v>2775</v>
      </c>
      <c r="G1360" s="626" t="s">
        <v>2982</v>
      </c>
      <c r="H1360" s="626" t="s">
        <v>527</v>
      </c>
      <c r="I1360" s="626" t="s">
        <v>3007</v>
      </c>
      <c r="J1360" s="626" t="s">
        <v>3008</v>
      </c>
      <c r="K1360" s="626" t="s">
        <v>3009</v>
      </c>
      <c r="L1360" s="627">
        <v>4358.63</v>
      </c>
      <c r="M1360" s="627">
        <v>8717.26</v>
      </c>
      <c r="N1360" s="626">
        <v>2</v>
      </c>
      <c r="O1360" s="691">
        <v>2</v>
      </c>
      <c r="P1360" s="627">
        <v>4358.63</v>
      </c>
      <c r="Q1360" s="642">
        <v>0.5</v>
      </c>
      <c r="R1360" s="626">
        <v>1</v>
      </c>
      <c r="S1360" s="642">
        <v>0.5</v>
      </c>
      <c r="T1360" s="691">
        <v>1</v>
      </c>
      <c r="U1360" s="673">
        <v>0.5</v>
      </c>
    </row>
    <row r="1361" spans="1:21" ht="14.4" customHeight="1" x14ac:dyDescent="0.3">
      <c r="A1361" s="625">
        <v>7</v>
      </c>
      <c r="B1361" s="626" t="s">
        <v>528</v>
      </c>
      <c r="C1361" s="626">
        <v>89301074</v>
      </c>
      <c r="D1361" s="689" t="s">
        <v>4146</v>
      </c>
      <c r="E1361" s="690" t="s">
        <v>2806</v>
      </c>
      <c r="F1361" s="626" t="s">
        <v>2775</v>
      </c>
      <c r="G1361" s="626" t="s">
        <v>2982</v>
      </c>
      <c r="H1361" s="626" t="s">
        <v>527</v>
      </c>
      <c r="I1361" s="626" t="s">
        <v>3205</v>
      </c>
      <c r="J1361" s="626" t="s">
        <v>3208</v>
      </c>
      <c r="K1361" s="626" t="s">
        <v>3207</v>
      </c>
      <c r="L1361" s="627">
        <v>4359.93</v>
      </c>
      <c r="M1361" s="627">
        <v>8719.86</v>
      </c>
      <c r="N1361" s="626">
        <v>2</v>
      </c>
      <c r="O1361" s="691">
        <v>1</v>
      </c>
      <c r="P1361" s="627">
        <v>8719.86</v>
      </c>
      <c r="Q1361" s="642">
        <v>1</v>
      </c>
      <c r="R1361" s="626">
        <v>2</v>
      </c>
      <c r="S1361" s="642">
        <v>1</v>
      </c>
      <c r="T1361" s="691">
        <v>1</v>
      </c>
      <c r="U1361" s="673">
        <v>1</v>
      </c>
    </row>
    <row r="1362" spans="1:21" ht="14.4" customHeight="1" x14ac:dyDescent="0.3">
      <c r="A1362" s="625">
        <v>7</v>
      </c>
      <c r="B1362" s="626" t="s">
        <v>528</v>
      </c>
      <c r="C1362" s="626">
        <v>89301074</v>
      </c>
      <c r="D1362" s="689" t="s">
        <v>4146</v>
      </c>
      <c r="E1362" s="690" t="s">
        <v>2806</v>
      </c>
      <c r="F1362" s="626" t="s">
        <v>2775</v>
      </c>
      <c r="G1362" s="626" t="s">
        <v>2982</v>
      </c>
      <c r="H1362" s="626" t="s">
        <v>527</v>
      </c>
      <c r="I1362" s="626" t="s">
        <v>3465</v>
      </c>
      <c r="J1362" s="626" t="s">
        <v>3466</v>
      </c>
      <c r="K1362" s="626" t="s">
        <v>3467</v>
      </c>
      <c r="L1362" s="627">
        <v>1063.33</v>
      </c>
      <c r="M1362" s="627">
        <v>6379.98</v>
      </c>
      <c r="N1362" s="626">
        <v>6</v>
      </c>
      <c r="O1362" s="691">
        <v>1</v>
      </c>
      <c r="P1362" s="627"/>
      <c r="Q1362" s="642">
        <v>0</v>
      </c>
      <c r="R1362" s="626"/>
      <c r="S1362" s="642">
        <v>0</v>
      </c>
      <c r="T1362" s="691"/>
      <c r="U1362" s="673">
        <v>0</v>
      </c>
    </row>
    <row r="1363" spans="1:21" ht="14.4" customHeight="1" x14ac:dyDescent="0.3">
      <c r="A1363" s="625">
        <v>7</v>
      </c>
      <c r="B1363" s="626" t="s">
        <v>528</v>
      </c>
      <c r="C1363" s="626">
        <v>89301074</v>
      </c>
      <c r="D1363" s="689" t="s">
        <v>4146</v>
      </c>
      <c r="E1363" s="690" t="s">
        <v>2806</v>
      </c>
      <c r="F1363" s="626" t="s">
        <v>2775</v>
      </c>
      <c r="G1363" s="626" t="s">
        <v>2982</v>
      </c>
      <c r="H1363" s="626" t="s">
        <v>527</v>
      </c>
      <c r="I1363" s="626" t="s">
        <v>3013</v>
      </c>
      <c r="J1363" s="626" t="s">
        <v>3014</v>
      </c>
      <c r="K1363" s="626" t="s">
        <v>3015</v>
      </c>
      <c r="L1363" s="627">
        <v>1629.03</v>
      </c>
      <c r="M1363" s="627">
        <v>19548.36</v>
      </c>
      <c r="N1363" s="626">
        <v>12</v>
      </c>
      <c r="O1363" s="691">
        <v>2</v>
      </c>
      <c r="P1363" s="627">
        <v>9774.18</v>
      </c>
      <c r="Q1363" s="642">
        <v>0.5</v>
      </c>
      <c r="R1363" s="626">
        <v>6</v>
      </c>
      <c r="S1363" s="642">
        <v>0.5</v>
      </c>
      <c r="T1363" s="691">
        <v>1</v>
      </c>
      <c r="U1363" s="673">
        <v>0.5</v>
      </c>
    </row>
    <row r="1364" spans="1:21" ht="14.4" customHeight="1" x14ac:dyDescent="0.3">
      <c r="A1364" s="625">
        <v>7</v>
      </c>
      <c r="B1364" s="626" t="s">
        <v>528</v>
      </c>
      <c r="C1364" s="626">
        <v>89301074</v>
      </c>
      <c r="D1364" s="689" t="s">
        <v>4146</v>
      </c>
      <c r="E1364" s="690" t="s">
        <v>2806</v>
      </c>
      <c r="F1364" s="626" t="s">
        <v>2775</v>
      </c>
      <c r="G1364" s="626" t="s">
        <v>2982</v>
      </c>
      <c r="H1364" s="626" t="s">
        <v>527</v>
      </c>
      <c r="I1364" s="626" t="s">
        <v>3468</v>
      </c>
      <c r="J1364" s="626" t="s">
        <v>3469</v>
      </c>
      <c r="K1364" s="626" t="s">
        <v>3470</v>
      </c>
      <c r="L1364" s="627">
        <v>2332.38</v>
      </c>
      <c r="M1364" s="627">
        <v>9329.52</v>
      </c>
      <c r="N1364" s="626">
        <v>4</v>
      </c>
      <c r="O1364" s="691">
        <v>1</v>
      </c>
      <c r="P1364" s="627"/>
      <c r="Q1364" s="642">
        <v>0</v>
      </c>
      <c r="R1364" s="626"/>
      <c r="S1364" s="642">
        <v>0</v>
      </c>
      <c r="T1364" s="691"/>
      <c r="U1364" s="673">
        <v>0</v>
      </c>
    </row>
    <row r="1365" spans="1:21" ht="14.4" customHeight="1" x14ac:dyDescent="0.3">
      <c r="A1365" s="625">
        <v>7</v>
      </c>
      <c r="B1365" s="626" t="s">
        <v>528</v>
      </c>
      <c r="C1365" s="626">
        <v>89301074</v>
      </c>
      <c r="D1365" s="689" t="s">
        <v>4146</v>
      </c>
      <c r="E1365" s="690" t="s">
        <v>2806</v>
      </c>
      <c r="F1365" s="626" t="s">
        <v>2775</v>
      </c>
      <c r="G1365" s="626" t="s">
        <v>2982</v>
      </c>
      <c r="H1365" s="626" t="s">
        <v>527</v>
      </c>
      <c r="I1365" s="626" t="s">
        <v>3016</v>
      </c>
      <c r="J1365" s="626" t="s">
        <v>3017</v>
      </c>
      <c r="K1365" s="626" t="s">
        <v>3018</v>
      </c>
      <c r="L1365" s="627">
        <v>2787.72</v>
      </c>
      <c r="M1365" s="627">
        <v>16726.32</v>
      </c>
      <c r="N1365" s="626">
        <v>6</v>
      </c>
      <c r="O1365" s="691">
        <v>1</v>
      </c>
      <c r="P1365" s="627"/>
      <c r="Q1365" s="642">
        <v>0</v>
      </c>
      <c r="R1365" s="626"/>
      <c r="S1365" s="642">
        <v>0</v>
      </c>
      <c r="T1365" s="691"/>
      <c r="U1365" s="673">
        <v>0</v>
      </c>
    </row>
    <row r="1366" spans="1:21" ht="14.4" customHeight="1" x14ac:dyDescent="0.3">
      <c r="A1366" s="625">
        <v>7</v>
      </c>
      <c r="B1366" s="626" t="s">
        <v>528</v>
      </c>
      <c r="C1366" s="626">
        <v>89301074</v>
      </c>
      <c r="D1366" s="689" t="s">
        <v>4146</v>
      </c>
      <c r="E1366" s="690" t="s">
        <v>2806</v>
      </c>
      <c r="F1366" s="626" t="s">
        <v>2775</v>
      </c>
      <c r="G1366" s="626" t="s">
        <v>2982</v>
      </c>
      <c r="H1366" s="626" t="s">
        <v>527</v>
      </c>
      <c r="I1366" s="626" t="s">
        <v>3019</v>
      </c>
      <c r="J1366" s="626" t="s">
        <v>3020</v>
      </c>
      <c r="K1366" s="626" t="s">
        <v>3021</v>
      </c>
      <c r="L1366" s="627">
        <v>2787.72</v>
      </c>
      <c r="M1366" s="627">
        <v>114296.51999999999</v>
      </c>
      <c r="N1366" s="626">
        <v>41</v>
      </c>
      <c r="O1366" s="691">
        <v>9</v>
      </c>
      <c r="P1366" s="627">
        <v>83631.599999999991</v>
      </c>
      <c r="Q1366" s="642">
        <v>0.73170731707317072</v>
      </c>
      <c r="R1366" s="626">
        <v>30</v>
      </c>
      <c r="S1366" s="642">
        <v>0.73170731707317072</v>
      </c>
      <c r="T1366" s="691">
        <v>7</v>
      </c>
      <c r="U1366" s="673">
        <v>0.77777777777777779</v>
      </c>
    </row>
    <row r="1367" spans="1:21" ht="14.4" customHeight="1" x14ac:dyDescent="0.3">
      <c r="A1367" s="625">
        <v>7</v>
      </c>
      <c r="B1367" s="626" t="s">
        <v>528</v>
      </c>
      <c r="C1367" s="626">
        <v>89301074</v>
      </c>
      <c r="D1367" s="689" t="s">
        <v>4146</v>
      </c>
      <c r="E1367" s="690" t="s">
        <v>2806</v>
      </c>
      <c r="F1367" s="626" t="s">
        <v>2775</v>
      </c>
      <c r="G1367" s="626" t="s">
        <v>2982</v>
      </c>
      <c r="H1367" s="626" t="s">
        <v>527</v>
      </c>
      <c r="I1367" s="626" t="s">
        <v>3022</v>
      </c>
      <c r="J1367" s="626" t="s">
        <v>3023</v>
      </c>
      <c r="K1367" s="626" t="s">
        <v>3024</v>
      </c>
      <c r="L1367" s="627">
        <v>2332.38</v>
      </c>
      <c r="M1367" s="627">
        <v>137610.41999999998</v>
      </c>
      <c r="N1367" s="626">
        <v>59</v>
      </c>
      <c r="O1367" s="691">
        <v>13</v>
      </c>
      <c r="P1367" s="627">
        <v>62974.259999999995</v>
      </c>
      <c r="Q1367" s="642">
        <v>0.4576271186440678</v>
      </c>
      <c r="R1367" s="626">
        <v>27</v>
      </c>
      <c r="S1367" s="642">
        <v>0.4576271186440678</v>
      </c>
      <c r="T1367" s="691">
        <v>6</v>
      </c>
      <c r="U1367" s="673">
        <v>0.46153846153846156</v>
      </c>
    </row>
    <row r="1368" spans="1:21" ht="14.4" customHeight="1" x14ac:dyDescent="0.3">
      <c r="A1368" s="625">
        <v>7</v>
      </c>
      <c r="B1368" s="626" t="s">
        <v>528</v>
      </c>
      <c r="C1368" s="626">
        <v>89301074</v>
      </c>
      <c r="D1368" s="689" t="s">
        <v>4146</v>
      </c>
      <c r="E1368" s="690" t="s">
        <v>2806</v>
      </c>
      <c r="F1368" s="626" t="s">
        <v>2775</v>
      </c>
      <c r="G1368" s="626" t="s">
        <v>2982</v>
      </c>
      <c r="H1368" s="626" t="s">
        <v>527</v>
      </c>
      <c r="I1368" s="626" t="s">
        <v>3025</v>
      </c>
      <c r="J1368" s="626" t="s">
        <v>3026</v>
      </c>
      <c r="K1368" s="626" t="s">
        <v>3027</v>
      </c>
      <c r="L1368" s="627">
        <v>880.88</v>
      </c>
      <c r="M1368" s="627">
        <v>26426.399999999998</v>
      </c>
      <c r="N1368" s="626">
        <v>30</v>
      </c>
      <c r="O1368" s="691">
        <v>10</v>
      </c>
      <c r="P1368" s="627">
        <v>20260.239999999998</v>
      </c>
      <c r="Q1368" s="642">
        <v>0.76666666666666661</v>
      </c>
      <c r="R1368" s="626">
        <v>23</v>
      </c>
      <c r="S1368" s="642">
        <v>0.76666666666666672</v>
      </c>
      <c r="T1368" s="691">
        <v>8</v>
      </c>
      <c r="U1368" s="673">
        <v>0.8</v>
      </c>
    </row>
    <row r="1369" spans="1:21" ht="14.4" customHeight="1" x14ac:dyDescent="0.3">
      <c r="A1369" s="625">
        <v>7</v>
      </c>
      <c r="B1369" s="626" t="s">
        <v>528</v>
      </c>
      <c r="C1369" s="626">
        <v>89301074</v>
      </c>
      <c r="D1369" s="689" t="s">
        <v>4146</v>
      </c>
      <c r="E1369" s="690" t="s">
        <v>2806</v>
      </c>
      <c r="F1369" s="626" t="s">
        <v>2775</v>
      </c>
      <c r="G1369" s="626" t="s">
        <v>2982</v>
      </c>
      <c r="H1369" s="626" t="s">
        <v>527</v>
      </c>
      <c r="I1369" s="626" t="s">
        <v>3028</v>
      </c>
      <c r="J1369" s="626" t="s">
        <v>3029</v>
      </c>
      <c r="K1369" s="626" t="s">
        <v>3030</v>
      </c>
      <c r="L1369" s="627">
        <v>1629.03</v>
      </c>
      <c r="M1369" s="627">
        <v>35838.660000000003</v>
      </c>
      <c r="N1369" s="626">
        <v>22</v>
      </c>
      <c r="O1369" s="691">
        <v>5</v>
      </c>
      <c r="P1369" s="627">
        <v>8145.15</v>
      </c>
      <c r="Q1369" s="642">
        <v>0.22727272727272724</v>
      </c>
      <c r="R1369" s="626">
        <v>5</v>
      </c>
      <c r="S1369" s="642">
        <v>0.22727272727272727</v>
      </c>
      <c r="T1369" s="691">
        <v>2</v>
      </c>
      <c r="U1369" s="673">
        <v>0.4</v>
      </c>
    </row>
    <row r="1370" spans="1:21" ht="14.4" customHeight="1" x14ac:dyDescent="0.3">
      <c r="A1370" s="625">
        <v>7</v>
      </c>
      <c r="B1370" s="626" t="s">
        <v>528</v>
      </c>
      <c r="C1370" s="626">
        <v>89301074</v>
      </c>
      <c r="D1370" s="689" t="s">
        <v>4146</v>
      </c>
      <c r="E1370" s="690" t="s">
        <v>2806</v>
      </c>
      <c r="F1370" s="626" t="s">
        <v>2775</v>
      </c>
      <c r="G1370" s="626" t="s">
        <v>2982</v>
      </c>
      <c r="H1370" s="626" t="s">
        <v>527</v>
      </c>
      <c r="I1370" s="626" t="s">
        <v>4014</v>
      </c>
      <c r="J1370" s="626" t="s">
        <v>3886</v>
      </c>
      <c r="K1370" s="626" t="s">
        <v>3887</v>
      </c>
      <c r="L1370" s="627">
        <v>1889.61</v>
      </c>
      <c r="M1370" s="627">
        <v>7558.44</v>
      </c>
      <c r="N1370" s="626">
        <v>4</v>
      </c>
      <c r="O1370" s="691">
        <v>1</v>
      </c>
      <c r="P1370" s="627">
        <v>7558.44</v>
      </c>
      <c r="Q1370" s="642">
        <v>1</v>
      </c>
      <c r="R1370" s="626">
        <v>4</v>
      </c>
      <c r="S1370" s="642">
        <v>1</v>
      </c>
      <c r="T1370" s="691">
        <v>1</v>
      </c>
      <c r="U1370" s="673">
        <v>1</v>
      </c>
    </row>
    <row r="1371" spans="1:21" ht="14.4" customHeight="1" x14ac:dyDescent="0.3">
      <c r="A1371" s="625">
        <v>7</v>
      </c>
      <c r="B1371" s="626" t="s">
        <v>528</v>
      </c>
      <c r="C1371" s="626">
        <v>89301074</v>
      </c>
      <c r="D1371" s="689" t="s">
        <v>4146</v>
      </c>
      <c r="E1371" s="690" t="s">
        <v>2806</v>
      </c>
      <c r="F1371" s="626" t="s">
        <v>2775</v>
      </c>
      <c r="G1371" s="626" t="s">
        <v>2982</v>
      </c>
      <c r="H1371" s="626" t="s">
        <v>527</v>
      </c>
      <c r="I1371" s="626" t="s">
        <v>4107</v>
      </c>
      <c r="J1371" s="626" t="s">
        <v>2996</v>
      </c>
      <c r="K1371" s="626" t="s">
        <v>4108</v>
      </c>
      <c r="L1371" s="627">
        <v>1063.3399999999999</v>
      </c>
      <c r="M1371" s="627">
        <v>1063.3399999999999</v>
      </c>
      <c r="N1371" s="626">
        <v>1</v>
      </c>
      <c r="O1371" s="691">
        <v>1</v>
      </c>
      <c r="P1371" s="627">
        <v>1063.3399999999999</v>
      </c>
      <c r="Q1371" s="642">
        <v>1</v>
      </c>
      <c r="R1371" s="626">
        <v>1</v>
      </c>
      <c r="S1371" s="642">
        <v>1</v>
      </c>
      <c r="T1371" s="691">
        <v>1</v>
      </c>
      <c r="U1371" s="673">
        <v>1</v>
      </c>
    </row>
    <row r="1372" spans="1:21" ht="14.4" customHeight="1" x14ac:dyDescent="0.3">
      <c r="A1372" s="625">
        <v>7</v>
      </c>
      <c r="B1372" s="626" t="s">
        <v>528</v>
      </c>
      <c r="C1372" s="626">
        <v>89301074</v>
      </c>
      <c r="D1372" s="689" t="s">
        <v>4146</v>
      </c>
      <c r="E1372" s="690" t="s">
        <v>2806</v>
      </c>
      <c r="F1372" s="626" t="s">
        <v>2775</v>
      </c>
      <c r="G1372" s="626" t="s">
        <v>3031</v>
      </c>
      <c r="H1372" s="626" t="s">
        <v>645</v>
      </c>
      <c r="I1372" s="626" t="s">
        <v>3471</v>
      </c>
      <c r="J1372" s="626" t="s">
        <v>3033</v>
      </c>
      <c r="K1372" s="626" t="s">
        <v>1908</v>
      </c>
      <c r="L1372" s="627">
        <v>887.05</v>
      </c>
      <c r="M1372" s="627">
        <v>887.05</v>
      </c>
      <c r="N1372" s="626">
        <v>1</v>
      </c>
      <c r="O1372" s="691">
        <v>0.5</v>
      </c>
      <c r="P1372" s="627"/>
      <c r="Q1372" s="642">
        <v>0</v>
      </c>
      <c r="R1372" s="626"/>
      <c r="S1372" s="642">
        <v>0</v>
      </c>
      <c r="T1372" s="691"/>
      <c r="U1372" s="673">
        <v>0</v>
      </c>
    </row>
    <row r="1373" spans="1:21" ht="14.4" customHeight="1" x14ac:dyDescent="0.3">
      <c r="A1373" s="625">
        <v>7</v>
      </c>
      <c r="B1373" s="626" t="s">
        <v>528</v>
      </c>
      <c r="C1373" s="626">
        <v>89301074</v>
      </c>
      <c r="D1373" s="689" t="s">
        <v>4146</v>
      </c>
      <c r="E1373" s="690" t="s">
        <v>2806</v>
      </c>
      <c r="F1373" s="626" t="s">
        <v>2775</v>
      </c>
      <c r="G1373" s="626" t="s">
        <v>3031</v>
      </c>
      <c r="H1373" s="626" t="s">
        <v>645</v>
      </c>
      <c r="I1373" s="626" t="s">
        <v>3037</v>
      </c>
      <c r="J1373" s="626" t="s">
        <v>3038</v>
      </c>
      <c r="K1373" s="626" t="s">
        <v>3039</v>
      </c>
      <c r="L1373" s="627">
        <v>591.66999999999996</v>
      </c>
      <c r="M1373" s="627">
        <v>1775.0099999999998</v>
      </c>
      <c r="N1373" s="626">
        <v>3</v>
      </c>
      <c r="O1373" s="691">
        <v>0.5</v>
      </c>
      <c r="P1373" s="627"/>
      <c r="Q1373" s="642">
        <v>0</v>
      </c>
      <c r="R1373" s="626"/>
      <c r="S1373" s="642">
        <v>0</v>
      </c>
      <c r="T1373" s="691"/>
      <c r="U1373" s="673">
        <v>0</v>
      </c>
    </row>
    <row r="1374" spans="1:21" ht="14.4" customHeight="1" x14ac:dyDescent="0.3">
      <c r="A1374" s="625">
        <v>7</v>
      </c>
      <c r="B1374" s="626" t="s">
        <v>528</v>
      </c>
      <c r="C1374" s="626">
        <v>89301074</v>
      </c>
      <c r="D1374" s="689" t="s">
        <v>4146</v>
      </c>
      <c r="E1374" s="690" t="s">
        <v>2806</v>
      </c>
      <c r="F1374" s="626" t="s">
        <v>2775</v>
      </c>
      <c r="G1374" s="626" t="s">
        <v>3031</v>
      </c>
      <c r="H1374" s="626" t="s">
        <v>645</v>
      </c>
      <c r="I1374" s="626" t="s">
        <v>3040</v>
      </c>
      <c r="J1374" s="626" t="s">
        <v>3041</v>
      </c>
      <c r="K1374" s="626" t="s">
        <v>3042</v>
      </c>
      <c r="L1374" s="627">
        <v>112.31</v>
      </c>
      <c r="M1374" s="627">
        <v>112.31</v>
      </c>
      <c r="N1374" s="626">
        <v>1</v>
      </c>
      <c r="O1374" s="691">
        <v>1</v>
      </c>
      <c r="P1374" s="627"/>
      <c r="Q1374" s="642">
        <v>0</v>
      </c>
      <c r="R1374" s="626"/>
      <c r="S1374" s="642">
        <v>0</v>
      </c>
      <c r="T1374" s="691"/>
      <c r="U1374" s="673">
        <v>0</v>
      </c>
    </row>
    <row r="1375" spans="1:21" ht="14.4" customHeight="1" x14ac:dyDescent="0.3">
      <c r="A1375" s="625">
        <v>7</v>
      </c>
      <c r="B1375" s="626" t="s">
        <v>528</v>
      </c>
      <c r="C1375" s="626">
        <v>89301074</v>
      </c>
      <c r="D1375" s="689" t="s">
        <v>4146</v>
      </c>
      <c r="E1375" s="690" t="s">
        <v>2806</v>
      </c>
      <c r="F1375" s="626" t="s">
        <v>2775</v>
      </c>
      <c r="G1375" s="626" t="s">
        <v>3031</v>
      </c>
      <c r="H1375" s="626" t="s">
        <v>645</v>
      </c>
      <c r="I1375" s="626" t="s">
        <v>3930</v>
      </c>
      <c r="J1375" s="626" t="s">
        <v>3041</v>
      </c>
      <c r="K1375" s="626" t="s">
        <v>3931</v>
      </c>
      <c r="L1375" s="627">
        <v>561.54</v>
      </c>
      <c r="M1375" s="627">
        <v>2246.16</v>
      </c>
      <c r="N1375" s="626">
        <v>4</v>
      </c>
      <c r="O1375" s="691">
        <v>4</v>
      </c>
      <c r="P1375" s="627">
        <v>1684.62</v>
      </c>
      <c r="Q1375" s="642">
        <v>0.75</v>
      </c>
      <c r="R1375" s="626">
        <v>3</v>
      </c>
      <c r="S1375" s="642">
        <v>0.75</v>
      </c>
      <c r="T1375" s="691">
        <v>3</v>
      </c>
      <c r="U1375" s="673">
        <v>0.75</v>
      </c>
    </row>
    <row r="1376" spans="1:21" ht="14.4" customHeight="1" x14ac:dyDescent="0.3">
      <c r="A1376" s="625">
        <v>7</v>
      </c>
      <c r="B1376" s="626" t="s">
        <v>528</v>
      </c>
      <c r="C1376" s="626">
        <v>89301074</v>
      </c>
      <c r="D1376" s="689" t="s">
        <v>4146</v>
      </c>
      <c r="E1376" s="690" t="s">
        <v>2806</v>
      </c>
      <c r="F1376" s="626" t="s">
        <v>2775</v>
      </c>
      <c r="G1376" s="626" t="s">
        <v>3031</v>
      </c>
      <c r="H1376" s="626" t="s">
        <v>645</v>
      </c>
      <c r="I1376" s="626" t="s">
        <v>3043</v>
      </c>
      <c r="J1376" s="626" t="s">
        <v>1907</v>
      </c>
      <c r="K1376" s="626" t="s">
        <v>3034</v>
      </c>
      <c r="L1376" s="627">
        <v>443.52</v>
      </c>
      <c r="M1376" s="627">
        <v>443.52</v>
      </c>
      <c r="N1376" s="626">
        <v>1</v>
      </c>
      <c r="O1376" s="691">
        <v>1</v>
      </c>
      <c r="P1376" s="627">
        <v>443.52</v>
      </c>
      <c r="Q1376" s="642">
        <v>1</v>
      </c>
      <c r="R1376" s="626">
        <v>1</v>
      </c>
      <c r="S1376" s="642">
        <v>1</v>
      </c>
      <c r="T1376" s="691">
        <v>1</v>
      </c>
      <c r="U1376" s="673">
        <v>1</v>
      </c>
    </row>
    <row r="1377" spans="1:21" ht="14.4" customHeight="1" x14ac:dyDescent="0.3">
      <c r="A1377" s="625">
        <v>7</v>
      </c>
      <c r="B1377" s="626" t="s">
        <v>528</v>
      </c>
      <c r="C1377" s="626">
        <v>89301074</v>
      </c>
      <c r="D1377" s="689" t="s">
        <v>4146</v>
      </c>
      <c r="E1377" s="690" t="s">
        <v>2806</v>
      </c>
      <c r="F1377" s="626" t="s">
        <v>2775</v>
      </c>
      <c r="G1377" s="626" t="s">
        <v>3031</v>
      </c>
      <c r="H1377" s="626" t="s">
        <v>645</v>
      </c>
      <c r="I1377" s="626" t="s">
        <v>1906</v>
      </c>
      <c r="J1377" s="626" t="s">
        <v>1907</v>
      </c>
      <c r="K1377" s="626" t="s">
        <v>1908</v>
      </c>
      <c r="L1377" s="627">
        <v>887.05</v>
      </c>
      <c r="M1377" s="627">
        <v>34594.949999999997</v>
      </c>
      <c r="N1377" s="626">
        <v>39</v>
      </c>
      <c r="O1377" s="691">
        <v>19</v>
      </c>
      <c r="P1377" s="627">
        <v>16853.949999999997</v>
      </c>
      <c r="Q1377" s="642">
        <v>0.48717948717948711</v>
      </c>
      <c r="R1377" s="626">
        <v>19</v>
      </c>
      <c r="S1377" s="642">
        <v>0.48717948717948717</v>
      </c>
      <c r="T1377" s="691">
        <v>11.5</v>
      </c>
      <c r="U1377" s="673">
        <v>0.60526315789473684</v>
      </c>
    </row>
    <row r="1378" spans="1:21" ht="14.4" customHeight="1" x14ac:dyDescent="0.3">
      <c r="A1378" s="625">
        <v>7</v>
      </c>
      <c r="B1378" s="626" t="s">
        <v>528</v>
      </c>
      <c r="C1378" s="626">
        <v>89301074</v>
      </c>
      <c r="D1378" s="689" t="s">
        <v>4146</v>
      </c>
      <c r="E1378" s="690" t="s">
        <v>2806</v>
      </c>
      <c r="F1378" s="626" t="s">
        <v>2775</v>
      </c>
      <c r="G1378" s="626" t="s">
        <v>3031</v>
      </c>
      <c r="H1378" s="626" t="s">
        <v>527</v>
      </c>
      <c r="I1378" s="626" t="s">
        <v>4109</v>
      </c>
      <c r="J1378" s="626" t="s">
        <v>1907</v>
      </c>
      <c r="K1378" s="626" t="s">
        <v>1027</v>
      </c>
      <c r="L1378" s="627">
        <v>0</v>
      </c>
      <c r="M1378" s="627">
        <v>0</v>
      </c>
      <c r="N1378" s="626">
        <v>2</v>
      </c>
      <c r="O1378" s="691">
        <v>0.5</v>
      </c>
      <c r="P1378" s="627"/>
      <c r="Q1378" s="642"/>
      <c r="R1378" s="626"/>
      <c r="S1378" s="642">
        <v>0</v>
      </c>
      <c r="T1378" s="691"/>
      <c r="U1378" s="673">
        <v>0</v>
      </c>
    </row>
    <row r="1379" spans="1:21" ht="14.4" customHeight="1" x14ac:dyDescent="0.3">
      <c r="A1379" s="625">
        <v>7</v>
      </c>
      <c r="B1379" s="626" t="s">
        <v>528</v>
      </c>
      <c r="C1379" s="626">
        <v>89301074</v>
      </c>
      <c r="D1379" s="689" t="s">
        <v>4146</v>
      </c>
      <c r="E1379" s="690" t="s">
        <v>2806</v>
      </c>
      <c r="F1379" s="626" t="s">
        <v>2775</v>
      </c>
      <c r="G1379" s="626" t="s">
        <v>3031</v>
      </c>
      <c r="H1379" s="626" t="s">
        <v>527</v>
      </c>
      <c r="I1379" s="626" t="s">
        <v>4110</v>
      </c>
      <c r="J1379" s="626" t="s">
        <v>4111</v>
      </c>
      <c r="K1379" s="626" t="s">
        <v>3039</v>
      </c>
      <c r="L1379" s="627">
        <v>591.66999999999996</v>
      </c>
      <c r="M1379" s="627">
        <v>1183.3399999999999</v>
      </c>
      <c r="N1379" s="626">
        <v>2</v>
      </c>
      <c r="O1379" s="691">
        <v>0.5</v>
      </c>
      <c r="P1379" s="627"/>
      <c r="Q1379" s="642">
        <v>0</v>
      </c>
      <c r="R1379" s="626"/>
      <c r="S1379" s="642">
        <v>0</v>
      </c>
      <c r="T1379" s="691"/>
      <c r="U1379" s="673">
        <v>0</v>
      </c>
    </row>
    <row r="1380" spans="1:21" ht="14.4" customHeight="1" x14ac:dyDescent="0.3">
      <c r="A1380" s="625">
        <v>7</v>
      </c>
      <c r="B1380" s="626" t="s">
        <v>528</v>
      </c>
      <c r="C1380" s="626">
        <v>89301074</v>
      </c>
      <c r="D1380" s="689" t="s">
        <v>4146</v>
      </c>
      <c r="E1380" s="690" t="s">
        <v>2806</v>
      </c>
      <c r="F1380" s="626" t="s">
        <v>2775</v>
      </c>
      <c r="G1380" s="626" t="s">
        <v>3431</v>
      </c>
      <c r="H1380" s="626" t="s">
        <v>527</v>
      </c>
      <c r="I1380" s="626" t="s">
        <v>3472</v>
      </c>
      <c r="J1380" s="626" t="s">
        <v>3473</v>
      </c>
      <c r="K1380" s="626" t="s">
        <v>2326</v>
      </c>
      <c r="L1380" s="627">
        <v>86.16</v>
      </c>
      <c r="M1380" s="627">
        <v>86.16</v>
      </c>
      <c r="N1380" s="626">
        <v>1</v>
      </c>
      <c r="O1380" s="691">
        <v>1</v>
      </c>
      <c r="P1380" s="627">
        <v>86.16</v>
      </c>
      <c r="Q1380" s="642">
        <v>1</v>
      </c>
      <c r="R1380" s="626">
        <v>1</v>
      </c>
      <c r="S1380" s="642">
        <v>1</v>
      </c>
      <c r="T1380" s="691">
        <v>1</v>
      </c>
      <c r="U1380" s="673">
        <v>1</v>
      </c>
    </row>
    <row r="1381" spans="1:21" ht="14.4" customHeight="1" x14ac:dyDescent="0.3">
      <c r="A1381" s="625">
        <v>7</v>
      </c>
      <c r="B1381" s="626" t="s">
        <v>528</v>
      </c>
      <c r="C1381" s="626">
        <v>89301074</v>
      </c>
      <c r="D1381" s="689" t="s">
        <v>4146</v>
      </c>
      <c r="E1381" s="690" t="s">
        <v>2806</v>
      </c>
      <c r="F1381" s="626" t="s">
        <v>2775</v>
      </c>
      <c r="G1381" s="626" t="s">
        <v>3044</v>
      </c>
      <c r="H1381" s="626" t="s">
        <v>527</v>
      </c>
      <c r="I1381" s="626" t="s">
        <v>3045</v>
      </c>
      <c r="J1381" s="626" t="s">
        <v>3046</v>
      </c>
      <c r="K1381" s="626" t="s">
        <v>3047</v>
      </c>
      <c r="L1381" s="627">
        <v>760.15</v>
      </c>
      <c r="M1381" s="627">
        <v>11402.25</v>
      </c>
      <c r="N1381" s="626">
        <v>15</v>
      </c>
      <c r="O1381" s="691">
        <v>4</v>
      </c>
      <c r="P1381" s="627">
        <v>760.15</v>
      </c>
      <c r="Q1381" s="642">
        <v>6.6666666666666666E-2</v>
      </c>
      <c r="R1381" s="626">
        <v>1</v>
      </c>
      <c r="S1381" s="642">
        <v>6.6666666666666666E-2</v>
      </c>
      <c r="T1381" s="691">
        <v>1</v>
      </c>
      <c r="U1381" s="673">
        <v>0.25</v>
      </c>
    </row>
    <row r="1382" spans="1:21" ht="14.4" customHeight="1" x14ac:dyDescent="0.3">
      <c r="A1382" s="625">
        <v>7</v>
      </c>
      <c r="B1382" s="626" t="s">
        <v>528</v>
      </c>
      <c r="C1382" s="626">
        <v>89301074</v>
      </c>
      <c r="D1382" s="689" t="s">
        <v>4146</v>
      </c>
      <c r="E1382" s="690" t="s">
        <v>2806</v>
      </c>
      <c r="F1382" s="626" t="s">
        <v>2775</v>
      </c>
      <c r="G1382" s="626" t="s">
        <v>3044</v>
      </c>
      <c r="H1382" s="626" t="s">
        <v>527</v>
      </c>
      <c r="I1382" s="626" t="s">
        <v>3341</v>
      </c>
      <c r="J1382" s="626" t="s">
        <v>3342</v>
      </c>
      <c r="K1382" s="626" t="s">
        <v>3343</v>
      </c>
      <c r="L1382" s="627">
        <v>1520.3</v>
      </c>
      <c r="M1382" s="627">
        <v>7601.5</v>
      </c>
      <c r="N1382" s="626">
        <v>5</v>
      </c>
      <c r="O1382" s="691">
        <v>2</v>
      </c>
      <c r="P1382" s="627">
        <v>1520.3</v>
      </c>
      <c r="Q1382" s="642">
        <v>0.19999999999999998</v>
      </c>
      <c r="R1382" s="626">
        <v>1</v>
      </c>
      <c r="S1382" s="642">
        <v>0.2</v>
      </c>
      <c r="T1382" s="691">
        <v>1</v>
      </c>
      <c r="U1382" s="673">
        <v>0.5</v>
      </c>
    </row>
    <row r="1383" spans="1:21" ht="14.4" customHeight="1" x14ac:dyDescent="0.3">
      <c r="A1383" s="625">
        <v>7</v>
      </c>
      <c r="B1383" s="626" t="s">
        <v>528</v>
      </c>
      <c r="C1383" s="626">
        <v>89301074</v>
      </c>
      <c r="D1383" s="689" t="s">
        <v>4146</v>
      </c>
      <c r="E1383" s="690" t="s">
        <v>2806</v>
      </c>
      <c r="F1383" s="626" t="s">
        <v>2775</v>
      </c>
      <c r="G1383" s="626" t="s">
        <v>3044</v>
      </c>
      <c r="H1383" s="626" t="s">
        <v>527</v>
      </c>
      <c r="I1383" s="626" t="s">
        <v>3048</v>
      </c>
      <c r="J1383" s="626" t="s">
        <v>3049</v>
      </c>
      <c r="K1383" s="626" t="s">
        <v>3050</v>
      </c>
      <c r="L1383" s="627">
        <v>569.97</v>
      </c>
      <c r="M1383" s="627">
        <v>2849.8500000000004</v>
      </c>
      <c r="N1383" s="626">
        <v>5</v>
      </c>
      <c r="O1383" s="691">
        <v>2</v>
      </c>
      <c r="P1383" s="627">
        <v>2849.8500000000004</v>
      </c>
      <c r="Q1383" s="642">
        <v>1</v>
      </c>
      <c r="R1383" s="626">
        <v>5</v>
      </c>
      <c r="S1383" s="642">
        <v>1</v>
      </c>
      <c r="T1383" s="691">
        <v>2</v>
      </c>
      <c r="U1383" s="673">
        <v>1</v>
      </c>
    </row>
    <row r="1384" spans="1:21" ht="14.4" customHeight="1" x14ac:dyDescent="0.3">
      <c r="A1384" s="625">
        <v>7</v>
      </c>
      <c r="B1384" s="626" t="s">
        <v>528</v>
      </c>
      <c r="C1384" s="626">
        <v>89301074</v>
      </c>
      <c r="D1384" s="689" t="s">
        <v>4146</v>
      </c>
      <c r="E1384" s="690" t="s">
        <v>2806</v>
      </c>
      <c r="F1384" s="626" t="s">
        <v>2775</v>
      </c>
      <c r="G1384" s="626" t="s">
        <v>3044</v>
      </c>
      <c r="H1384" s="626" t="s">
        <v>527</v>
      </c>
      <c r="I1384" s="626" t="s">
        <v>3691</v>
      </c>
      <c r="J1384" s="626" t="s">
        <v>3692</v>
      </c>
      <c r="K1384" s="626" t="s">
        <v>3693</v>
      </c>
      <c r="L1384" s="627">
        <v>2837.89</v>
      </c>
      <c r="M1384" s="627">
        <v>8513.67</v>
      </c>
      <c r="N1384" s="626">
        <v>3</v>
      </c>
      <c r="O1384" s="691">
        <v>1</v>
      </c>
      <c r="P1384" s="627">
        <v>8513.67</v>
      </c>
      <c r="Q1384" s="642">
        <v>1</v>
      </c>
      <c r="R1384" s="626">
        <v>3</v>
      </c>
      <c r="S1384" s="642">
        <v>1</v>
      </c>
      <c r="T1384" s="691">
        <v>1</v>
      </c>
      <c r="U1384" s="673">
        <v>1</v>
      </c>
    </row>
    <row r="1385" spans="1:21" ht="14.4" customHeight="1" x14ac:dyDescent="0.3">
      <c r="A1385" s="625">
        <v>7</v>
      </c>
      <c r="B1385" s="626" t="s">
        <v>528</v>
      </c>
      <c r="C1385" s="626">
        <v>89301074</v>
      </c>
      <c r="D1385" s="689" t="s">
        <v>4146</v>
      </c>
      <c r="E1385" s="690" t="s">
        <v>2806</v>
      </c>
      <c r="F1385" s="626" t="s">
        <v>2775</v>
      </c>
      <c r="G1385" s="626" t="s">
        <v>3700</v>
      </c>
      <c r="H1385" s="626" t="s">
        <v>527</v>
      </c>
      <c r="I1385" s="626" t="s">
        <v>3701</v>
      </c>
      <c r="J1385" s="626" t="s">
        <v>3702</v>
      </c>
      <c r="K1385" s="626" t="s">
        <v>3703</v>
      </c>
      <c r="L1385" s="627">
        <v>7132.29</v>
      </c>
      <c r="M1385" s="627">
        <v>57058.32</v>
      </c>
      <c r="N1385" s="626">
        <v>8</v>
      </c>
      <c r="O1385" s="691">
        <v>8</v>
      </c>
      <c r="P1385" s="627">
        <v>49926.03</v>
      </c>
      <c r="Q1385" s="642">
        <v>0.875</v>
      </c>
      <c r="R1385" s="626">
        <v>7</v>
      </c>
      <c r="S1385" s="642">
        <v>0.875</v>
      </c>
      <c r="T1385" s="691">
        <v>7</v>
      </c>
      <c r="U1385" s="673">
        <v>0.875</v>
      </c>
    </row>
    <row r="1386" spans="1:21" ht="14.4" customHeight="1" x14ac:dyDescent="0.3">
      <c r="A1386" s="625">
        <v>7</v>
      </c>
      <c r="B1386" s="626" t="s">
        <v>528</v>
      </c>
      <c r="C1386" s="626">
        <v>89301074</v>
      </c>
      <c r="D1386" s="689" t="s">
        <v>4146</v>
      </c>
      <c r="E1386" s="690" t="s">
        <v>2806</v>
      </c>
      <c r="F1386" s="626" t="s">
        <v>2775</v>
      </c>
      <c r="G1386" s="626" t="s">
        <v>3051</v>
      </c>
      <c r="H1386" s="626" t="s">
        <v>527</v>
      </c>
      <c r="I1386" s="626" t="s">
        <v>3052</v>
      </c>
      <c r="J1386" s="626" t="s">
        <v>3053</v>
      </c>
      <c r="K1386" s="626" t="s">
        <v>3054</v>
      </c>
      <c r="L1386" s="627">
        <v>144.01</v>
      </c>
      <c r="M1386" s="627">
        <v>576.04</v>
      </c>
      <c r="N1386" s="626">
        <v>4</v>
      </c>
      <c r="O1386" s="691">
        <v>2</v>
      </c>
      <c r="P1386" s="627">
        <v>288.02</v>
      </c>
      <c r="Q1386" s="642">
        <v>0.5</v>
      </c>
      <c r="R1386" s="626">
        <v>2</v>
      </c>
      <c r="S1386" s="642">
        <v>0.5</v>
      </c>
      <c r="T1386" s="691">
        <v>1</v>
      </c>
      <c r="U1386" s="673">
        <v>0.5</v>
      </c>
    </row>
    <row r="1387" spans="1:21" ht="14.4" customHeight="1" x14ac:dyDescent="0.3">
      <c r="A1387" s="625">
        <v>7</v>
      </c>
      <c r="B1387" s="626" t="s">
        <v>528</v>
      </c>
      <c r="C1387" s="626">
        <v>89301074</v>
      </c>
      <c r="D1387" s="689" t="s">
        <v>4146</v>
      </c>
      <c r="E1387" s="690" t="s">
        <v>2806</v>
      </c>
      <c r="F1387" s="626" t="s">
        <v>2775</v>
      </c>
      <c r="G1387" s="626" t="s">
        <v>3051</v>
      </c>
      <c r="H1387" s="626" t="s">
        <v>527</v>
      </c>
      <c r="I1387" s="626" t="s">
        <v>3055</v>
      </c>
      <c r="J1387" s="626" t="s">
        <v>3053</v>
      </c>
      <c r="K1387" s="626" t="s">
        <v>3054</v>
      </c>
      <c r="L1387" s="627">
        <v>144.01</v>
      </c>
      <c r="M1387" s="627">
        <v>720.05</v>
      </c>
      <c r="N1387" s="626">
        <v>5</v>
      </c>
      <c r="O1387" s="691">
        <v>2</v>
      </c>
      <c r="P1387" s="627">
        <v>576.04</v>
      </c>
      <c r="Q1387" s="642">
        <v>0.8</v>
      </c>
      <c r="R1387" s="626">
        <v>4</v>
      </c>
      <c r="S1387" s="642">
        <v>0.8</v>
      </c>
      <c r="T1387" s="691">
        <v>1.5</v>
      </c>
      <c r="U1387" s="673">
        <v>0.75</v>
      </c>
    </row>
    <row r="1388" spans="1:21" ht="14.4" customHeight="1" x14ac:dyDescent="0.3">
      <c r="A1388" s="625">
        <v>7</v>
      </c>
      <c r="B1388" s="626" t="s">
        <v>528</v>
      </c>
      <c r="C1388" s="626">
        <v>89301074</v>
      </c>
      <c r="D1388" s="689" t="s">
        <v>4146</v>
      </c>
      <c r="E1388" s="690" t="s">
        <v>2806</v>
      </c>
      <c r="F1388" s="626" t="s">
        <v>2775</v>
      </c>
      <c r="G1388" s="626" t="s">
        <v>3056</v>
      </c>
      <c r="H1388" s="626" t="s">
        <v>527</v>
      </c>
      <c r="I1388" s="626" t="s">
        <v>845</v>
      </c>
      <c r="J1388" s="626" t="s">
        <v>3057</v>
      </c>
      <c r="K1388" s="626" t="s">
        <v>3058</v>
      </c>
      <c r="L1388" s="627">
        <v>55.71</v>
      </c>
      <c r="M1388" s="627">
        <v>222.84</v>
      </c>
      <c r="N1388" s="626">
        <v>4</v>
      </c>
      <c r="O1388" s="691">
        <v>3</v>
      </c>
      <c r="P1388" s="627">
        <v>55.71</v>
      </c>
      <c r="Q1388" s="642">
        <v>0.25</v>
      </c>
      <c r="R1388" s="626">
        <v>1</v>
      </c>
      <c r="S1388" s="642">
        <v>0.25</v>
      </c>
      <c r="T1388" s="691">
        <v>1</v>
      </c>
      <c r="U1388" s="673">
        <v>0.33333333333333331</v>
      </c>
    </row>
    <row r="1389" spans="1:21" ht="14.4" customHeight="1" x14ac:dyDescent="0.3">
      <c r="A1389" s="625">
        <v>7</v>
      </c>
      <c r="B1389" s="626" t="s">
        <v>528</v>
      </c>
      <c r="C1389" s="626">
        <v>89301074</v>
      </c>
      <c r="D1389" s="689" t="s">
        <v>4146</v>
      </c>
      <c r="E1389" s="690" t="s">
        <v>2806</v>
      </c>
      <c r="F1389" s="626" t="s">
        <v>2775</v>
      </c>
      <c r="G1389" s="626" t="s">
        <v>3056</v>
      </c>
      <c r="H1389" s="626" t="s">
        <v>527</v>
      </c>
      <c r="I1389" s="626" t="s">
        <v>3059</v>
      </c>
      <c r="J1389" s="626" t="s">
        <v>3060</v>
      </c>
      <c r="K1389" s="626" t="s">
        <v>3061</v>
      </c>
      <c r="L1389" s="627">
        <v>59.43</v>
      </c>
      <c r="M1389" s="627">
        <v>416.01</v>
      </c>
      <c r="N1389" s="626">
        <v>7</v>
      </c>
      <c r="O1389" s="691">
        <v>3</v>
      </c>
      <c r="P1389" s="627">
        <v>118.86</v>
      </c>
      <c r="Q1389" s="642">
        <v>0.2857142857142857</v>
      </c>
      <c r="R1389" s="626">
        <v>2</v>
      </c>
      <c r="S1389" s="642">
        <v>0.2857142857142857</v>
      </c>
      <c r="T1389" s="691">
        <v>1</v>
      </c>
      <c r="U1389" s="673">
        <v>0.33333333333333331</v>
      </c>
    </row>
    <row r="1390" spans="1:21" ht="14.4" customHeight="1" x14ac:dyDescent="0.3">
      <c r="A1390" s="625">
        <v>7</v>
      </c>
      <c r="B1390" s="626" t="s">
        <v>528</v>
      </c>
      <c r="C1390" s="626">
        <v>89301074</v>
      </c>
      <c r="D1390" s="689" t="s">
        <v>4146</v>
      </c>
      <c r="E1390" s="690" t="s">
        <v>2806</v>
      </c>
      <c r="F1390" s="626" t="s">
        <v>2775</v>
      </c>
      <c r="G1390" s="626" t="s">
        <v>3354</v>
      </c>
      <c r="H1390" s="626" t="s">
        <v>527</v>
      </c>
      <c r="I1390" s="626" t="s">
        <v>3546</v>
      </c>
      <c r="J1390" s="626" t="s">
        <v>3356</v>
      </c>
      <c r="K1390" s="626" t="s">
        <v>3547</v>
      </c>
      <c r="L1390" s="627">
        <v>0</v>
      </c>
      <c r="M1390" s="627">
        <v>0</v>
      </c>
      <c r="N1390" s="626">
        <v>2</v>
      </c>
      <c r="O1390" s="691">
        <v>1</v>
      </c>
      <c r="P1390" s="627"/>
      <c r="Q1390" s="642"/>
      <c r="R1390" s="626"/>
      <c r="S1390" s="642">
        <v>0</v>
      </c>
      <c r="T1390" s="691"/>
      <c r="U1390" s="673">
        <v>0</v>
      </c>
    </row>
    <row r="1391" spans="1:21" ht="14.4" customHeight="1" x14ac:dyDescent="0.3">
      <c r="A1391" s="625">
        <v>7</v>
      </c>
      <c r="B1391" s="626" t="s">
        <v>528</v>
      </c>
      <c r="C1391" s="626">
        <v>89301074</v>
      </c>
      <c r="D1391" s="689" t="s">
        <v>4146</v>
      </c>
      <c r="E1391" s="690" t="s">
        <v>2806</v>
      </c>
      <c r="F1391" s="626" t="s">
        <v>2775</v>
      </c>
      <c r="G1391" s="626" t="s">
        <v>3354</v>
      </c>
      <c r="H1391" s="626" t="s">
        <v>527</v>
      </c>
      <c r="I1391" s="626" t="s">
        <v>3355</v>
      </c>
      <c r="J1391" s="626" t="s">
        <v>3356</v>
      </c>
      <c r="K1391" s="626" t="s">
        <v>1928</v>
      </c>
      <c r="L1391" s="627">
        <v>0</v>
      </c>
      <c r="M1391" s="627">
        <v>0</v>
      </c>
      <c r="N1391" s="626">
        <v>3</v>
      </c>
      <c r="O1391" s="691">
        <v>2.5</v>
      </c>
      <c r="P1391" s="627">
        <v>0</v>
      </c>
      <c r="Q1391" s="642"/>
      <c r="R1391" s="626">
        <v>1</v>
      </c>
      <c r="S1391" s="642">
        <v>0.33333333333333331</v>
      </c>
      <c r="T1391" s="691">
        <v>0.5</v>
      </c>
      <c r="U1391" s="673">
        <v>0.2</v>
      </c>
    </row>
    <row r="1392" spans="1:21" ht="14.4" customHeight="1" x14ac:dyDescent="0.3">
      <c r="A1392" s="625">
        <v>7</v>
      </c>
      <c r="B1392" s="626" t="s">
        <v>528</v>
      </c>
      <c r="C1392" s="626">
        <v>89301074</v>
      </c>
      <c r="D1392" s="689" t="s">
        <v>4146</v>
      </c>
      <c r="E1392" s="690" t="s">
        <v>2806</v>
      </c>
      <c r="F1392" s="626" t="s">
        <v>2775</v>
      </c>
      <c r="G1392" s="626" t="s">
        <v>3479</v>
      </c>
      <c r="H1392" s="626" t="s">
        <v>645</v>
      </c>
      <c r="I1392" s="626" t="s">
        <v>3549</v>
      </c>
      <c r="J1392" s="626" t="s">
        <v>3481</v>
      </c>
      <c r="K1392" s="626" t="s">
        <v>2893</v>
      </c>
      <c r="L1392" s="627">
        <v>137.74</v>
      </c>
      <c r="M1392" s="627">
        <v>413.22</v>
      </c>
      <c r="N1392" s="626">
        <v>3</v>
      </c>
      <c r="O1392" s="691">
        <v>0.5</v>
      </c>
      <c r="P1392" s="627"/>
      <c r="Q1392" s="642">
        <v>0</v>
      </c>
      <c r="R1392" s="626"/>
      <c r="S1392" s="642">
        <v>0</v>
      </c>
      <c r="T1392" s="691"/>
      <c r="U1392" s="673">
        <v>0</v>
      </c>
    </row>
    <row r="1393" spans="1:21" ht="14.4" customHeight="1" x14ac:dyDescent="0.3">
      <c r="A1393" s="625">
        <v>7</v>
      </c>
      <c r="B1393" s="626" t="s">
        <v>528</v>
      </c>
      <c r="C1393" s="626">
        <v>89301074</v>
      </c>
      <c r="D1393" s="689" t="s">
        <v>4146</v>
      </c>
      <c r="E1393" s="690" t="s">
        <v>2806</v>
      </c>
      <c r="F1393" s="626" t="s">
        <v>2775</v>
      </c>
      <c r="G1393" s="626" t="s">
        <v>4030</v>
      </c>
      <c r="H1393" s="626" t="s">
        <v>527</v>
      </c>
      <c r="I1393" s="626" t="s">
        <v>4031</v>
      </c>
      <c r="J1393" s="626" t="s">
        <v>1686</v>
      </c>
      <c r="K1393" s="626" t="s">
        <v>4032</v>
      </c>
      <c r="L1393" s="627">
        <v>66.13</v>
      </c>
      <c r="M1393" s="627">
        <v>264.52</v>
      </c>
      <c r="N1393" s="626">
        <v>4</v>
      </c>
      <c r="O1393" s="691">
        <v>1</v>
      </c>
      <c r="P1393" s="627">
        <v>264.52</v>
      </c>
      <c r="Q1393" s="642">
        <v>1</v>
      </c>
      <c r="R1393" s="626">
        <v>4</v>
      </c>
      <c r="S1393" s="642">
        <v>1</v>
      </c>
      <c r="T1393" s="691">
        <v>1</v>
      </c>
      <c r="U1393" s="673">
        <v>1</v>
      </c>
    </row>
    <row r="1394" spans="1:21" ht="14.4" customHeight="1" x14ac:dyDescent="0.3">
      <c r="A1394" s="625">
        <v>7</v>
      </c>
      <c r="B1394" s="626" t="s">
        <v>528</v>
      </c>
      <c r="C1394" s="626">
        <v>89301074</v>
      </c>
      <c r="D1394" s="689" t="s">
        <v>4146</v>
      </c>
      <c r="E1394" s="690" t="s">
        <v>2806</v>
      </c>
      <c r="F1394" s="626" t="s">
        <v>2775</v>
      </c>
      <c r="G1394" s="626" t="s">
        <v>3065</v>
      </c>
      <c r="H1394" s="626" t="s">
        <v>527</v>
      </c>
      <c r="I1394" s="626" t="s">
        <v>3708</v>
      </c>
      <c r="J1394" s="626" t="s">
        <v>3067</v>
      </c>
      <c r="K1394" s="626" t="s">
        <v>3068</v>
      </c>
      <c r="L1394" s="627">
        <v>1638.59</v>
      </c>
      <c r="M1394" s="627">
        <v>11470.13</v>
      </c>
      <c r="N1394" s="626">
        <v>7</v>
      </c>
      <c r="O1394" s="691">
        <v>4</v>
      </c>
      <c r="P1394" s="627">
        <v>3277.18</v>
      </c>
      <c r="Q1394" s="642">
        <v>0.2857142857142857</v>
      </c>
      <c r="R1394" s="626">
        <v>2</v>
      </c>
      <c r="S1394" s="642">
        <v>0.2857142857142857</v>
      </c>
      <c r="T1394" s="691">
        <v>1</v>
      </c>
      <c r="U1394" s="673">
        <v>0.25</v>
      </c>
    </row>
    <row r="1395" spans="1:21" ht="14.4" customHeight="1" x14ac:dyDescent="0.3">
      <c r="A1395" s="625">
        <v>7</v>
      </c>
      <c r="B1395" s="626" t="s">
        <v>528</v>
      </c>
      <c r="C1395" s="626">
        <v>89301074</v>
      </c>
      <c r="D1395" s="689" t="s">
        <v>4146</v>
      </c>
      <c r="E1395" s="690" t="s">
        <v>2806</v>
      </c>
      <c r="F1395" s="626" t="s">
        <v>2775</v>
      </c>
      <c r="G1395" s="626" t="s">
        <v>3065</v>
      </c>
      <c r="H1395" s="626" t="s">
        <v>527</v>
      </c>
      <c r="I1395" s="626" t="s">
        <v>1264</v>
      </c>
      <c r="J1395" s="626" t="s">
        <v>1265</v>
      </c>
      <c r="K1395" s="626" t="s">
        <v>4112</v>
      </c>
      <c r="L1395" s="627">
        <v>177.92</v>
      </c>
      <c r="M1395" s="627">
        <v>177.92</v>
      </c>
      <c r="N1395" s="626">
        <v>1</v>
      </c>
      <c r="O1395" s="691">
        <v>0.5</v>
      </c>
      <c r="P1395" s="627">
        <v>177.92</v>
      </c>
      <c r="Q1395" s="642">
        <v>1</v>
      </c>
      <c r="R1395" s="626">
        <v>1</v>
      </c>
      <c r="S1395" s="642">
        <v>1</v>
      </c>
      <c r="T1395" s="691">
        <v>0.5</v>
      </c>
      <c r="U1395" s="673">
        <v>1</v>
      </c>
    </row>
    <row r="1396" spans="1:21" ht="14.4" customHeight="1" x14ac:dyDescent="0.3">
      <c r="A1396" s="625">
        <v>7</v>
      </c>
      <c r="B1396" s="626" t="s">
        <v>528</v>
      </c>
      <c r="C1396" s="626">
        <v>89301074</v>
      </c>
      <c r="D1396" s="689" t="s">
        <v>4146</v>
      </c>
      <c r="E1396" s="690" t="s">
        <v>2806</v>
      </c>
      <c r="F1396" s="626" t="s">
        <v>2775</v>
      </c>
      <c r="G1396" s="626" t="s">
        <v>3892</v>
      </c>
      <c r="H1396" s="626" t="s">
        <v>645</v>
      </c>
      <c r="I1396" s="626" t="s">
        <v>4113</v>
      </c>
      <c r="J1396" s="626" t="s">
        <v>4114</v>
      </c>
      <c r="K1396" s="626" t="s">
        <v>726</v>
      </c>
      <c r="L1396" s="627">
        <v>137.74</v>
      </c>
      <c r="M1396" s="627">
        <v>137.74</v>
      </c>
      <c r="N1396" s="626">
        <v>1</v>
      </c>
      <c r="O1396" s="691">
        <v>0.5</v>
      </c>
      <c r="P1396" s="627"/>
      <c r="Q1396" s="642">
        <v>0</v>
      </c>
      <c r="R1396" s="626"/>
      <c r="S1396" s="642">
        <v>0</v>
      </c>
      <c r="T1396" s="691"/>
      <c r="U1396" s="673">
        <v>0</v>
      </c>
    </row>
    <row r="1397" spans="1:21" ht="14.4" customHeight="1" x14ac:dyDescent="0.3">
      <c r="A1397" s="625">
        <v>7</v>
      </c>
      <c r="B1397" s="626" t="s">
        <v>528</v>
      </c>
      <c r="C1397" s="626">
        <v>89301074</v>
      </c>
      <c r="D1397" s="689" t="s">
        <v>4146</v>
      </c>
      <c r="E1397" s="690" t="s">
        <v>2806</v>
      </c>
      <c r="F1397" s="626" t="s">
        <v>2775</v>
      </c>
      <c r="G1397" s="626" t="s">
        <v>3892</v>
      </c>
      <c r="H1397" s="626" t="s">
        <v>645</v>
      </c>
      <c r="I1397" s="626" t="s">
        <v>3893</v>
      </c>
      <c r="J1397" s="626" t="s">
        <v>3894</v>
      </c>
      <c r="K1397" s="626" t="s">
        <v>3895</v>
      </c>
      <c r="L1397" s="627">
        <v>137.74</v>
      </c>
      <c r="M1397" s="627">
        <v>137.74</v>
      </c>
      <c r="N1397" s="626">
        <v>1</v>
      </c>
      <c r="O1397" s="691">
        <v>1</v>
      </c>
      <c r="P1397" s="627"/>
      <c r="Q1397" s="642">
        <v>0</v>
      </c>
      <c r="R1397" s="626"/>
      <c r="S1397" s="642">
        <v>0</v>
      </c>
      <c r="T1397" s="691"/>
      <c r="U1397" s="673">
        <v>0</v>
      </c>
    </row>
    <row r="1398" spans="1:21" ht="14.4" customHeight="1" x14ac:dyDescent="0.3">
      <c r="A1398" s="625">
        <v>7</v>
      </c>
      <c r="B1398" s="626" t="s">
        <v>528</v>
      </c>
      <c r="C1398" s="626">
        <v>89301074</v>
      </c>
      <c r="D1398" s="689" t="s">
        <v>4146</v>
      </c>
      <c r="E1398" s="690" t="s">
        <v>2806</v>
      </c>
      <c r="F1398" s="626" t="s">
        <v>2775</v>
      </c>
      <c r="G1398" s="626" t="s">
        <v>3225</v>
      </c>
      <c r="H1398" s="626" t="s">
        <v>527</v>
      </c>
      <c r="I1398" s="626" t="s">
        <v>3483</v>
      </c>
      <c r="J1398" s="626" t="s">
        <v>3227</v>
      </c>
      <c r="K1398" s="626" t="s">
        <v>3484</v>
      </c>
      <c r="L1398" s="627">
        <v>0</v>
      </c>
      <c r="M1398" s="627">
        <v>0</v>
      </c>
      <c r="N1398" s="626">
        <v>1</v>
      </c>
      <c r="O1398" s="691">
        <v>1</v>
      </c>
      <c r="P1398" s="627">
        <v>0</v>
      </c>
      <c r="Q1398" s="642"/>
      <c r="R1398" s="626">
        <v>1</v>
      </c>
      <c r="S1398" s="642">
        <v>1</v>
      </c>
      <c r="T1398" s="691">
        <v>1</v>
      </c>
      <c r="U1398" s="673">
        <v>1</v>
      </c>
    </row>
    <row r="1399" spans="1:21" ht="14.4" customHeight="1" x14ac:dyDescent="0.3">
      <c r="A1399" s="625">
        <v>7</v>
      </c>
      <c r="B1399" s="626" t="s">
        <v>528</v>
      </c>
      <c r="C1399" s="626">
        <v>89301074</v>
      </c>
      <c r="D1399" s="689" t="s">
        <v>4146</v>
      </c>
      <c r="E1399" s="690" t="s">
        <v>2806</v>
      </c>
      <c r="F1399" s="626" t="s">
        <v>2775</v>
      </c>
      <c r="G1399" s="626" t="s">
        <v>3225</v>
      </c>
      <c r="H1399" s="626" t="s">
        <v>527</v>
      </c>
      <c r="I1399" s="626" t="s">
        <v>3226</v>
      </c>
      <c r="J1399" s="626" t="s">
        <v>3227</v>
      </c>
      <c r="K1399" s="626" t="s">
        <v>3228</v>
      </c>
      <c r="L1399" s="627">
        <v>0</v>
      </c>
      <c r="M1399" s="627">
        <v>0</v>
      </c>
      <c r="N1399" s="626">
        <v>1</v>
      </c>
      <c r="O1399" s="691">
        <v>0.5</v>
      </c>
      <c r="P1399" s="627">
        <v>0</v>
      </c>
      <c r="Q1399" s="642"/>
      <c r="R1399" s="626">
        <v>1</v>
      </c>
      <c r="S1399" s="642">
        <v>1</v>
      </c>
      <c r="T1399" s="691">
        <v>0.5</v>
      </c>
      <c r="U1399" s="673">
        <v>1</v>
      </c>
    </row>
    <row r="1400" spans="1:21" ht="14.4" customHeight="1" x14ac:dyDescent="0.3">
      <c r="A1400" s="625">
        <v>7</v>
      </c>
      <c r="B1400" s="626" t="s">
        <v>528</v>
      </c>
      <c r="C1400" s="626">
        <v>89301074</v>
      </c>
      <c r="D1400" s="689" t="s">
        <v>4146</v>
      </c>
      <c r="E1400" s="690" t="s">
        <v>2806</v>
      </c>
      <c r="F1400" s="626" t="s">
        <v>2775</v>
      </c>
      <c r="G1400" s="626" t="s">
        <v>3225</v>
      </c>
      <c r="H1400" s="626" t="s">
        <v>527</v>
      </c>
      <c r="I1400" s="626" t="s">
        <v>3226</v>
      </c>
      <c r="J1400" s="626" t="s">
        <v>3227</v>
      </c>
      <c r="K1400" s="626" t="s">
        <v>3228</v>
      </c>
      <c r="L1400" s="627">
        <v>65.89</v>
      </c>
      <c r="M1400" s="627">
        <v>263.56</v>
      </c>
      <c r="N1400" s="626">
        <v>4</v>
      </c>
      <c r="O1400" s="691">
        <v>1</v>
      </c>
      <c r="P1400" s="627">
        <v>65.89</v>
      </c>
      <c r="Q1400" s="642">
        <v>0.25</v>
      </c>
      <c r="R1400" s="626">
        <v>1</v>
      </c>
      <c r="S1400" s="642">
        <v>0.25</v>
      </c>
      <c r="T1400" s="691">
        <v>0.5</v>
      </c>
      <c r="U1400" s="673">
        <v>0.5</v>
      </c>
    </row>
    <row r="1401" spans="1:21" ht="14.4" customHeight="1" x14ac:dyDescent="0.3">
      <c r="A1401" s="625">
        <v>7</v>
      </c>
      <c r="B1401" s="626" t="s">
        <v>528</v>
      </c>
      <c r="C1401" s="626">
        <v>89301074</v>
      </c>
      <c r="D1401" s="689" t="s">
        <v>4146</v>
      </c>
      <c r="E1401" s="690" t="s">
        <v>2806</v>
      </c>
      <c r="F1401" s="626" t="s">
        <v>2775</v>
      </c>
      <c r="G1401" s="626" t="s">
        <v>3653</v>
      </c>
      <c r="H1401" s="626" t="s">
        <v>645</v>
      </c>
      <c r="I1401" s="626" t="s">
        <v>2527</v>
      </c>
      <c r="J1401" s="626" t="s">
        <v>1953</v>
      </c>
      <c r="K1401" s="626" t="s">
        <v>2528</v>
      </c>
      <c r="L1401" s="627">
        <v>193.26</v>
      </c>
      <c r="M1401" s="627">
        <v>2512.38</v>
      </c>
      <c r="N1401" s="626">
        <v>13</v>
      </c>
      <c r="O1401" s="691">
        <v>6.5</v>
      </c>
      <c r="P1401" s="627">
        <v>1159.56</v>
      </c>
      <c r="Q1401" s="642">
        <v>0.46153846153846151</v>
      </c>
      <c r="R1401" s="626">
        <v>6</v>
      </c>
      <c r="S1401" s="642">
        <v>0.46153846153846156</v>
      </c>
      <c r="T1401" s="691">
        <v>3.5</v>
      </c>
      <c r="U1401" s="673">
        <v>0.53846153846153844</v>
      </c>
    </row>
    <row r="1402" spans="1:21" ht="14.4" customHeight="1" x14ac:dyDescent="0.3">
      <c r="A1402" s="625">
        <v>7</v>
      </c>
      <c r="B1402" s="626" t="s">
        <v>528</v>
      </c>
      <c r="C1402" s="626">
        <v>89301074</v>
      </c>
      <c r="D1402" s="689" t="s">
        <v>4146</v>
      </c>
      <c r="E1402" s="690" t="s">
        <v>2806</v>
      </c>
      <c r="F1402" s="626" t="s">
        <v>2775</v>
      </c>
      <c r="G1402" s="626" t="s">
        <v>3069</v>
      </c>
      <c r="H1402" s="626" t="s">
        <v>527</v>
      </c>
      <c r="I1402" s="626" t="s">
        <v>3070</v>
      </c>
      <c r="J1402" s="626" t="s">
        <v>2461</v>
      </c>
      <c r="K1402" s="626" t="s">
        <v>3071</v>
      </c>
      <c r="L1402" s="627">
        <v>70.02</v>
      </c>
      <c r="M1402" s="627">
        <v>140.04</v>
      </c>
      <c r="N1402" s="626">
        <v>2</v>
      </c>
      <c r="O1402" s="691">
        <v>2</v>
      </c>
      <c r="P1402" s="627">
        <v>140.04</v>
      </c>
      <c r="Q1402" s="642">
        <v>1</v>
      </c>
      <c r="R1402" s="626">
        <v>2</v>
      </c>
      <c r="S1402" s="642">
        <v>1</v>
      </c>
      <c r="T1402" s="691">
        <v>2</v>
      </c>
      <c r="U1402" s="673">
        <v>1</v>
      </c>
    </row>
    <row r="1403" spans="1:21" ht="14.4" customHeight="1" x14ac:dyDescent="0.3">
      <c r="A1403" s="625">
        <v>7</v>
      </c>
      <c r="B1403" s="626" t="s">
        <v>528</v>
      </c>
      <c r="C1403" s="626">
        <v>89301074</v>
      </c>
      <c r="D1403" s="689" t="s">
        <v>4146</v>
      </c>
      <c r="E1403" s="690" t="s">
        <v>2806</v>
      </c>
      <c r="F1403" s="626" t="s">
        <v>2775</v>
      </c>
      <c r="G1403" s="626" t="s">
        <v>3234</v>
      </c>
      <c r="H1403" s="626" t="s">
        <v>527</v>
      </c>
      <c r="I1403" s="626" t="s">
        <v>4115</v>
      </c>
      <c r="J1403" s="626" t="s">
        <v>4116</v>
      </c>
      <c r="K1403" s="626" t="s">
        <v>4117</v>
      </c>
      <c r="L1403" s="627">
        <v>185.89</v>
      </c>
      <c r="M1403" s="627">
        <v>743.56</v>
      </c>
      <c r="N1403" s="626">
        <v>4</v>
      </c>
      <c r="O1403" s="691">
        <v>1</v>
      </c>
      <c r="P1403" s="627">
        <v>743.56</v>
      </c>
      <c r="Q1403" s="642">
        <v>1</v>
      </c>
      <c r="R1403" s="626">
        <v>4</v>
      </c>
      <c r="S1403" s="642">
        <v>1</v>
      </c>
      <c r="T1403" s="691">
        <v>1</v>
      </c>
      <c r="U1403" s="673">
        <v>1</v>
      </c>
    </row>
    <row r="1404" spans="1:21" ht="14.4" customHeight="1" x14ac:dyDescent="0.3">
      <c r="A1404" s="625">
        <v>7</v>
      </c>
      <c r="B1404" s="626" t="s">
        <v>528</v>
      </c>
      <c r="C1404" s="626">
        <v>89301074</v>
      </c>
      <c r="D1404" s="689" t="s">
        <v>4146</v>
      </c>
      <c r="E1404" s="690" t="s">
        <v>2806</v>
      </c>
      <c r="F1404" s="626" t="s">
        <v>2775</v>
      </c>
      <c r="G1404" s="626" t="s">
        <v>3072</v>
      </c>
      <c r="H1404" s="626" t="s">
        <v>527</v>
      </c>
      <c r="I1404" s="626" t="s">
        <v>3073</v>
      </c>
      <c r="J1404" s="626" t="s">
        <v>3074</v>
      </c>
      <c r="K1404" s="626" t="s">
        <v>3075</v>
      </c>
      <c r="L1404" s="627">
        <v>238.97</v>
      </c>
      <c r="M1404" s="627">
        <v>477.94</v>
      </c>
      <c r="N1404" s="626">
        <v>2</v>
      </c>
      <c r="O1404" s="691">
        <v>2</v>
      </c>
      <c r="P1404" s="627">
        <v>477.94</v>
      </c>
      <c r="Q1404" s="642">
        <v>1</v>
      </c>
      <c r="R1404" s="626">
        <v>2</v>
      </c>
      <c r="S1404" s="642">
        <v>1</v>
      </c>
      <c r="T1404" s="691">
        <v>2</v>
      </c>
      <c r="U1404" s="673">
        <v>1</v>
      </c>
    </row>
    <row r="1405" spans="1:21" ht="14.4" customHeight="1" x14ac:dyDescent="0.3">
      <c r="A1405" s="625">
        <v>7</v>
      </c>
      <c r="B1405" s="626" t="s">
        <v>528</v>
      </c>
      <c r="C1405" s="626">
        <v>89301074</v>
      </c>
      <c r="D1405" s="689" t="s">
        <v>4146</v>
      </c>
      <c r="E1405" s="690" t="s">
        <v>2806</v>
      </c>
      <c r="F1405" s="626" t="s">
        <v>2775</v>
      </c>
      <c r="G1405" s="626" t="s">
        <v>3072</v>
      </c>
      <c r="H1405" s="626" t="s">
        <v>527</v>
      </c>
      <c r="I1405" s="626" t="s">
        <v>3076</v>
      </c>
      <c r="J1405" s="626" t="s">
        <v>3077</v>
      </c>
      <c r="K1405" s="626" t="s">
        <v>3078</v>
      </c>
      <c r="L1405" s="627">
        <v>503.26</v>
      </c>
      <c r="M1405" s="627">
        <v>2013.04</v>
      </c>
      <c r="N1405" s="626">
        <v>4</v>
      </c>
      <c r="O1405" s="691">
        <v>3</v>
      </c>
      <c r="P1405" s="627">
        <v>2013.04</v>
      </c>
      <c r="Q1405" s="642">
        <v>1</v>
      </c>
      <c r="R1405" s="626">
        <v>4</v>
      </c>
      <c r="S1405" s="642">
        <v>1</v>
      </c>
      <c r="T1405" s="691">
        <v>3</v>
      </c>
      <c r="U1405" s="673">
        <v>1</v>
      </c>
    </row>
    <row r="1406" spans="1:21" ht="14.4" customHeight="1" x14ac:dyDescent="0.3">
      <c r="A1406" s="625">
        <v>7</v>
      </c>
      <c r="B1406" s="626" t="s">
        <v>528</v>
      </c>
      <c r="C1406" s="626">
        <v>89301074</v>
      </c>
      <c r="D1406" s="689" t="s">
        <v>4146</v>
      </c>
      <c r="E1406" s="690" t="s">
        <v>2806</v>
      </c>
      <c r="F1406" s="626" t="s">
        <v>2775</v>
      </c>
      <c r="G1406" s="626" t="s">
        <v>3072</v>
      </c>
      <c r="H1406" s="626" t="s">
        <v>527</v>
      </c>
      <c r="I1406" s="626" t="s">
        <v>3076</v>
      </c>
      <c r="J1406" s="626" t="s">
        <v>3077</v>
      </c>
      <c r="K1406" s="626" t="s">
        <v>3078</v>
      </c>
      <c r="L1406" s="627">
        <v>407.64</v>
      </c>
      <c r="M1406" s="627">
        <v>3668.76</v>
      </c>
      <c r="N1406" s="626">
        <v>9</v>
      </c>
      <c r="O1406" s="691">
        <v>2</v>
      </c>
      <c r="P1406" s="627">
        <v>3668.76</v>
      </c>
      <c r="Q1406" s="642">
        <v>1</v>
      </c>
      <c r="R1406" s="626">
        <v>9</v>
      </c>
      <c r="S1406" s="642">
        <v>1</v>
      </c>
      <c r="T1406" s="691">
        <v>2</v>
      </c>
      <c r="U1406" s="673">
        <v>1</v>
      </c>
    </row>
    <row r="1407" spans="1:21" ht="14.4" customHeight="1" x14ac:dyDescent="0.3">
      <c r="A1407" s="625">
        <v>7</v>
      </c>
      <c r="B1407" s="626" t="s">
        <v>528</v>
      </c>
      <c r="C1407" s="626">
        <v>89301074</v>
      </c>
      <c r="D1407" s="689" t="s">
        <v>4146</v>
      </c>
      <c r="E1407" s="690" t="s">
        <v>2806</v>
      </c>
      <c r="F1407" s="626" t="s">
        <v>2775</v>
      </c>
      <c r="G1407" s="626" t="s">
        <v>3072</v>
      </c>
      <c r="H1407" s="626" t="s">
        <v>527</v>
      </c>
      <c r="I1407" s="626" t="s">
        <v>3079</v>
      </c>
      <c r="J1407" s="626" t="s">
        <v>3080</v>
      </c>
      <c r="K1407" s="626" t="s">
        <v>1969</v>
      </c>
      <c r="L1407" s="627">
        <v>57.48</v>
      </c>
      <c r="M1407" s="627">
        <v>402.35999999999996</v>
      </c>
      <c r="N1407" s="626">
        <v>7</v>
      </c>
      <c r="O1407" s="691">
        <v>5</v>
      </c>
      <c r="P1407" s="627">
        <v>114.96</v>
      </c>
      <c r="Q1407" s="642">
        <v>0.28571428571428575</v>
      </c>
      <c r="R1407" s="626">
        <v>2</v>
      </c>
      <c r="S1407" s="642">
        <v>0.2857142857142857</v>
      </c>
      <c r="T1407" s="691">
        <v>2</v>
      </c>
      <c r="U1407" s="673">
        <v>0.4</v>
      </c>
    </row>
    <row r="1408" spans="1:21" ht="14.4" customHeight="1" x14ac:dyDescent="0.3">
      <c r="A1408" s="625">
        <v>7</v>
      </c>
      <c r="B1408" s="626" t="s">
        <v>528</v>
      </c>
      <c r="C1408" s="626">
        <v>89301074</v>
      </c>
      <c r="D1408" s="689" t="s">
        <v>4146</v>
      </c>
      <c r="E1408" s="690" t="s">
        <v>2806</v>
      </c>
      <c r="F1408" s="626" t="s">
        <v>2775</v>
      </c>
      <c r="G1408" s="626" t="s">
        <v>3072</v>
      </c>
      <c r="H1408" s="626" t="s">
        <v>527</v>
      </c>
      <c r="I1408" s="626" t="s">
        <v>3081</v>
      </c>
      <c r="J1408" s="626" t="s">
        <v>3082</v>
      </c>
      <c r="K1408" s="626" t="s">
        <v>1051</v>
      </c>
      <c r="L1408" s="627">
        <v>105.85</v>
      </c>
      <c r="M1408" s="627">
        <v>317.54999999999995</v>
      </c>
      <c r="N1408" s="626">
        <v>3</v>
      </c>
      <c r="O1408" s="691">
        <v>3</v>
      </c>
      <c r="P1408" s="627">
        <v>105.85</v>
      </c>
      <c r="Q1408" s="642">
        <v>0.33333333333333337</v>
      </c>
      <c r="R1408" s="626">
        <v>1</v>
      </c>
      <c r="S1408" s="642">
        <v>0.33333333333333331</v>
      </c>
      <c r="T1408" s="691">
        <v>1</v>
      </c>
      <c r="U1408" s="673">
        <v>0.33333333333333331</v>
      </c>
    </row>
    <row r="1409" spans="1:21" ht="14.4" customHeight="1" x14ac:dyDescent="0.3">
      <c r="A1409" s="625">
        <v>7</v>
      </c>
      <c r="B1409" s="626" t="s">
        <v>528</v>
      </c>
      <c r="C1409" s="626">
        <v>89301074</v>
      </c>
      <c r="D1409" s="689" t="s">
        <v>4146</v>
      </c>
      <c r="E1409" s="690" t="s">
        <v>2806</v>
      </c>
      <c r="F1409" s="626" t="s">
        <v>2775</v>
      </c>
      <c r="G1409" s="626" t="s">
        <v>3072</v>
      </c>
      <c r="H1409" s="626" t="s">
        <v>527</v>
      </c>
      <c r="I1409" s="626" t="s">
        <v>3083</v>
      </c>
      <c r="J1409" s="626" t="s">
        <v>3084</v>
      </c>
      <c r="K1409" s="626" t="s">
        <v>3085</v>
      </c>
      <c r="L1409" s="627">
        <v>237.72</v>
      </c>
      <c r="M1409" s="627">
        <v>4278.96</v>
      </c>
      <c r="N1409" s="626">
        <v>18</v>
      </c>
      <c r="O1409" s="691">
        <v>5</v>
      </c>
      <c r="P1409" s="627">
        <v>4278.96</v>
      </c>
      <c r="Q1409" s="642">
        <v>1</v>
      </c>
      <c r="R1409" s="626">
        <v>18</v>
      </c>
      <c r="S1409" s="642">
        <v>1</v>
      </c>
      <c r="T1409" s="691">
        <v>5</v>
      </c>
      <c r="U1409" s="673">
        <v>1</v>
      </c>
    </row>
    <row r="1410" spans="1:21" ht="14.4" customHeight="1" x14ac:dyDescent="0.3">
      <c r="A1410" s="625">
        <v>7</v>
      </c>
      <c r="B1410" s="626" t="s">
        <v>528</v>
      </c>
      <c r="C1410" s="626">
        <v>89301074</v>
      </c>
      <c r="D1410" s="689" t="s">
        <v>4146</v>
      </c>
      <c r="E1410" s="690" t="s">
        <v>2806</v>
      </c>
      <c r="F1410" s="626" t="s">
        <v>2775</v>
      </c>
      <c r="G1410" s="626" t="s">
        <v>3072</v>
      </c>
      <c r="H1410" s="626" t="s">
        <v>527</v>
      </c>
      <c r="I1410" s="626" t="s">
        <v>3086</v>
      </c>
      <c r="J1410" s="626" t="s">
        <v>3074</v>
      </c>
      <c r="K1410" s="626" t="s">
        <v>3075</v>
      </c>
      <c r="L1410" s="627">
        <v>238.97</v>
      </c>
      <c r="M1410" s="627">
        <v>1433.82</v>
      </c>
      <c r="N1410" s="626">
        <v>6</v>
      </c>
      <c r="O1410" s="691">
        <v>1</v>
      </c>
      <c r="P1410" s="627">
        <v>1433.82</v>
      </c>
      <c r="Q1410" s="642">
        <v>1</v>
      </c>
      <c r="R1410" s="626">
        <v>6</v>
      </c>
      <c r="S1410" s="642">
        <v>1</v>
      </c>
      <c r="T1410" s="691">
        <v>1</v>
      </c>
      <c r="U1410" s="673">
        <v>1</v>
      </c>
    </row>
    <row r="1411" spans="1:21" ht="14.4" customHeight="1" x14ac:dyDescent="0.3">
      <c r="A1411" s="625">
        <v>7</v>
      </c>
      <c r="B1411" s="626" t="s">
        <v>528</v>
      </c>
      <c r="C1411" s="626">
        <v>89301074</v>
      </c>
      <c r="D1411" s="689" t="s">
        <v>4146</v>
      </c>
      <c r="E1411" s="690" t="s">
        <v>2806</v>
      </c>
      <c r="F1411" s="626" t="s">
        <v>2775</v>
      </c>
      <c r="G1411" s="626" t="s">
        <v>3072</v>
      </c>
      <c r="H1411" s="626" t="s">
        <v>527</v>
      </c>
      <c r="I1411" s="626" t="s">
        <v>3086</v>
      </c>
      <c r="J1411" s="626" t="s">
        <v>3074</v>
      </c>
      <c r="K1411" s="626" t="s">
        <v>3075</v>
      </c>
      <c r="L1411" s="627">
        <v>244.58</v>
      </c>
      <c r="M1411" s="627">
        <v>2201.2200000000003</v>
      </c>
      <c r="N1411" s="626">
        <v>9</v>
      </c>
      <c r="O1411" s="691">
        <v>2</v>
      </c>
      <c r="P1411" s="627">
        <v>978.32</v>
      </c>
      <c r="Q1411" s="642">
        <v>0.44444444444444442</v>
      </c>
      <c r="R1411" s="626">
        <v>4</v>
      </c>
      <c r="S1411" s="642">
        <v>0.44444444444444442</v>
      </c>
      <c r="T1411" s="691">
        <v>1</v>
      </c>
      <c r="U1411" s="673">
        <v>0.5</v>
      </c>
    </row>
    <row r="1412" spans="1:21" ht="14.4" customHeight="1" x14ac:dyDescent="0.3">
      <c r="A1412" s="625">
        <v>7</v>
      </c>
      <c r="B1412" s="626" t="s">
        <v>528</v>
      </c>
      <c r="C1412" s="626">
        <v>89301074</v>
      </c>
      <c r="D1412" s="689" t="s">
        <v>4146</v>
      </c>
      <c r="E1412" s="690" t="s">
        <v>2806</v>
      </c>
      <c r="F1412" s="626" t="s">
        <v>2775</v>
      </c>
      <c r="G1412" s="626" t="s">
        <v>3072</v>
      </c>
      <c r="H1412" s="626" t="s">
        <v>527</v>
      </c>
      <c r="I1412" s="626" t="s">
        <v>3087</v>
      </c>
      <c r="J1412" s="626" t="s">
        <v>3077</v>
      </c>
      <c r="K1412" s="626" t="s">
        <v>3078</v>
      </c>
      <c r="L1412" s="627">
        <v>407.64</v>
      </c>
      <c r="M1412" s="627">
        <v>2445.84</v>
      </c>
      <c r="N1412" s="626">
        <v>6</v>
      </c>
      <c r="O1412" s="691">
        <v>2</v>
      </c>
      <c r="P1412" s="627">
        <v>2445.84</v>
      </c>
      <c r="Q1412" s="642">
        <v>1</v>
      </c>
      <c r="R1412" s="626">
        <v>6</v>
      </c>
      <c r="S1412" s="642">
        <v>1</v>
      </c>
      <c r="T1412" s="691">
        <v>2</v>
      </c>
      <c r="U1412" s="673">
        <v>1</v>
      </c>
    </row>
    <row r="1413" spans="1:21" ht="14.4" customHeight="1" x14ac:dyDescent="0.3">
      <c r="A1413" s="625">
        <v>7</v>
      </c>
      <c r="B1413" s="626" t="s">
        <v>528</v>
      </c>
      <c r="C1413" s="626">
        <v>89301074</v>
      </c>
      <c r="D1413" s="689" t="s">
        <v>4146</v>
      </c>
      <c r="E1413" s="690" t="s">
        <v>2806</v>
      </c>
      <c r="F1413" s="626" t="s">
        <v>2775</v>
      </c>
      <c r="G1413" s="626" t="s">
        <v>3072</v>
      </c>
      <c r="H1413" s="626" t="s">
        <v>527</v>
      </c>
      <c r="I1413" s="626" t="s">
        <v>3088</v>
      </c>
      <c r="J1413" s="626" t="s">
        <v>3089</v>
      </c>
      <c r="K1413" s="626" t="s">
        <v>918</v>
      </c>
      <c r="L1413" s="627">
        <v>733.54</v>
      </c>
      <c r="M1413" s="627">
        <v>733.54</v>
      </c>
      <c r="N1413" s="626">
        <v>1</v>
      </c>
      <c r="O1413" s="691">
        <v>1</v>
      </c>
      <c r="P1413" s="627">
        <v>733.54</v>
      </c>
      <c r="Q1413" s="642">
        <v>1</v>
      </c>
      <c r="R1413" s="626">
        <v>1</v>
      </c>
      <c r="S1413" s="642">
        <v>1</v>
      </c>
      <c r="T1413" s="691">
        <v>1</v>
      </c>
      <c r="U1413" s="673">
        <v>1</v>
      </c>
    </row>
    <row r="1414" spans="1:21" ht="14.4" customHeight="1" x14ac:dyDescent="0.3">
      <c r="A1414" s="625">
        <v>7</v>
      </c>
      <c r="B1414" s="626" t="s">
        <v>528</v>
      </c>
      <c r="C1414" s="626">
        <v>89301074</v>
      </c>
      <c r="D1414" s="689" t="s">
        <v>4146</v>
      </c>
      <c r="E1414" s="690" t="s">
        <v>2806</v>
      </c>
      <c r="F1414" s="626" t="s">
        <v>2775</v>
      </c>
      <c r="G1414" s="626" t="s">
        <v>2926</v>
      </c>
      <c r="H1414" s="626" t="s">
        <v>645</v>
      </c>
      <c r="I1414" s="626" t="s">
        <v>3960</v>
      </c>
      <c r="J1414" s="626" t="s">
        <v>1837</v>
      </c>
      <c r="K1414" s="626" t="s">
        <v>3961</v>
      </c>
      <c r="L1414" s="627">
        <v>48.31</v>
      </c>
      <c r="M1414" s="627">
        <v>96.62</v>
      </c>
      <c r="N1414" s="626">
        <v>2</v>
      </c>
      <c r="O1414" s="691">
        <v>1</v>
      </c>
      <c r="P1414" s="627">
        <v>48.31</v>
      </c>
      <c r="Q1414" s="642">
        <v>0.5</v>
      </c>
      <c r="R1414" s="626">
        <v>1</v>
      </c>
      <c r="S1414" s="642">
        <v>0.5</v>
      </c>
      <c r="T1414" s="691">
        <v>0.5</v>
      </c>
      <c r="U1414" s="673">
        <v>0.5</v>
      </c>
    </row>
    <row r="1415" spans="1:21" ht="14.4" customHeight="1" x14ac:dyDescent="0.3">
      <c r="A1415" s="625">
        <v>7</v>
      </c>
      <c r="B1415" s="626" t="s">
        <v>528</v>
      </c>
      <c r="C1415" s="626">
        <v>89301074</v>
      </c>
      <c r="D1415" s="689" t="s">
        <v>4146</v>
      </c>
      <c r="E1415" s="690" t="s">
        <v>2806</v>
      </c>
      <c r="F1415" s="626" t="s">
        <v>2775</v>
      </c>
      <c r="G1415" s="626" t="s">
        <v>2926</v>
      </c>
      <c r="H1415" s="626" t="s">
        <v>527</v>
      </c>
      <c r="I1415" s="626" t="s">
        <v>1836</v>
      </c>
      <c r="J1415" s="626" t="s">
        <v>1837</v>
      </c>
      <c r="K1415" s="626" t="s">
        <v>4118</v>
      </c>
      <c r="L1415" s="627">
        <v>96.63</v>
      </c>
      <c r="M1415" s="627">
        <v>96.63</v>
      </c>
      <c r="N1415" s="626">
        <v>1</v>
      </c>
      <c r="O1415" s="691">
        <v>1</v>
      </c>
      <c r="P1415" s="627">
        <v>96.63</v>
      </c>
      <c r="Q1415" s="642">
        <v>1</v>
      </c>
      <c r="R1415" s="626">
        <v>1</v>
      </c>
      <c r="S1415" s="642">
        <v>1</v>
      </c>
      <c r="T1415" s="691">
        <v>1</v>
      </c>
      <c r="U1415" s="673">
        <v>1</v>
      </c>
    </row>
    <row r="1416" spans="1:21" ht="14.4" customHeight="1" x14ac:dyDescent="0.3">
      <c r="A1416" s="625">
        <v>7</v>
      </c>
      <c r="B1416" s="626" t="s">
        <v>528</v>
      </c>
      <c r="C1416" s="626">
        <v>89301074</v>
      </c>
      <c r="D1416" s="689" t="s">
        <v>4146</v>
      </c>
      <c r="E1416" s="690" t="s">
        <v>2806</v>
      </c>
      <c r="F1416" s="626" t="s">
        <v>2775</v>
      </c>
      <c r="G1416" s="626" t="s">
        <v>2926</v>
      </c>
      <c r="H1416" s="626" t="s">
        <v>527</v>
      </c>
      <c r="I1416" s="626" t="s">
        <v>1836</v>
      </c>
      <c r="J1416" s="626" t="s">
        <v>1837</v>
      </c>
      <c r="K1416" s="626" t="s">
        <v>3657</v>
      </c>
      <c r="L1416" s="627">
        <v>96.63</v>
      </c>
      <c r="M1416" s="627">
        <v>193.26</v>
      </c>
      <c r="N1416" s="626">
        <v>2</v>
      </c>
      <c r="O1416" s="691">
        <v>2</v>
      </c>
      <c r="P1416" s="627">
        <v>193.26</v>
      </c>
      <c r="Q1416" s="642">
        <v>1</v>
      </c>
      <c r="R1416" s="626">
        <v>2</v>
      </c>
      <c r="S1416" s="642">
        <v>1</v>
      </c>
      <c r="T1416" s="691">
        <v>2</v>
      </c>
      <c r="U1416" s="673">
        <v>1</v>
      </c>
    </row>
    <row r="1417" spans="1:21" ht="14.4" customHeight="1" x14ac:dyDescent="0.3">
      <c r="A1417" s="625">
        <v>7</v>
      </c>
      <c r="B1417" s="626" t="s">
        <v>528</v>
      </c>
      <c r="C1417" s="626">
        <v>89301074</v>
      </c>
      <c r="D1417" s="689" t="s">
        <v>4146</v>
      </c>
      <c r="E1417" s="690" t="s">
        <v>2806</v>
      </c>
      <c r="F1417" s="626" t="s">
        <v>2775</v>
      </c>
      <c r="G1417" s="626" t="s">
        <v>2926</v>
      </c>
      <c r="H1417" s="626" t="s">
        <v>527</v>
      </c>
      <c r="I1417" s="626" t="s">
        <v>667</v>
      </c>
      <c r="J1417" s="626" t="s">
        <v>668</v>
      </c>
      <c r="K1417" s="626" t="s">
        <v>2736</v>
      </c>
      <c r="L1417" s="627">
        <v>96.63</v>
      </c>
      <c r="M1417" s="627">
        <v>579.78</v>
      </c>
      <c r="N1417" s="626">
        <v>6</v>
      </c>
      <c r="O1417" s="691">
        <v>4.5</v>
      </c>
      <c r="P1417" s="627">
        <v>483.15</v>
      </c>
      <c r="Q1417" s="642">
        <v>0.83333333333333337</v>
      </c>
      <c r="R1417" s="626">
        <v>5</v>
      </c>
      <c r="S1417" s="642">
        <v>0.83333333333333337</v>
      </c>
      <c r="T1417" s="691">
        <v>3.5</v>
      </c>
      <c r="U1417" s="673">
        <v>0.77777777777777779</v>
      </c>
    </row>
    <row r="1418" spans="1:21" ht="14.4" customHeight="1" x14ac:dyDescent="0.3">
      <c r="A1418" s="625">
        <v>7</v>
      </c>
      <c r="B1418" s="626" t="s">
        <v>528</v>
      </c>
      <c r="C1418" s="626">
        <v>89301074</v>
      </c>
      <c r="D1418" s="689" t="s">
        <v>4146</v>
      </c>
      <c r="E1418" s="690" t="s">
        <v>2806</v>
      </c>
      <c r="F1418" s="626" t="s">
        <v>2775</v>
      </c>
      <c r="G1418" s="626" t="s">
        <v>2929</v>
      </c>
      <c r="H1418" s="626" t="s">
        <v>527</v>
      </c>
      <c r="I1418" s="626" t="s">
        <v>856</v>
      </c>
      <c r="J1418" s="626" t="s">
        <v>857</v>
      </c>
      <c r="K1418" s="626" t="s">
        <v>858</v>
      </c>
      <c r="L1418" s="627">
        <v>190.48</v>
      </c>
      <c r="M1418" s="627">
        <v>190.48</v>
      </c>
      <c r="N1418" s="626">
        <v>1</v>
      </c>
      <c r="O1418" s="691">
        <v>0.5</v>
      </c>
      <c r="P1418" s="627"/>
      <c r="Q1418" s="642">
        <v>0</v>
      </c>
      <c r="R1418" s="626"/>
      <c r="S1418" s="642">
        <v>0</v>
      </c>
      <c r="T1418" s="691"/>
      <c r="U1418" s="673">
        <v>0</v>
      </c>
    </row>
    <row r="1419" spans="1:21" ht="14.4" customHeight="1" x14ac:dyDescent="0.3">
      <c r="A1419" s="625">
        <v>7</v>
      </c>
      <c r="B1419" s="626" t="s">
        <v>528</v>
      </c>
      <c r="C1419" s="626">
        <v>89301074</v>
      </c>
      <c r="D1419" s="689" t="s">
        <v>4146</v>
      </c>
      <c r="E1419" s="690" t="s">
        <v>2806</v>
      </c>
      <c r="F1419" s="626" t="s">
        <v>2775</v>
      </c>
      <c r="G1419" s="626" t="s">
        <v>3094</v>
      </c>
      <c r="H1419" s="626" t="s">
        <v>527</v>
      </c>
      <c r="I1419" s="626" t="s">
        <v>3095</v>
      </c>
      <c r="J1419" s="626" t="s">
        <v>3096</v>
      </c>
      <c r="K1419" s="626" t="s">
        <v>3097</v>
      </c>
      <c r="L1419" s="627">
        <v>1520.3</v>
      </c>
      <c r="M1419" s="627">
        <v>10642.099999999999</v>
      </c>
      <c r="N1419" s="626">
        <v>7</v>
      </c>
      <c r="O1419" s="691">
        <v>2</v>
      </c>
      <c r="P1419" s="627">
        <v>10642.099999999999</v>
      </c>
      <c r="Q1419" s="642">
        <v>1</v>
      </c>
      <c r="R1419" s="626">
        <v>7</v>
      </c>
      <c r="S1419" s="642">
        <v>1</v>
      </c>
      <c r="T1419" s="691">
        <v>2</v>
      </c>
      <c r="U1419" s="673">
        <v>1</v>
      </c>
    </row>
    <row r="1420" spans="1:21" ht="14.4" customHeight="1" x14ac:dyDescent="0.3">
      <c r="A1420" s="625">
        <v>7</v>
      </c>
      <c r="B1420" s="626" t="s">
        <v>528</v>
      </c>
      <c r="C1420" s="626">
        <v>89301074</v>
      </c>
      <c r="D1420" s="689" t="s">
        <v>4146</v>
      </c>
      <c r="E1420" s="690" t="s">
        <v>2806</v>
      </c>
      <c r="F1420" s="626" t="s">
        <v>2775</v>
      </c>
      <c r="G1420" s="626" t="s">
        <v>3094</v>
      </c>
      <c r="H1420" s="626" t="s">
        <v>527</v>
      </c>
      <c r="I1420" s="626" t="s">
        <v>3098</v>
      </c>
      <c r="J1420" s="626" t="s">
        <v>3096</v>
      </c>
      <c r="K1420" s="626" t="s">
        <v>3099</v>
      </c>
      <c r="L1420" s="627">
        <v>3040.6</v>
      </c>
      <c r="M1420" s="627">
        <v>91218</v>
      </c>
      <c r="N1420" s="626">
        <v>30</v>
      </c>
      <c r="O1420" s="691">
        <v>10</v>
      </c>
      <c r="P1420" s="627">
        <v>63852.6</v>
      </c>
      <c r="Q1420" s="642">
        <v>0.7</v>
      </c>
      <c r="R1420" s="626">
        <v>21</v>
      </c>
      <c r="S1420" s="642">
        <v>0.7</v>
      </c>
      <c r="T1420" s="691">
        <v>6</v>
      </c>
      <c r="U1420" s="673">
        <v>0.6</v>
      </c>
    </row>
    <row r="1421" spans="1:21" ht="14.4" customHeight="1" x14ac:dyDescent="0.3">
      <c r="A1421" s="625">
        <v>7</v>
      </c>
      <c r="B1421" s="626" t="s">
        <v>528</v>
      </c>
      <c r="C1421" s="626">
        <v>89301074</v>
      </c>
      <c r="D1421" s="689" t="s">
        <v>4146</v>
      </c>
      <c r="E1421" s="690" t="s">
        <v>2806</v>
      </c>
      <c r="F1421" s="626" t="s">
        <v>2775</v>
      </c>
      <c r="G1421" s="626" t="s">
        <v>3094</v>
      </c>
      <c r="H1421" s="626" t="s">
        <v>527</v>
      </c>
      <c r="I1421" s="626" t="s">
        <v>3100</v>
      </c>
      <c r="J1421" s="626" t="s">
        <v>3101</v>
      </c>
      <c r="K1421" s="626" t="s">
        <v>3102</v>
      </c>
      <c r="L1421" s="627">
        <v>569.97</v>
      </c>
      <c r="M1421" s="627">
        <v>4559.76</v>
      </c>
      <c r="N1421" s="626">
        <v>8</v>
      </c>
      <c r="O1421" s="691">
        <v>4</v>
      </c>
      <c r="P1421" s="627">
        <v>3989.7900000000004</v>
      </c>
      <c r="Q1421" s="642">
        <v>0.875</v>
      </c>
      <c r="R1421" s="626">
        <v>7</v>
      </c>
      <c r="S1421" s="642">
        <v>0.875</v>
      </c>
      <c r="T1421" s="691">
        <v>3</v>
      </c>
      <c r="U1421" s="673">
        <v>0.75</v>
      </c>
    </row>
    <row r="1422" spans="1:21" ht="14.4" customHeight="1" x14ac:dyDescent="0.3">
      <c r="A1422" s="625">
        <v>7</v>
      </c>
      <c r="B1422" s="626" t="s">
        <v>528</v>
      </c>
      <c r="C1422" s="626">
        <v>89301074</v>
      </c>
      <c r="D1422" s="689" t="s">
        <v>4146</v>
      </c>
      <c r="E1422" s="690" t="s">
        <v>2806</v>
      </c>
      <c r="F1422" s="626" t="s">
        <v>2775</v>
      </c>
      <c r="G1422" s="626" t="s">
        <v>3094</v>
      </c>
      <c r="H1422" s="626" t="s">
        <v>527</v>
      </c>
      <c r="I1422" s="626" t="s">
        <v>3245</v>
      </c>
      <c r="J1422" s="626" t="s">
        <v>3101</v>
      </c>
      <c r="K1422" s="626" t="s">
        <v>3246</v>
      </c>
      <c r="L1422" s="627">
        <v>1139.93</v>
      </c>
      <c r="M1422" s="627">
        <v>17098.95</v>
      </c>
      <c r="N1422" s="626">
        <v>15</v>
      </c>
      <c r="O1422" s="691">
        <v>5</v>
      </c>
      <c r="P1422" s="627">
        <v>11399.300000000001</v>
      </c>
      <c r="Q1422" s="642">
        <v>0.66666666666666674</v>
      </c>
      <c r="R1422" s="626">
        <v>10</v>
      </c>
      <c r="S1422" s="642">
        <v>0.66666666666666663</v>
      </c>
      <c r="T1422" s="691">
        <v>4</v>
      </c>
      <c r="U1422" s="673">
        <v>0.8</v>
      </c>
    </row>
    <row r="1423" spans="1:21" ht="14.4" customHeight="1" x14ac:dyDescent="0.3">
      <c r="A1423" s="625">
        <v>7</v>
      </c>
      <c r="B1423" s="626" t="s">
        <v>528</v>
      </c>
      <c r="C1423" s="626">
        <v>89301074</v>
      </c>
      <c r="D1423" s="689" t="s">
        <v>4146</v>
      </c>
      <c r="E1423" s="690" t="s">
        <v>2806</v>
      </c>
      <c r="F1423" s="626" t="s">
        <v>2775</v>
      </c>
      <c r="G1423" s="626" t="s">
        <v>3094</v>
      </c>
      <c r="H1423" s="626" t="s">
        <v>527</v>
      </c>
      <c r="I1423" s="626" t="s">
        <v>3375</v>
      </c>
      <c r="J1423" s="626" t="s">
        <v>3376</v>
      </c>
      <c r="K1423" s="626" t="s">
        <v>3113</v>
      </c>
      <c r="L1423" s="627">
        <v>427.79</v>
      </c>
      <c r="M1423" s="627">
        <v>1711.16</v>
      </c>
      <c r="N1423" s="626">
        <v>4</v>
      </c>
      <c r="O1423" s="691">
        <v>3</v>
      </c>
      <c r="P1423" s="627">
        <v>1283.3700000000001</v>
      </c>
      <c r="Q1423" s="642">
        <v>0.75</v>
      </c>
      <c r="R1423" s="626">
        <v>3</v>
      </c>
      <c r="S1423" s="642">
        <v>0.75</v>
      </c>
      <c r="T1423" s="691">
        <v>2</v>
      </c>
      <c r="U1423" s="673">
        <v>0.66666666666666663</v>
      </c>
    </row>
    <row r="1424" spans="1:21" ht="14.4" customHeight="1" x14ac:dyDescent="0.3">
      <c r="A1424" s="625">
        <v>7</v>
      </c>
      <c r="B1424" s="626" t="s">
        <v>528</v>
      </c>
      <c r="C1424" s="626">
        <v>89301074</v>
      </c>
      <c r="D1424" s="689" t="s">
        <v>4146</v>
      </c>
      <c r="E1424" s="690" t="s">
        <v>2806</v>
      </c>
      <c r="F1424" s="626" t="s">
        <v>2775</v>
      </c>
      <c r="G1424" s="626" t="s">
        <v>3094</v>
      </c>
      <c r="H1424" s="626" t="s">
        <v>527</v>
      </c>
      <c r="I1424" s="626" t="s">
        <v>3103</v>
      </c>
      <c r="J1424" s="626" t="s">
        <v>3104</v>
      </c>
      <c r="K1424" s="626" t="s">
        <v>3105</v>
      </c>
      <c r="L1424" s="627">
        <v>760.15</v>
      </c>
      <c r="M1424" s="627">
        <v>11402.25</v>
      </c>
      <c r="N1424" s="626">
        <v>15</v>
      </c>
      <c r="O1424" s="691">
        <v>6</v>
      </c>
      <c r="P1424" s="627">
        <v>11402.25</v>
      </c>
      <c r="Q1424" s="642">
        <v>1</v>
      </c>
      <c r="R1424" s="626">
        <v>15</v>
      </c>
      <c r="S1424" s="642">
        <v>1</v>
      </c>
      <c r="T1424" s="691">
        <v>6</v>
      </c>
      <c r="U1424" s="673">
        <v>1</v>
      </c>
    </row>
    <row r="1425" spans="1:21" ht="14.4" customHeight="1" x14ac:dyDescent="0.3">
      <c r="A1425" s="625">
        <v>7</v>
      </c>
      <c r="B1425" s="626" t="s">
        <v>528</v>
      </c>
      <c r="C1425" s="626">
        <v>89301074</v>
      </c>
      <c r="D1425" s="689" t="s">
        <v>4146</v>
      </c>
      <c r="E1425" s="690" t="s">
        <v>2806</v>
      </c>
      <c r="F1425" s="626" t="s">
        <v>2775</v>
      </c>
      <c r="G1425" s="626" t="s">
        <v>3094</v>
      </c>
      <c r="H1425" s="626" t="s">
        <v>527</v>
      </c>
      <c r="I1425" s="626" t="s">
        <v>3247</v>
      </c>
      <c r="J1425" s="626" t="s">
        <v>3104</v>
      </c>
      <c r="K1425" s="626" t="s">
        <v>3108</v>
      </c>
      <c r="L1425" s="627">
        <v>1520.3</v>
      </c>
      <c r="M1425" s="627">
        <v>19763.899999999998</v>
      </c>
      <c r="N1425" s="626">
        <v>13</v>
      </c>
      <c r="O1425" s="691">
        <v>7</v>
      </c>
      <c r="P1425" s="627">
        <v>16723.3</v>
      </c>
      <c r="Q1425" s="642">
        <v>0.84615384615384626</v>
      </c>
      <c r="R1425" s="626">
        <v>11</v>
      </c>
      <c r="S1425" s="642">
        <v>0.84615384615384615</v>
      </c>
      <c r="T1425" s="691">
        <v>5</v>
      </c>
      <c r="U1425" s="673">
        <v>0.7142857142857143</v>
      </c>
    </row>
    <row r="1426" spans="1:21" ht="14.4" customHeight="1" x14ac:dyDescent="0.3">
      <c r="A1426" s="625">
        <v>7</v>
      </c>
      <c r="B1426" s="626" t="s">
        <v>528</v>
      </c>
      <c r="C1426" s="626">
        <v>89301074</v>
      </c>
      <c r="D1426" s="689" t="s">
        <v>4146</v>
      </c>
      <c r="E1426" s="690" t="s">
        <v>2806</v>
      </c>
      <c r="F1426" s="626" t="s">
        <v>2775</v>
      </c>
      <c r="G1426" s="626" t="s">
        <v>3094</v>
      </c>
      <c r="H1426" s="626" t="s">
        <v>527</v>
      </c>
      <c r="I1426" s="626" t="s">
        <v>3251</v>
      </c>
      <c r="J1426" s="626" t="s">
        <v>3112</v>
      </c>
      <c r="K1426" s="626" t="s">
        <v>3252</v>
      </c>
      <c r="L1426" s="627">
        <v>0</v>
      </c>
      <c r="M1426" s="627">
        <v>0</v>
      </c>
      <c r="N1426" s="626">
        <v>1</v>
      </c>
      <c r="O1426" s="691">
        <v>1</v>
      </c>
      <c r="P1426" s="627">
        <v>0</v>
      </c>
      <c r="Q1426" s="642"/>
      <c r="R1426" s="626">
        <v>1</v>
      </c>
      <c r="S1426" s="642">
        <v>1</v>
      </c>
      <c r="T1426" s="691">
        <v>1</v>
      </c>
      <c r="U1426" s="673">
        <v>1</v>
      </c>
    </row>
    <row r="1427" spans="1:21" ht="14.4" customHeight="1" x14ac:dyDescent="0.3">
      <c r="A1427" s="625">
        <v>7</v>
      </c>
      <c r="B1427" s="626" t="s">
        <v>528</v>
      </c>
      <c r="C1427" s="626">
        <v>89301074</v>
      </c>
      <c r="D1427" s="689" t="s">
        <v>4146</v>
      </c>
      <c r="E1427" s="690" t="s">
        <v>2806</v>
      </c>
      <c r="F1427" s="626" t="s">
        <v>2775</v>
      </c>
      <c r="G1427" s="626" t="s">
        <v>3094</v>
      </c>
      <c r="H1427" s="626" t="s">
        <v>527</v>
      </c>
      <c r="I1427" s="626" t="s">
        <v>3111</v>
      </c>
      <c r="J1427" s="626" t="s">
        <v>3112</v>
      </c>
      <c r="K1427" s="626" t="s">
        <v>3113</v>
      </c>
      <c r="L1427" s="627">
        <v>427.79</v>
      </c>
      <c r="M1427" s="627">
        <v>427.79</v>
      </c>
      <c r="N1427" s="626">
        <v>1</v>
      </c>
      <c r="O1427" s="691">
        <v>1</v>
      </c>
      <c r="P1427" s="627">
        <v>427.79</v>
      </c>
      <c r="Q1427" s="642">
        <v>1</v>
      </c>
      <c r="R1427" s="626">
        <v>1</v>
      </c>
      <c r="S1427" s="642">
        <v>1</v>
      </c>
      <c r="T1427" s="691">
        <v>1</v>
      </c>
      <c r="U1427" s="673">
        <v>1</v>
      </c>
    </row>
    <row r="1428" spans="1:21" ht="14.4" customHeight="1" x14ac:dyDescent="0.3">
      <c r="A1428" s="625">
        <v>7</v>
      </c>
      <c r="B1428" s="626" t="s">
        <v>528</v>
      </c>
      <c r="C1428" s="626">
        <v>89301074</v>
      </c>
      <c r="D1428" s="689" t="s">
        <v>4146</v>
      </c>
      <c r="E1428" s="690" t="s">
        <v>2806</v>
      </c>
      <c r="F1428" s="626" t="s">
        <v>2775</v>
      </c>
      <c r="G1428" s="626" t="s">
        <v>3094</v>
      </c>
      <c r="H1428" s="626" t="s">
        <v>527</v>
      </c>
      <c r="I1428" s="626" t="s">
        <v>3114</v>
      </c>
      <c r="J1428" s="626" t="s">
        <v>3115</v>
      </c>
      <c r="K1428" s="626" t="s">
        <v>3102</v>
      </c>
      <c r="L1428" s="627">
        <v>569.97</v>
      </c>
      <c r="M1428" s="627">
        <v>6269.67</v>
      </c>
      <c r="N1428" s="626">
        <v>11</v>
      </c>
      <c r="O1428" s="691">
        <v>4</v>
      </c>
      <c r="P1428" s="627">
        <v>1709.91</v>
      </c>
      <c r="Q1428" s="642">
        <v>0.27272727272727276</v>
      </c>
      <c r="R1428" s="626">
        <v>3</v>
      </c>
      <c r="S1428" s="642">
        <v>0.27272727272727271</v>
      </c>
      <c r="T1428" s="691">
        <v>2</v>
      </c>
      <c r="U1428" s="673">
        <v>0.5</v>
      </c>
    </row>
    <row r="1429" spans="1:21" ht="14.4" customHeight="1" x14ac:dyDescent="0.3">
      <c r="A1429" s="625">
        <v>7</v>
      </c>
      <c r="B1429" s="626" t="s">
        <v>528</v>
      </c>
      <c r="C1429" s="626">
        <v>89301074</v>
      </c>
      <c r="D1429" s="689" t="s">
        <v>4146</v>
      </c>
      <c r="E1429" s="690" t="s">
        <v>2806</v>
      </c>
      <c r="F1429" s="626" t="s">
        <v>2775</v>
      </c>
      <c r="G1429" s="626" t="s">
        <v>3094</v>
      </c>
      <c r="H1429" s="626" t="s">
        <v>527</v>
      </c>
      <c r="I1429" s="626" t="s">
        <v>3377</v>
      </c>
      <c r="J1429" s="626" t="s">
        <v>3115</v>
      </c>
      <c r="K1429" s="626" t="s">
        <v>3102</v>
      </c>
      <c r="L1429" s="627">
        <v>569.97</v>
      </c>
      <c r="M1429" s="627">
        <v>3989.79</v>
      </c>
      <c r="N1429" s="626">
        <v>7</v>
      </c>
      <c r="O1429" s="691">
        <v>4</v>
      </c>
      <c r="P1429" s="627">
        <v>2279.88</v>
      </c>
      <c r="Q1429" s="642">
        <v>0.57142857142857151</v>
      </c>
      <c r="R1429" s="626">
        <v>4</v>
      </c>
      <c r="S1429" s="642">
        <v>0.5714285714285714</v>
      </c>
      <c r="T1429" s="691">
        <v>2</v>
      </c>
      <c r="U1429" s="673">
        <v>0.5</v>
      </c>
    </row>
    <row r="1430" spans="1:21" ht="14.4" customHeight="1" x14ac:dyDescent="0.3">
      <c r="A1430" s="625">
        <v>7</v>
      </c>
      <c r="B1430" s="626" t="s">
        <v>528</v>
      </c>
      <c r="C1430" s="626">
        <v>89301074</v>
      </c>
      <c r="D1430" s="689" t="s">
        <v>4146</v>
      </c>
      <c r="E1430" s="690" t="s">
        <v>2806</v>
      </c>
      <c r="F1430" s="626" t="s">
        <v>2775</v>
      </c>
      <c r="G1430" s="626" t="s">
        <v>3094</v>
      </c>
      <c r="H1430" s="626" t="s">
        <v>527</v>
      </c>
      <c r="I1430" s="626" t="s">
        <v>3116</v>
      </c>
      <c r="J1430" s="626" t="s">
        <v>3117</v>
      </c>
      <c r="K1430" s="626" t="s">
        <v>3105</v>
      </c>
      <c r="L1430" s="627">
        <v>760.15</v>
      </c>
      <c r="M1430" s="627">
        <v>8361.65</v>
      </c>
      <c r="N1430" s="626">
        <v>11</v>
      </c>
      <c r="O1430" s="691">
        <v>5</v>
      </c>
      <c r="P1430" s="627">
        <v>6081.2</v>
      </c>
      <c r="Q1430" s="642">
        <v>0.72727272727272729</v>
      </c>
      <c r="R1430" s="626">
        <v>8</v>
      </c>
      <c r="S1430" s="642">
        <v>0.72727272727272729</v>
      </c>
      <c r="T1430" s="691">
        <v>4</v>
      </c>
      <c r="U1430" s="673">
        <v>0.8</v>
      </c>
    </row>
    <row r="1431" spans="1:21" ht="14.4" customHeight="1" x14ac:dyDescent="0.3">
      <c r="A1431" s="625">
        <v>7</v>
      </c>
      <c r="B1431" s="626" t="s">
        <v>528</v>
      </c>
      <c r="C1431" s="626">
        <v>89301074</v>
      </c>
      <c r="D1431" s="689" t="s">
        <v>4146</v>
      </c>
      <c r="E1431" s="690" t="s">
        <v>2806</v>
      </c>
      <c r="F1431" s="626" t="s">
        <v>2775</v>
      </c>
      <c r="G1431" s="626" t="s">
        <v>3094</v>
      </c>
      <c r="H1431" s="626" t="s">
        <v>527</v>
      </c>
      <c r="I1431" s="626" t="s">
        <v>3497</v>
      </c>
      <c r="J1431" s="626" t="s">
        <v>3117</v>
      </c>
      <c r="K1431" s="626" t="s">
        <v>3108</v>
      </c>
      <c r="L1431" s="627">
        <v>1520.3</v>
      </c>
      <c r="M1431" s="627">
        <v>12162.4</v>
      </c>
      <c r="N1431" s="626">
        <v>8</v>
      </c>
      <c r="O1431" s="691">
        <v>3</v>
      </c>
      <c r="P1431" s="627">
        <v>7601.5</v>
      </c>
      <c r="Q1431" s="642">
        <v>0.625</v>
      </c>
      <c r="R1431" s="626">
        <v>5</v>
      </c>
      <c r="S1431" s="642">
        <v>0.625</v>
      </c>
      <c r="T1431" s="691">
        <v>2</v>
      </c>
      <c r="U1431" s="673">
        <v>0.66666666666666663</v>
      </c>
    </row>
    <row r="1432" spans="1:21" ht="14.4" customHeight="1" x14ac:dyDescent="0.3">
      <c r="A1432" s="625">
        <v>7</v>
      </c>
      <c r="B1432" s="626" t="s">
        <v>528</v>
      </c>
      <c r="C1432" s="626">
        <v>89301074</v>
      </c>
      <c r="D1432" s="689" t="s">
        <v>4146</v>
      </c>
      <c r="E1432" s="690" t="s">
        <v>2806</v>
      </c>
      <c r="F1432" s="626" t="s">
        <v>2775</v>
      </c>
      <c r="G1432" s="626" t="s">
        <v>3094</v>
      </c>
      <c r="H1432" s="626" t="s">
        <v>527</v>
      </c>
      <c r="I1432" s="626" t="s">
        <v>3378</v>
      </c>
      <c r="J1432" s="626" t="s">
        <v>3117</v>
      </c>
      <c r="K1432" s="626" t="s">
        <v>3105</v>
      </c>
      <c r="L1432" s="627">
        <v>760.15</v>
      </c>
      <c r="M1432" s="627">
        <v>11402.25</v>
      </c>
      <c r="N1432" s="626">
        <v>15</v>
      </c>
      <c r="O1432" s="691">
        <v>7</v>
      </c>
      <c r="P1432" s="627">
        <v>2280.4499999999998</v>
      </c>
      <c r="Q1432" s="642">
        <v>0.19999999999999998</v>
      </c>
      <c r="R1432" s="626">
        <v>3</v>
      </c>
      <c r="S1432" s="642">
        <v>0.2</v>
      </c>
      <c r="T1432" s="691">
        <v>2</v>
      </c>
      <c r="U1432" s="673">
        <v>0.2857142857142857</v>
      </c>
    </row>
    <row r="1433" spans="1:21" ht="14.4" customHeight="1" x14ac:dyDescent="0.3">
      <c r="A1433" s="625">
        <v>7</v>
      </c>
      <c r="B1433" s="626" t="s">
        <v>528</v>
      </c>
      <c r="C1433" s="626">
        <v>89301074</v>
      </c>
      <c r="D1433" s="689" t="s">
        <v>4146</v>
      </c>
      <c r="E1433" s="690" t="s">
        <v>2806</v>
      </c>
      <c r="F1433" s="626" t="s">
        <v>2775</v>
      </c>
      <c r="G1433" s="626" t="s">
        <v>3094</v>
      </c>
      <c r="H1433" s="626" t="s">
        <v>527</v>
      </c>
      <c r="I1433" s="626" t="s">
        <v>3902</v>
      </c>
      <c r="J1433" s="626" t="s">
        <v>3110</v>
      </c>
      <c r="K1433" s="626" t="s">
        <v>3097</v>
      </c>
      <c r="L1433" s="627">
        <v>0</v>
      </c>
      <c r="M1433" s="627">
        <v>0</v>
      </c>
      <c r="N1433" s="626">
        <v>4</v>
      </c>
      <c r="O1433" s="691">
        <v>1</v>
      </c>
      <c r="P1433" s="627"/>
      <c r="Q1433" s="642"/>
      <c r="R1433" s="626"/>
      <c r="S1433" s="642">
        <v>0</v>
      </c>
      <c r="T1433" s="691"/>
      <c r="U1433" s="673">
        <v>0</v>
      </c>
    </row>
    <row r="1434" spans="1:21" ht="14.4" customHeight="1" x14ac:dyDescent="0.3">
      <c r="A1434" s="625">
        <v>7</v>
      </c>
      <c r="B1434" s="626" t="s">
        <v>528</v>
      </c>
      <c r="C1434" s="626">
        <v>89301074</v>
      </c>
      <c r="D1434" s="689" t="s">
        <v>4146</v>
      </c>
      <c r="E1434" s="690" t="s">
        <v>2806</v>
      </c>
      <c r="F1434" s="626" t="s">
        <v>2775</v>
      </c>
      <c r="G1434" s="626" t="s">
        <v>3094</v>
      </c>
      <c r="H1434" s="626" t="s">
        <v>527</v>
      </c>
      <c r="I1434" s="626" t="s">
        <v>4119</v>
      </c>
      <c r="J1434" s="626" t="s">
        <v>3112</v>
      </c>
      <c r="K1434" s="626" t="s">
        <v>3559</v>
      </c>
      <c r="L1434" s="627">
        <v>855.56</v>
      </c>
      <c r="M1434" s="627">
        <v>855.56</v>
      </c>
      <c r="N1434" s="626">
        <v>1</v>
      </c>
      <c r="O1434" s="691">
        <v>1</v>
      </c>
      <c r="P1434" s="627"/>
      <c r="Q1434" s="642">
        <v>0</v>
      </c>
      <c r="R1434" s="626"/>
      <c r="S1434" s="642">
        <v>0</v>
      </c>
      <c r="T1434" s="691"/>
      <c r="U1434" s="673">
        <v>0</v>
      </c>
    </row>
    <row r="1435" spans="1:21" ht="14.4" customHeight="1" x14ac:dyDescent="0.3">
      <c r="A1435" s="625">
        <v>7</v>
      </c>
      <c r="B1435" s="626" t="s">
        <v>528</v>
      </c>
      <c r="C1435" s="626">
        <v>89301074</v>
      </c>
      <c r="D1435" s="689" t="s">
        <v>4146</v>
      </c>
      <c r="E1435" s="690" t="s">
        <v>2806</v>
      </c>
      <c r="F1435" s="626" t="s">
        <v>2775</v>
      </c>
      <c r="G1435" s="626" t="s">
        <v>3094</v>
      </c>
      <c r="H1435" s="626" t="s">
        <v>527</v>
      </c>
      <c r="I1435" s="626" t="s">
        <v>4120</v>
      </c>
      <c r="J1435" s="626" t="s">
        <v>3104</v>
      </c>
      <c r="K1435" s="626" t="s">
        <v>4121</v>
      </c>
      <c r="L1435" s="627">
        <v>0</v>
      </c>
      <c r="M1435" s="627">
        <v>0</v>
      </c>
      <c r="N1435" s="626">
        <v>3</v>
      </c>
      <c r="O1435" s="691">
        <v>1</v>
      </c>
      <c r="P1435" s="627"/>
      <c r="Q1435" s="642"/>
      <c r="R1435" s="626"/>
      <c r="S1435" s="642">
        <v>0</v>
      </c>
      <c r="T1435" s="691"/>
      <c r="U1435" s="673">
        <v>0</v>
      </c>
    </row>
    <row r="1436" spans="1:21" ht="14.4" customHeight="1" x14ac:dyDescent="0.3">
      <c r="A1436" s="625">
        <v>7</v>
      </c>
      <c r="B1436" s="626" t="s">
        <v>528</v>
      </c>
      <c r="C1436" s="626">
        <v>89301074</v>
      </c>
      <c r="D1436" s="689" t="s">
        <v>4146</v>
      </c>
      <c r="E1436" s="690" t="s">
        <v>2806</v>
      </c>
      <c r="F1436" s="626" t="s">
        <v>2775</v>
      </c>
      <c r="G1436" s="626" t="s">
        <v>3118</v>
      </c>
      <c r="H1436" s="626" t="s">
        <v>527</v>
      </c>
      <c r="I1436" s="626" t="s">
        <v>3379</v>
      </c>
      <c r="J1436" s="626" t="s">
        <v>3380</v>
      </c>
      <c r="K1436" s="626" t="s">
        <v>3381</v>
      </c>
      <c r="L1436" s="627">
        <v>1163.02</v>
      </c>
      <c r="M1436" s="627">
        <v>1163.02</v>
      </c>
      <c r="N1436" s="626">
        <v>1</v>
      </c>
      <c r="O1436" s="691">
        <v>1</v>
      </c>
      <c r="P1436" s="627">
        <v>1163.02</v>
      </c>
      <c r="Q1436" s="642">
        <v>1</v>
      </c>
      <c r="R1436" s="626">
        <v>1</v>
      </c>
      <c r="S1436" s="642">
        <v>1</v>
      </c>
      <c r="T1436" s="691">
        <v>1</v>
      </c>
      <c r="U1436" s="673">
        <v>1</v>
      </c>
    </row>
    <row r="1437" spans="1:21" ht="14.4" customHeight="1" x14ac:dyDescent="0.3">
      <c r="A1437" s="625">
        <v>7</v>
      </c>
      <c r="B1437" s="626" t="s">
        <v>528</v>
      </c>
      <c r="C1437" s="626">
        <v>89301074</v>
      </c>
      <c r="D1437" s="689" t="s">
        <v>4146</v>
      </c>
      <c r="E1437" s="690" t="s">
        <v>2806</v>
      </c>
      <c r="F1437" s="626" t="s">
        <v>2775</v>
      </c>
      <c r="G1437" s="626" t="s">
        <v>3118</v>
      </c>
      <c r="H1437" s="626" t="s">
        <v>527</v>
      </c>
      <c r="I1437" s="626" t="s">
        <v>3379</v>
      </c>
      <c r="J1437" s="626" t="s">
        <v>3903</v>
      </c>
      <c r="K1437" s="626" t="s">
        <v>3381</v>
      </c>
      <c r="L1437" s="627">
        <v>1163.02</v>
      </c>
      <c r="M1437" s="627">
        <v>3489.06</v>
      </c>
      <c r="N1437" s="626">
        <v>3</v>
      </c>
      <c r="O1437" s="691">
        <v>3</v>
      </c>
      <c r="P1437" s="627">
        <v>2326.04</v>
      </c>
      <c r="Q1437" s="642">
        <v>0.66666666666666663</v>
      </c>
      <c r="R1437" s="626">
        <v>2</v>
      </c>
      <c r="S1437" s="642">
        <v>0.66666666666666663</v>
      </c>
      <c r="T1437" s="691">
        <v>2</v>
      </c>
      <c r="U1437" s="673">
        <v>0.66666666666666663</v>
      </c>
    </row>
    <row r="1438" spans="1:21" ht="14.4" customHeight="1" x14ac:dyDescent="0.3">
      <c r="A1438" s="625">
        <v>7</v>
      </c>
      <c r="B1438" s="626" t="s">
        <v>528</v>
      </c>
      <c r="C1438" s="626">
        <v>89301074</v>
      </c>
      <c r="D1438" s="689" t="s">
        <v>4146</v>
      </c>
      <c r="E1438" s="690" t="s">
        <v>2806</v>
      </c>
      <c r="F1438" s="626" t="s">
        <v>2775</v>
      </c>
      <c r="G1438" s="626" t="s">
        <v>3118</v>
      </c>
      <c r="H1438" s="626" t="s">
        <v>527</v>
      </c>
      <c r="I1438" s="626" t="s">
        <v>3904</v>
      </c>
      <c r="J1438" s="626" t="s">
        <v>3905</v>
      </c>
      <c r="K1438" s="626" t="s">
        <v>3906</v>
      </c>
      <c r="L1438" s="627">
        <v>2243.6799999999998</v>
      </c>
      <c r="M1438" s="627">
        <v>4487.3599999999997</v>
      </c>
      <c r="N1438" s="626">
        <v>2</v>
      </c>
      <c r="O1438" s="691">
        <v>2</v>
      </c>
      <c r="P1438" s="627">
        <v>2243.6799999999998</v>
      </c>
      <c r="Q1438" s="642">
        <v>0.5</v>
      </c>
      <c r="R1438" s="626">
        <v>1</v>
      </c>
      <c r="S1438" s="642">
        <v>0.5</v>
      </c>
      <c r="T1438" s="691">
        <v>1</v>
      </c>
      <c r="U1438" s="673">
        <v>0.5</v>
      </c>
    </row>
    <row r="1439" spans="1:21" ht="14.4" customHeight="1" x14ac:dyDescent="0.3">
      <c r="A1439" s="625">
        <v>7</v>
      </c>
      <c r="B1439" s="626" t="s">
        <v>528</v>
      </c>
      <c r="C1439" s="626">
        <v>89301074</v>
      </c>
      <c r="D1439" s="689" t="s">
        <v>4146</v>
      </c>
      <c r="E1439" s="690" t="s">
        <v>2806</v>
      </c>
      <c r="F1439" s="626" t="s">
        <v>2775</v>
      </c>
      <c r="G1439" s="626" t="s">
        <v>3118</v>
      </c>
      <c r="H1439" s="626" t="s">
        <v>527</v>
      </c>
      <c r="I1439" s="626" t="s">
        <v>3119</v>
      </c>
      <c r="J1439" s="626" t="s">
        <v>4122</v>
      </c>
      <c r="K1439" s="626" t="s">
        <v>3121</v>
      </c>
      <c r="L1439" s="627">
        <v>3858.27</v>
      </c>
      <c r="M1439" s="627">
        <v>3858.27</v>
      </c>
      <c r="N1439" s="626">
        <v>1</v>
      </c>
      <c r="O1439" s="691">
        <v>1</v>
      </c>
      <c r="P1439" s="627">
        <v>3858.27</v>
      </c>
      <c r="Q1439" s="642">
        <v>1</v>
      </c>
      <c r="R1439" s="626">
        <v>1</v>
      </c>
      <c r="S1439" s="642">
        <v>1</v>
      </c>
      <c r="T1439" s="691">
        <v>1</v>
      </c>
      <c r="U1439" s="673">
        <v>1</v>
      </c>
    </row>
    <row r="1440" spans="1:21" ht="14.4" customHeight="1" x14ac:dyDescent="0.3">
      <c r="A1440" s="625">
        <v>7</v>
      </c>
      <c r="B1440" s="626" t="s">
        <v>528</v>
      </c>
      <c r="C1440" s="626">
        <v>89301074</v>
      </c>
      <c r="D1440" s="689" t="s">
        <v>4146</v>
      </c>
      <c r="E1440" s="690" t="s">
        <v>2806</v>
      </c>
      <c r="F1440" s="626" t="s">
        <v>2775</v>
      </c>
      <c r="G1440" s="626" t="s">
        <v>3118</v>
      </c>
      <c r="H1440" s="626" t="s">
        <v>527</v>
      </c>
      <c r="I1440" s="626" t="s">
        <v>3119</v>
      </c>
      <c r="J1440" s="626" t="s">
        <v>3120</v>
      </c>
      <c r="K1440" s="626" t="s">
        <v>3121</v>
      </c>
      <c r="L1440" s="627">
        <v>3858.27</v>
      </c>
      <c r="M1440" s="627">
        <v>7716.54</v>
      </c>
      <c r="N1440" s="626">
        <v>2</v>
      </c>
      <c r="O1440" s="691">
        <v>1</v>
      </c>
      <c r="P1440" s="627">
        <v>3858.27</v>
      </c>
      <c r="Q1440" s="642">
        <v>0.5</v>
      </c>
      <c r="R1440" s="626">
        <v>1</v>
      </c>
      <c r="S1440" s="642">
        <v>0.5</v>
      </c>
      <c r="T1440" s="691"/>
      <c r="U1440" s="673">
        <v>0</v>
      </c>
    </row>
    <row r="1441" spans="1:21" ht="14.4" customHeight="1" x14ac:dyDescent="0.3">
      <c r="A1441" s="625">
        <v>7</v>
      </c>
      <c r="B1441" s="626" t="s">
        <v>528</v>
      </c>
      <c r="C1441" s="626">
        <v>89301074</v>
      </c>
      <c r="D1441" s="689" t="s">
        <v>4146</v>
      </c>
      <c r="E1441" s="690" t="s">
        <v>2806</v>
      </c>
      <c r="F1441" s="626" t="s">
        <v>2775</v>
      </c>
      <c r="G1441" s="626" t="s">
        <v>3122</v>
      </c>
      <c r="H1441" s="626" t="s">
        <v>527</v>
      </c>
      <c r="I1441" s="626" t="s">
        <v>4123</v>
      </c>
      <c r="J1441" s="626" t="s">
        <v>4124</v>
      </c>
      <c r="K1441" s="626" t="s">
        <v>2905</v>
      </c>
      <c r="L1441" s="627">
        <v>0</v>
      </c>
      <c r="M1441" s="627">
        <v>0</v>
      </c>
      <c r="N1441" s="626">
        <v>1</v>
      </c>
      <c r="O1441" s="691">
        <v>0.5</v>
      </c>
      <c r="P1441" s="627">
        <v>0</v>
      </c>
      <c r="Q1441" s="642"/>
      <c r="R1441" s="626">
        <v>1</v>
      </c>
      <c r="S1441" s="642">
        <v>1</v>
      </c>
      <c r="T1441" s="691">
        <v>0.5</v>
      </c>
      <c r="U1441" s="673">
        <v>1</v>
      </c>
    </row>
    <row r="1442" spans="1:21" ht="14.4" customHeight="1" x14ac:dyDescent="0.3">
      <c r="A1442" s="625">
        <v>7</v>
      </c>
      <c r="B1442" s="626" t="s">
        <v>528</v>
      </c>
      <c r="C1442" s="626">
        <v>89301074</v>
      </c>
      <c r="D1442" s="689" t="s">
        <v>4146</v>
      </c>
      <c r="E1442" s="690" t="s">
        <v>2806</v>
      </c>
      <c r="F1442" s="626" t="s">
        <v>2775</v>
      </c>
      <c r="G1442" s="626" t="s">
        <v>3122</v>
      </c>
      <c r="H1442" s="626" t="s">
        <v>527</v>
      </c>
      <c r="I1442" s="626" t="s">
        <v>4125</v>
      </c>
      <c r="J1442" s="626" t="s">
        <v>3718</v>
      </c>
      <c r="K1442" s="626" t="s">
        <v>3125</v>
      </c>
      <c r="L1442" s="627">
        <v>0</v>
      </c>
      <c r="M1442" s="627">
        <v>0</v>
      </c>
      <c r="N1442" s="626">
        <v>1</v>
      </c>
      <c r="O1442" s="691">
        <v>1</v>
      </c>
      <c r="P1442" s="627"/>
      <c r="Q1442" s="642"/>
      <c r="R1442" s="626"/>
      <c r="S1442" s="642">
        <v>0</v>
      </c>
      <c r="T1442" s="691"/>
      <c r="U1442" s="673">
        <v>0</v>
      </c>
    </row>
    <row r="1443" spans="1:21" ht="14.4" customHeight="1" x14ac:dyDescent="0.3">
      <c r="A1443" s="625">
        <v>7</v>
      </c>
      <c r="B1443" s="626" t="s">
        <v>528</v>
      </c>
      <c r="C1443" s="626">
        <v>89301074</v>
      </c>
      <c r="D1443" s="689" t="s">
        <v>4146</v>
      </c>
      <c r="E1443" s="690" t="s">
        <v>2806</v>
      </c>
      <c r="F1443" s="626" t="s">
        <v>2775</v>
      </c>
      <c r="G1443" s="626" t="s">
        <v>2932</v>
      </c>
      <c r="H1443" s="626" t="s">
        <v>527</v>
      </c>
      <c r="I1443" s="626" t="s">
        <v>885</v>
      </c>
      <c r="J1443" s="626" t="s">
        <v>886</v>
      </c>
      <c r="K1443" s="626" t="s">
        <v>887</v>
      </c>
      <c r="L1443" s="627">
        <v>56.69</v>
      </c>
      <c r="M1443" s="627">
        <v>283.45</v>
      </c>
      <c r="N1443" s="626">
        <v>5</v>
      </c>
      <c r="O1443" s="691">
        <v>2.5</v>
      </c>
      <c r="P1443" s="627">
        <v>56.69</v>
      </c>
      <c r="Q1443" s="642">
        <v>0.2</v>
      </c>
      <c r="R1443" s="626">
        <v>1</v>
      </c>
      <c r="S1443" s="642">
        <v>0.2</v>
      </c>
      <c r="T1443" s="691">
        <v>1</v>
      </c>
      <c r="U1443" s="673">
        <v>0.4</v>
      </c>
    </row>
    <row r="1444" spans="1:21" ht="14.4" customHeight="1" x14ac:dyDescent="0.3">
      <c r="A1444" s="625">
        <v>7</v>
      </c>
      <c r="B1444" s="626" t="s">
        <v>528</v>
      </c>
      <c r="C1444" s="626">
        <v>89301074</v>
      </c>
      <c r="D1444" s="689" t="s">
        <v>4146</v>
      </c>
      <c r="E1444" s="690" t="s">
        <v>2806</v>
      </c>
      <c r="F1444" s="626" t="s">
        <v>2775</v>
      </c>
      <c r="G1444" s="626" t="s">
        <v>2932</v>
      </c>
      <c r="H1444" s="626" t="s">
        <v>527</v>
      </c>
      <c r="I1444" s="626" t="s">
        <v>4046</v>
      </c>
      <c r="J1444" s="626" t="s">
        <v>4047</v>
      </c>
      <c r="K1444" s="626" t="s">
        <v>4048</v>
      </c>
      <c r="L1444" s="627">
        <v>45.34</v>
      </c>
      <c r="M1444" s="627">
        <v>362.72</v>
      </c>
      <c r="N1444" s="626">
        <v>8</v>
      </c>
      <c r="O1444" s="691">
        <v>1.5</v>
      </c>
      <c r="P1444" s="627"/>
      <c r="Q1444" s="642">
        <v>0</v>
      </c>
      <c r="R1444" s="626"/>
      <c r="S1444" s="642">
        <v>0</v>
      </c>
      <c r="T1444" s="691"/>
      <c r="U1444" s="673">
        <v>0</v>
      </c>
    </row>
    <row r="1445" spans="1:21" ht="14.4" customHeight="1" x14ac:dyDescent="0.3">
      <c r="A1445" s="625">
        <v>7</v>
      </c>
      <c r="B1445" s="626" t="s">
        <v>528</v>
      </c>
      <c r="C1445" s="626">
        <v>89301074</v>
      </c>
      <c r="D1445" s="689" t="s">
        <v>4146</v>
      </c>
      <c r="E1445" s="690" t="s">
        <v>2806</v>
      </c>
      <c r="F1445" s="626" t="s">
        <v>2775</v>
      </c>
      <c r="G1445" s="626" t="s">
        <v>3126</v>
      </c>
      <c r="H1445" s="626" t="s">
        <v>527</v>
      </c>
      <c r="I1445" s="626" t="s">
        <v>3257</v>
      </c>
      <c r="J1445" s="626" t="s">
        <v>3258</v>
      </c>
      <c r="K1445" s="626" t="s">
        <v>3259</v>
      </c>
      <c r="L1445" s="627">
        <v>91.52</v>
      </c>
      <c r="M1445" s="627">
        <v>183.04</v>
      </c>
      <c r="N1445" s="626">
        <v>2</v>
      </c>
      <c r="O1445" s="691">
        <v>2</v>
      </c>
      <c r="P1445" s="627">
        <v>183.04</v>
      </c>
      <c r="Q1445" s="642">
        <v>1</v>
      </c>
      <c r="R1445" s="626">
        <v>2</v>
      </c>
      <c r="S1445" s="642">
        <v>1</v>
      </c>
      <c r="T1445" s="691">
        <v>2</v>
      </c>
      <c r="U1445" s="673">
        <v>1</v>
      </c>
    </row>
    <row r="1446" spans="1:21" ht="14.4" customHeight="1" x14ac:dyDescent="0.3">
      <c r="A1446" s="625">
        <v>7</v>
      </c>
      <c r="B1446" s="626" t="s">
        <v>528</v>
      </c>
      <c r="C1446" s="626">
        <v>89301074</v>
      </c>
      <c r="D1446" s="689" t="s">
        <v>4146</v>
      </c>
      <c r="E1446" s="690" t="s">
        <v>2806</v>
      </c>
      <c r="F1446" s="626" t="s">
        <v>2775</v>
      </c>
      <c r="G1446" s="626" t="s">
        <v>2860</v>
      </c>
      <c r="H1446" s="626" t="s">
        <v>645</v>
      </c>
      <c r="I1446" s="626" t="s">
        <v>2861</v>
      </c>
      <c r="J1446" s="626" t="s">
        <v>2862</v>
      </c>
      <c r="K1446" s="626" t="s">
        <v>2863</v>
      </c>
      <c r="L1446" s="627">
        <v>1344.66</v>
      </c>
      <c r="M1446" s="627">
        <v>10757.28</v>
      </c>
      <c r="N1446" s="626">
        <v>8</v>
      </c>
      <c r="O1446" s="691">
        <v>5</v>
      </c>
      <c r="P1446" s="627">
        <v>8067.9600000000009</v>
      </c>
      <c r="Q1446" s="642">
        <v>0.75</v>
      </c>
      <c r="R1446" s="626">
        <v>6</v>
      </c>
      <c r="S1446" s="642">
        <v>0.75</v>
      </c>
      <c r="T1446" s="691">
        <v>4</v>
      </c>
      <c r="U1446" s="673">
        <v>0.8</v>
      </c>
    </row>
    <row r="1447" spans="1:21" ht="14.4" customHeight="1" x14ac:dyDescent="0.3">
      <c r="A1447" s="625">
        <v>7</v>
      </c>
      <c r="B1447" s="626" t="s">
        <v>528</v>
      </c>
      <c r="C1447" s="626">
        <v>89301074</v>
      </c>
      <c r="D1447" s="689" t="s">
        <v>4146</v>
      </c>
      <c r="E1447" s="690" t="s">
        <v>2806</v>
      </c>
      <c r="F1447" s="626" t="s">
        <v>2775</v>
      </c>
      <c r="G1447" s="626" t="s">
        <v>2860</v>
      </c>
      <c r="H1447" s="626" t="s">
        <v>645</v>
      </c>
      <c r="I1447" s="626" t="s">
        <v>3130</v>
      </c>
      <c r="J1447" s="626" t="s">
        <v>3131</v>
      </c>
      <c r="K1447" s="626" t="s">
        <v>3132</v>
      </c>
      <c r="L1447" s="627">
        <v>1793.46</v>
      </c>
      <c r="M1447" s="627">
        <v>48423.419999999984</v>
      </c>
      <c r="N1447" s="626">
        <v>27</v>
      </c>
      <c r="O1447" s="691">
        <v>10</v>
      </c>
      <c r="P1447" s="627">
        <v>7173.84</v>
      </c>
      <c r="Q1447" s="642">
        <v>0.1481481481481482</v>
      </c>
      <c r="R1447" s="626">
        <v>4</v>
      </c>
      <c r="S1447" s="642">
        <v>0.14814814814814814</v>
      </c>
      <c r="T1447" s="691">
        <v>2</v>
      </c>
      <c r="U1447" s="673">
        <v>0.2</v>
      </c>
    </row>
    <row r="1448" spans="1:21" ht="14.4" customHeight="1" x14ac:dyDescent="0.3">
      <c r="A1448" s="625">
        <v>7</v>
      </c>
      <c r="B1448" s="626" t="s">
        <v>528</v>
      </c>
      <c r="C1448" s="626">
        <v>89301074</v>
      </c>
      <c r="D1448" s="689" t="s">
        <v>4146</v>
      </c>
      <c r="E1448" s="690" t="s">
        <v>2806</v>
      </c>
      <c r="F1448" s="626" t="s">
        <v>2775</v>
      </c>
      <c r="G1448" s="626" t="s">
        <v>3393</v>
      </c>
      <c r="H1448" s="626" t="s">
        <v>645</v>
      </c>
      <c r="I1448" s="626" t="s">
        <v>3394</v>
      </c>
      <c r="J1448" s="626" t="s">
        <v>1899</v>
      </c>
      <c r="K1448" s="626" t="s">
        <v>3396</v>
      </c>
      <c r="L1448" s="627">
        <v>140.03</v>
      </c>
      <c r="M1448" s="627">
        <v>420.09000000000003</v>
      </c>
      <c r="N1448" s="626">
        <v>3</v>
      </c>
      <c r="O1448" s="691">
        <v>0.5</v>
      </c>
      <c r="P1448" s="627"/>
      <c r="Q1448" s="642">
        <v>0</v>
      </c>
      <c r="R1448" s="626"/>
      <c r="S1448" s="642">
        <v>0</v>
      </c>
      <c r="T1448" s="691"/>
      <c r="U1448" s="673">
        <v>0</v>
      </c>
    </row>
    <row r="1449" spans="1:21" ht="14.4" customHeight="1" x14ac:dyDescent="0.3">
      <c r="A1449" s="625">
        <v>7</v>
      </c>
      <c r="B1449" s="626" t="s">
        <v>528</v>
      </c>
      <c r="C1449" s="626">
        <v>89301074</v>
      </c>
      <c r="D1449" s="689" t="s">
        <v>4146</v>
      </c>
      <c r="E1449" s="690" t="s">
        <v>2806</v>
      </c>
      <c r="F1449" s="626" t="s">
        <v>2775</v>
      </c>
      <c r="G1449" s="626" t="s">
        <v>3723</v>
      </c>
      <c r="H1449" s="626" t="s">
        <v>527</v>
      </c>
      <c r="I1449" s="626" t="s">
        <v>1405</v>
      </c>
      <c r="J1449" s="626" t="s">
        <v>830</v>
      </c>
      <c r="K1449" s="626" t="s">
        <v>4126</v>
      </c>
      <c r="L1449" s="627">
        <v>637.5</v>
      </c>
      <c r="M1449" s="627">
        <v>637.5</v>
      </c>
      <c r="N1449" s="626">
        <v>1</v>
      </c>
      <c r="O1449" s="691">
        <v>1</v>
      </c>
      <c r="P1449" s="627">
        <v>637.5</v>
      </c>
      <c r="Q1449" s="642">
        <v>1</v>
      </c>
      <c r="R1449" s="626">
        <v>1</v>
      </c>
      <c r="S1449" s="642">
        <v>1</v>
      </c>
      <c r="T1449" s="691">
        <v>1</v>
      </c>
      <c r="U1449" s="673">
        <v>1</v>
      </c>
    </row>
    <row r="1450" spans="1:21" ht="14.4" customHeight="1" x14ac:dyDescent="0.3">
      <c r="A1450" s="625">
        <v>7</v>
      </c>
      <c r="B1450" s="626" t="s">
        <v>528</v>
      </c>
      <c r="C1450" s="626">
        <v>89301074</v>
      </c>
      <c r="D1450" s="689" t="s">
        <v>4146</v>
      </c>
      <c r="E1450" s="690" t="s">
        <v>2806</v>
      </c>
      <c r="F1450" s="626" t="s">
        <v>2775</v>
      </c>
      <c r="G1450" s="626" t="s">
        <v>3137</v>
      </c>
      <c r="H1450" s="626" t="s">
        <v>527</v>
      </c>
      <c r="I1450" s="626" t="s">
        <v>893</v>
      </c>
      <c r="J1450" s="626" t="s">
        <v>3138</v>
      </c>
      <c r="K1450" s="626" t="s">
        <v>3139</v>
      </c>
      <c r="L1450" s="627">
        <v>0</v>
      </c>
      <c r="M1450" s="627">
        <v>0</v>
      </c>
      <c r="N1450" s="626">
        <v>11</v>
      </c>
      <c r="O1450" s="691">
        <v>5</v>
      </c>
      <c r="P1450" s="627">
        <v>0</v>
      </c>
      <c r="Q1450" s="642"/>
      <c r="R1450" s="626">
        <v>1</v>
      </c>
      <c r="S1450" s="642">
        <v>9.0909090909090912E-2</v>
      </c>
      <c r="T1450" s="691">
        <v>0.5</v>
      </c>
      <c r="U1450" s="673">
        <v>0.1</v>
      </c>
    </row>
    <row r="1451" spans="1:21" ht="14.4" customHeight="1" x14ac:dyDescent="0.3">
      <c r="A1451" s="625">
        <v>7</v>
      </c>
      <c r="B1451" s="626" t="s">
        <v>528</v>
      </c>
      <c r="C1451" s="626">
        <v>89301074</v>
      </c>
      <c r="D1451" s="689" t="s">
        <v>4146</v>
      </c>
      <c r="E1451" s="690" t="s">
        <v>2806</v>
      </c>
      <c r="F1451" s="626" t="s">
        <v>2775</v>
      </c>
      <c r="G1451" s="626" t="s">
        <v>2835</v>
      </c>
      <c r="H1451" s="626" t="s">
        <v>645</v>
      </c>
      <c r="I1451" s="626" t="s">
        <v>2836</v>
      </c>
      <c r="J1451" s="626" t="s">
        <v>2837</v>
      </c>
      <c r="K1451" s="626" t="s">
        <v>2838</v>
      </c>
      <c r="L1451" s="627">
        <v>428.4</v>
      </c>
      <c r="M1451" s="627">
        <v>428.4</v>
      </c>
      <c r="N1451" s="626">
        <v>1</v>
      </c>
      <c r="O1451" s="691">
        <v>1</v>
      </c>
      <c r="P1451" s="627">
        <v>428.4</v>
      </c>
      <c r="Q1451" s="642">
        <v>1</v>
      </c>
      <c r="R1451" s="626">
        <v>1</v>
      </c>
      <c r="S1451" s="642">
        <v>1</v>
      </c>
      <c r="T1451" s="691">
        <v>1</v>
      </c>
      <c r="U1451" s="673">
        <v>1</v>
      </c>
    </row>
    <row r="1452" spans="1:21" ht="14.4" customHeight="1" x14ac:dyDescent="0.3">
      <c r="A1452" s="625">
        <v>7</v>
      </c>
      <c r="B1452" s="626" t="s">
        <v>528</v>
      </c>
      <c r="C1452" s="626">
        <v>89301074</v>
      </c>
      <c r="D1452" s="689" t="s">
        <v>4146</v>
      </c>
      <c r="E1452" s="690" t="s">
        <v>2806</v>
      </c>
      <c r="F1452" s="626" t="s">
        <v>2775</v>
      </c>
      <c r="G1452" s="626" t="s">
        <v>2835</v>
      </c>
      <c r="H1452" s="626" t="s">
        <v>527</v>
      </c>
      <c r="I1452" s="626" t="s">
        <v>3401</v>
      </c>
      <c r="J1452" s="626" t="s">
        <v>3402</v>
      </c>
      <c r="K1452" s="626" t="s">
        <v>3403</v>
      </c>
      <c r="L1452" s="627">
        <v>0</v>
      </c>
      <c r="M1452" s="627">
        <v>0</v>
      </c>
      <c r="N1452" s="626">
        <v>2</v>
      </c>
      <c r="O1452" s="691">
        <v>1</v>
      </c>
      <c r="P1452" s="627"/>
      <c r="Q1452" s="642"/>
      <c r="R1452" s="626"/>
      <c r="S1452" s="642">
        <v>0</v>
      </c>
      <c r="T1452" s="691"/>
      <c r="U1452" s="673">
        <v>0</v>
      </c>
    </row>
    <row r="1453" spans="1:21" ht="14.4" customHeight="1" x14ac:dyDescent="0.3">
      <c r="A1453" s="625">
        <v>7</v>
      </c>
      <c r="B1453" s="626" t="s">
        <v>528</v>
      </c>
      <c r="C1453" s="626">
        <v>89301074</v>
      </c>
      <c r="D1453" s="689" t="s">
        <v>4146</v>
      </c>
      <c r="E1453" s="690" t="s">
        <v>2806</v>
      </c>
      <c r="F1453" s="626" t="s">
        <v>2775</v>
      </c>
      <c r="G1453" s="626" t="s">
        <v>2835</v>
      </c>
      <c r="H1453" s="626" t="s">
        <v>527</v>
      </c>
      <c r="I1453" s="626" t="s">
        <v>4127</v>
      </c>
      <c r="J1453" s="626" t="s">
        <v>3402</v>
      </c>
      <c r="K1453" s="626" t="s">
        <v>3403</v>
      </c>
      <c r="L1453" s="627">
        <v>0</v>
      </c>
      <c r="M1453" s="627">
        <v>0</v>
      </c>
      <c r="N1453" s="626">
        <v>5</v>
      </c>
      <c r="O1453" s="691">
        <v>1</v>
      </c>
      <c r="P1453" s="627">
        <v>0</v>
      </c>
      <c r="Q1453" s="642"/>
      <c r="R1453" s="626">
        <v>5</v>
      </c>
      <c r="S1453" s="642">
        <v>1</v>
      </c>
      <c r="T1453" s="691">
        <v>1</v>
      </c>
      <c r="U1453" s="673">
        <v>1</v>
      </c>
    </row>
    <row r="1454" spans="1:21" ht="14.4" customHeight="1" x14ac:dyDescent="0.3">
      <c r="A1454" s="625">
        <v>7</v>
      </c>
      <c r="B1454" s="626" t="s">
        <v>528</v>
      </c>
      <c r="C1454" s="626">
        <v>89301074</v>
      </c>
      <c r="D1454" s="689" t="s">
        <v>4146</v>
      </c>
      <c r="E1454" s="690" t="s">
        <v>2806</v>
      </c>
      <c r="F1454" s="626" t="s">
        <v>2775</v>
      </c>
      <c r="G1454" s="626" t="s">
        <v>2835</v>
      </c>
      <c r="H1454" s="626" t="s">
        <v>645</v>
      </c>
      <c r="I1454" s="626" t="s">
        <v>4049</v>
      </c>
      <c r="J1454" s="626" t="s">
        <v>4050</v>
      </c>
      <c r="K1454" s="626" t="s">
        <v>4051</v>
      </c>
      <c r="L1454" s="627">
        <v>46.3</v>
      </c>
      <c r="M1454" s="627">
        <v>277.79999999999995</v>
      </c>
      <c r="N1454" s="626">
        <v>6</v>
      </c>
      <c r="O1454" s="691">
        <v>1</v>
      </c>
      <c r="P1454" s="627">
        <v>277.79999999999995</v>
      </c>
      <c r="Q1454" s="642">
        <v>1</v>
      </c>
      <c r="R1454" s="626">
        <v>6</v>
      </c>
      <c r="S1454" s="642">
        <v>1</v>
      </c>
      <c r="T1454" s="691">
        <v>1</v>
      </c>
      <c r="U1454" s="673">
        <v>1</v>
      </c>
    </row>
    <row r="1455" spans="1:21" ht="14.4" customHeight="1" x14ac:dyDescent="0.3">
      <c r="A1455" s="625">
        <v>7</v>
      </c>
      <c r="B1455" s="626" t="s">
        <v>528</v>
      </c>
      <c r="C1455" s="626">
        <v>89301074</v>
      </c>
      <c r="D1455" s="689" t="s">
        <v>4146</v>
      </c>
      <c r="E1455" s="690" t="s">
        <v>2806</v>
      </c>
      <c r="F1455" s="626" t="s">
        <v>2775</v>
      </c>
      <c r="G1455" s="626" t="s">
        <v>3140</v>
      </c>
      <c r="H1455" s="626" t="s">
        <v>527</v>
      </c>
      <c r="I1455" s="626" t="s">
        <v>3141</v>
      </c>
      <c r="J1455" s="626" t="s">
        <v>4128</v>
      </c>
      <c r="K1455" s="626" t="s">
        <v>3143</v>
      </c>
      <c r="L1455" s="627">
        <v>975.16</v>
      </c>
      <c r="M1455" s="627">
        <v>3900.64</v>
      </c>
      <c r="N1455" s="626">
        <v>4</v>
      </c>
      <c r="O1455" s="691">
        <v>3</v>
      </c>
      <c r="P1455" s="627">
        <v>975.16</v>
      </c>
      <c r="Q1455" s="642">
        <v>0.25</v>
      </c>
      <c r="R1455" s="626">
        <v>1</v>
      </c>
      <c r="S1455" s="642">
        <v>0.25</v>
      </c>
      <c r="T1455" s="691">
        <v>1</v>
      </c>
      <c r="U1455" s="673">
        <v>0.33333333333333331</v>
      </c>
    </row>
    <row r="1456" spans="1:21" ht="14.4" customHeight="1" x14ac:dyDescent="0.3">
      <c r="A1456" s="625">
        <v>7</v>
      </c>
      <c r="B1456" s="626" t="s">
        <v>528</v>
      </c>
      <c r="C1456" s="626">
        <v>89301074</v>
      </c>
      <c r="D1456" s="689" t="s">
        <v>4146</v>
      </c>
      <c r="E1456" s="690" t="s">
        <v>2806</v>
      </c>
      <c r="F1456" s="626" t="s">
        <v>2775</v>
      </c>
      <c r="G1456" s="626" t="s">
        <v>3140</v>
      </c>
      <c r="H1456" s="626" t="s">
        <v>527</v>
      </c>
      <c r="I1456" s="626" t="s">
        <v>3141</v>
      </c>
      <c r="J1456" s="626" t="s">
        <v>3142</v>
      </c>
      <c r="K1456" s="626" t="s">
        <v>3143</v>
      </c>
      <c r="L1456" s="627">
        <v>975.16</v>
      </c>
      <c r="M1456" s="627">
        <v>3900.64</v>
      </c>
      <c r="N1456" s="626">
        <v>4</v>
      </c>
      <c r="O1456" s="691">
        <v>4</v>
      </c>
      <c r="P1456" s="627">
        <v>3900.64</v>
      </c>
      <c r="Q1456" s="642">
        <v>1</v>
      </c>
      <c r="R1456" s="626">
        <v>4</v>
      </c>
      <c r="S1456" s="642">
        <v>1</v>
      </c>
      <c r="T1456" s="691">
        <v>4</v>
      </c>
      <c r="U1456" s="673">
        <v>1</v>
      </c>
    </row>
    <row r="1457" spans="1:21" ht="14.4" customHeight="1" x14ac:dyDescent="0.3">
      <c r="A1457" s="625">
        <v>7</v>
      </c>
      <c r="B1457" s="626" t="s">
        <v>528</v>
      </c>
      <c r="C1457" s="626">
        <v>89301074</v>
      </c>
      <c r="D1457" s="689" t="s">
        <v>4146</v>
      </c>
      <c r="E1457" s="690" t="s">
        <v>2806</v>
      </c>
      <c r="F1457" s="626" t="s">
        <v>2775</v>
      </c>
      <c r="G1457" s="626" t="s">
        <v>3140</v>
      </c>
      <c r="H1457" s="626" t="s">
        <v>527</v>
      </c>
      <c r="I1457" s="626" t="s">
        <v>3146</v>
      </c>
      <c r="J1457" s="626" t="s">
        <v>4129</v>
      </c>
      <c r="K1457" s="626" t="s">
        <v>3147</v>
      </c>
      <c r="L1457" s="627">
        <v>1301.1500000000001</v>
      </c>
      <c r="M1457" s="627">
        <v>1301.1500000000001</v>
      </c>
      <c r="N1457" s="626">
        <v>1</v>
      </c>
      <c r="O1457" s="691">
        <v>1</v>
      </c>
      <c r="P1457" s="627">
        <v>1301.1500000000001</v>
      </c>
      <c r="Q1457" s="642">
        <v>1</v>
      </c>
      <c r="R1457" s="626">
        <v>1</v>
      </c>
      <c r="S1457" s="642">
        <v>1</v>
      </c>
      <c r="T1457" s="691">
        <v>1</v>
      </c>
      <c r="U1457" s="673">
        <v>1</v>
      </c>
    </row>
    <row r="1458" spans="1:21" ht="14.4" customHeight="1" x14ac:dyDescent="0.3">
      <c r="A1458" s="625">
        <v>7</v>
      </c>
      <c r="B1458" s="626" t="s">
        <v>528</v>
      </c>
      <c r="C1458" s="626">
        <v>89301074</v>
      </c>
      <c r="D1458" s="689" t="s">
        <v>4146</v>
      </c>
      <c r="E1458" s="690" t="s">
        <v>2806</v>
      </c>
      <c r="F1458" s="626" t="s">
        <v>2775</v>
      </c>
      <c r="G1458" s="626" t="s">
        <v>3140</v>
      </c>
      <c r="H1458" s="626" t="s">
        <v>527</v>
      </c>
      <c r="I1458" s="626" t="s">
        <v>3146</v>
      </c>
      <c r="J1458" s="626" t="s">
        <v>3145</v>
      </c>
      <c r="K1458" s="626" t="s">
        <v>3147</v>
      </c>
      <c r="L1458" s="627">
        <v>1301.1500000000001</v>
      </c>
      <c r="M1458" s="627">
        <v>5204.6000000000004</v>
      </c>
      <c r="N1458" s="626">
        <v>4</v>
      </c>
      <c r="O1458" s="691">
        <v>3</v>
      </c>
      <c r="P1458" s="627">
        <v>5204.6000000000004</v>
      </c>
      <c r="Q1458" s="642">
        <v>1</v>
      </c>
      <c r="R1458" s="626">
        <v>4</v>
      </c>
      <c r="S1458" s="642">
        <v>1</v>
      </c>
      <c r="T1458" s="691">
        <v>3</v>
      </c>
      <c r="U1458" s="673">
        <v>1</v>
      </c>
    </row>
    <row r="1459" spans="1:21" ht="14.4" customHeight="1" x14ac:dyDescent="0.3">
      <c r="A1459" s="625">
        <v>7</v>
      </c>
      <c r="B1459" s="626" t="s">
        <v>528</v>
      </c>
      <c r="C1459" s="626">
        <v>89301074</v>
      </c>
      <c r="D1459" s="689" t="s">
        <v>4146</v>
      </c>
      <c r="E1459" s="690" t="s">
        <v>2806</v>
      </c>
      <c r="F1459" s="626" t="s">
        <v>2775</v>
      </c>
      <c r="G1459" s="626" t="s">
        <v>3140</v>
      </c>
      <c r="H1459" s="626" t="s">
        <v>527</v>
      </c>
      <c r="I1459" s="626" t="s">
        <v>3507</v>
      </c>
      <c r="J1459" s="626" t="s">
        <v>3730</v>
      </c>
      <c r="K1459" s="626" t="s">
        <v>3270</v>
      </c>
      <c r="L1459" s="627">
        <v>1540.49</v>
      </c>
      <c r="M1459" s="627">
        <v>3080.98</v>
      </c>
      <c r="N1459" s="626">
        <v>2</v>
      </c>
      <c r="O1459" s="691">
        <v>2</v>
      </c>
      <c r="P1459" s="627">
        <v>1540.49</v>
      </c>
      <c r="Q1459" s="642">
        <v>0.5</v>
      </c>
      <c r="R1459" s="626">
        <v>1</v>
      </c>
      <c r="S1459" s="642">
        <v>0.5</v>
      </c>
      <c r="T1459" s="691">
        <v>1</v>
      </c>
      <c r="U1459" s="673">
        <v>0.5</v>
      </c>
    </row>
    <row r="1460" spans="1:21" ht="14.4" customHeight="1" x14ac:dyDescent="0.3">
      <c r="A1460" s="625">
        <v>7</v>
      </c>
      <c r="B1460" s="626" t="s">
        <v>528</v>
      </c>
      <c r="C1460" s="626">
        <v>89301074</v>
      </c>
      <c r="D1460" s="689" t="s">
        <v>4146</v>
      </c>
      <c r="E1460" s="690" t="s">
        <v>2806</v>
      </c>
      <c r="F1460" s="626" t="s">
        <v>2775</v>
      </c>
      <c r="G1460" s="626" t="s">
        <v>3140</v>
      </c>
      <c r="H1460" s="626" t="s">
        <v>527</v>
      </c>
      <c r="I1460" s="626" t="s">
        <v>3507</v>
      </c>
      <c r="J1460" s="626" t="s">
        <v>3508</v>
      </c>
      <c r="K1460" s="626" t="s">
        <v>3270</v>
      </c>
      <c r="L1460" s="627">
        <v>1540.49</v>
      </c>
      <c r="M1460" s="627">
        <v>1540.49</v>
      </c>
      <c r="N1460" s="626">
        <v>1</v>
      </c>
      <c r="O1460" s="691">
        <v>1</v>
      </c>
      <c r="P1460" s="627">
        <v>1540.49</v>
      </c>
      <c r="Q1460" s="642">
        <v>1</v>
      </c>
      <c r="R1460" s="626">
        <v>1</v>
      </c>
      <c r="S1460" s="642">
        <v>1</v>
      </c>
      <c r="T1460" s="691">
        <v>1</v>
      </c>
      <c r="U1460" s="673">
        <v>1</v>
      </c>
    </row>
    <row r="1461" spans="1:21" ht="14.4" customHeight="1" x14ac:dyDescent="0.3">
      <c r="A1461" s="625">
        <v>7</v>
      </c>
      <c r="B1461" s="626" t="s">
        <v>528</v>
      </c>
      <c r="C1461" s="626">
        <v>89301074</v>
      </c>
      <c r="D1461" s="689" t="s">
        <v>4146</v>
      </c>
      <c r="E1461" s="690" t="s">
        <v>2806</v>
      </c>
      <c r="F1461" s="626" t="s">
        <v>2775</v>
      </c>
      <c r="G1461" s="626" t="s">
        <v>3140</v>
      </c>
      <c r="H1461" s="626" t="s">
        <v>527</v>
      </c>
      <c r="I1461" s="626" t="s">
        <v>3731</v>
      </c>
      <c r="J1461" s="626" t="s">
        <v>3939</v>
      </c>
      <c r="K1461" s="626" t="s">
        <v>3511</v>
      </c>
      <c r="L1461" s="627">
        <v>1736.73</v>
      </c>
      <c r="M1461" s="627">
        <v>3473.46</v>
      </c>
      <c r="N1461" s="626">
        <v>2</v>
      </c>
      <c r="O1461" s="691">
        <v>1</v>
      </c>
      <c r="P1461" s="627"/>
      <c r="Q1461" s="642">
        <v>0</v>
      </c>
      <c r="R1461" s="626"/>
      <c r="S1461" s="642">
        <v>0</v>
      </c>
      <c r="T1461" s="691"/>
      <c r="U1461" s="673">
        <v>0</v>
      </c>
    </row>
    <row r="1462" spans="1:21" ht="14.4" customHeight="1" x14ac:dyDescent="0.3">
      <c r="A1462" s="625">
        <v>7</v>
      </c>
      <c r="B1462" s="626" t="s">
        <v>528</v>
      </c>
      <c r="C1462" s="626">
        <v>89301074</v>
      </c>
      <c r="D1462" s="689" t="s">
        <v>4146</v>
      </c>
      <c r="E1462" s="690" t="s">
        <v>2806</v>
      </c>
      <c r="F1462" s="626" t="s">
        <v>2775</v>
      </c>
      <c r="G1462" s="626" t="s">
        <v>3140</v>
      </c>
      <c r="H1462" s="626" t="s">
        <v>527</v>
      </c>
      <c r="I1462" s="626" t="s">
        <v>3731</v>
      </c>
      <c r="J1462" s="626" t="s">
        <v>3510</v>
      </c>
      <c r="K1462" s="626" t="s">
        <v>3511</v>
      </c>
      <c r="L1462" s="627">
        <v>1736.73</v>
      </c>
      <c r="M1462" s="627">
        <v>3473.46</v>
      </c>
      <c r="N1462" s="626">
        <v>2</v>
      </c>
      <c r="O1462" s="691">
        <v>2</v>
      </c>
      <c r="P1462" s="627">
        <v>3473.46</v>
      </c>
      <c r="Q1462" s="642">
        <v>1</v>
      </c>
      <c r="R1462" s="626">
        <v>2</v>
      </c>
      <c r="S1462" s="642">
        <v>1</v>
      </c>
      <c r="T1462" s="691">
        <v>2</v>
      </c>
      <c r="U1462" s="673">
        <v>1</v>
      </c>
    </row>
    <row r="1463" spans="1:21" ht="14.4" customHeight="1" x14ac:dyDescent="0.3">
      <c r="A1463" s="625">
        <v>7</v>
      </c>
      <c r="B1463" s="626" t="s">
        <v>528</v>
      </c>
      <c r="C1463" s="626">
        <v>89301074</v>
      </c>
      <c r="D1463" s="689" t="s">
        <v>4146</v>
      </c>
      <c r="E1463" s="690" t="s">
        <v>2806</v>
      </c>
      <c r="F1463" s="626" t="s">
        <v>2775</v>
      </c>
      <c r="G1463" s="626" t="s">
        <v>3140</v>
      </c>
      <c r="H1463" s="626" t="s">
        <v>527</v>
      </c>
      <c r="I1463" s="626" t="s">
        <v>3262</v>
      </c>
      <c r="J1463" s="626" t="s">
        <v>3142</v>
      </c>
      <c r="K1463" s="626" t="s">
        <v>3143</v>
      </c>
      <c r="L1463" s="627">
        <v>975.16</v>
      </c>
      <c r="M1463" s="627">
        <v>975.16</v>
      </c>
      <c r="N1463" s="626">
        <v>1</v>
      </c>
      <c r="O1463" s="691">
        <v>1</v>
      </c>
      <c r="P1463" s="627">
        <v>975.16</v>
      </c>
      <c r="Q1463" s="642">
        <v>1</v>
      </c>
      <c r="R1463" s="626">
        <v>1</v>
      </c>
      <c r="S1463" s="642">
        <v>1</v>
      </c>
      <c r="T1463" s="691">
        <v>1</v>
      </c>
      <c r="U1463" s="673">
        <v>1</v>
      </c>
    </row>
    <row r="1464" spans="1:21" ht="14.4" customHeight="1" x14ac:dyDescent="0.3">
      <c r="A1464" s="625">
        <v>7</v>
      </c>
      <c r="B1464" s="626" t="s">
        <v>528</v>
      </c>
      <c r="C1464" s="626">
        <v>89301074</v>
      </c>
      <c r="D1464" s="689" t="s">
        <v>4146</v>
      </c>
      <c r="E1464" s="690" t="s">
        <v>2806</v>
      </c>
      <c r="F1464" s="626" t="s">
        <v>2775</v>
      </c>
      <c r="G1464" s="626" t="s">
        <v>3140</v>
      </c>
      <c r="H1464" s="626" t="s">
        <v>527</v>
      </c>
      <c r="I1464" s="626" t="s">
        <v>3263</v>
      </c>
      <c r="J1464" s="626" t="s">
        <v>4129</v>
      </c>
      <c r="K1464" s="626" t="s">
        <v>3147</v>
      </c>
      <c r="L1464" s="627">
        <v>1301.1500000000001</v>
      </c>
      <c r="M1464" s="627">
        <v>2602.3000000000002</v>
      </c>
      <c r="N1464" s="626">
        <v>2</v>
      </c>
      <c r="O1464" s="691">
        <v>1</v>
      </c>
      <c r="P1464" s="627"/>
      <c r="Q1464" s="642">
        <v>0</v>
      </c>
      <c r="R1464" s="626"/>
      <c r="S1464" s="642">
        <v>0</v>
      </c>
      <c r="T1464" s="691"/>
      <c r="U1464" s="673">
        <v>0</v>
      </c>
    </row>
    <row r="1465" spans="1:21" ht="14.4" customHeight="1" x14ac:dyDescent="0.3">
      <c r="A1465" s="625">
        <v>7</v>
      </c>
      <c r="B1465" s="626" t="s">
        <v>528</v>
      </c>
      <c r="C1465" s="626">
        <v>89301074</v>
      </c>
      <c r="D1465" s="689" t="s">
        <v>4146</v>
      </c>
      <c r="E1465" s="690" t="s">
        <v>2806</v>
      </c>
      <c r="F1465" s="626" t="s">
        <v>2775</v>
      </c>
      <c r="G1465" s="626" t="s">
        <v>3140</v>
      </c>
      <c r="H1465" s="626" t="s">
        <v>527</v>
      </c>
      <c r="I1465" s="626" t="s">
        <v>3263</v>
      </c>
      <c r="J1465" s="626" t="s">
        <v>3145</v>
      </c>
      <c r="K1465" s="626" t="s">
        <v>3147</v>
      </c>
      <c r="L1465" s="627">
        <v>1301.1500000000001</v>
      </c>
      <c r="M1465" s="627">
        <v>1301.1500000000001</v>
      </c>
      <c r="N1465" s="626">
        <v>1</v>
      </c>
      <c r="O1465" s="691">
        <v>1</v>
      </c>
      <c r="P1465" s="627">
        <v>1301.1500000000001</v>
      </c>
      <c r="Q1465" s="642">
        <v>1</v>
      </c>
      <c r="R1465" s="626">
        <v>1</v>
      </c>
      <c r="S1465" s="642">
        <v>1</v>
      </c>
      <c r="T1465" s="691">
        <v>1</v>
      </c>
      <c r="U1465" s="673">
        <v>1</v>
      </c>
    </row>
    <row r="1466" spans="1:21" ht="14.4" customHeight="1" x14ac:dyDescent="0.3">
      <c r="A1466" s="625">
        <v>7</v>
      </c>
      <c r="B1466" s="626" t="s">
        <v>528</v>
      </c>
      <c r="C1466" s="626">
        <v>89301074</v>
      </c>
      <c r="D1466" s="689" t="s">
        <v>4146</v>
      </c>
      <c r="E1466" s="690" t="s">
        <v>2806</v>
      </c>
      <c r="F1466" s="626" t="s">
        <v>2775</v>
      </c>
      <c r="G1466" s="626" t="s">
        <v>3140</v>
      </c>
      <c r="H1466" s="626" t="s">
        <v>527</v>
      </c>
      <c r="I1466" s="626" t="s">
        <v>3732</v>
      </c>
      <c r="J1466" s="626" t="s">
        <v>3508</v>
      </c>
      <c r="K1466" s="626" t="s">
        <v>3270</v>
      </c>
      <c r="L1466" s="627">
        <v>1540.49</v>
      </c>
      <c r="M1466" s="627">
        <v>4621.47</v>
      </c>
      <c r="N1466" s="626">
        <v>3</v>
      </c>
      <c r="O1466" s="691">
        <v>2</v>
      </c>
      <c r="P1466" s="627">
        <v>4621.47</v>
      </c>
      <c r="Q1466" s="642">
        <v>1</v>
      </c>
      <c r="R1466" s="626">
        <v>3</v>
      </c>
      <c r="S1466" s="642">
        <v>1</v>
      </c>
      <c r="T1466" s="691">
        <v>2</v>
      </c>
      <c r="U1466" s="673">
        <v>1</v>
      </c>
    </row>
    <row r="1467" spans="1:21" ht="14.4" customHeight="1" x14ac:dyDescent="0.3">
      <c r="A1467" s="625">
        <v>7</v>
      </c>
      <c r="B1467" s="626" t="s">
        <v>528</v>
      </c>
      <c r="C1467" s="626">
        <v>89301074</v>
      </c>
      <c r="D1467" s="689" t="s">
        <v>4146</v>
      </c>
      <c r="E1467" s="690" t="s">
        <v>2806</v>
      </c>
      <c r="F1467" s="626" t="s">
        <v>2775</v>
      </c>
      <c r="G1467" s="626" t="s">
        <v>3140</v>
      </c>
      <c r="H1467" s="626" t="s">
        <v>527</v>
      </c>
      <c r="I1467" s="626" t="s">
        <v>3509</v>
      </c>
      <c r="J1467" s="626" t="s">
        <v>3939</v>
      </c>
      <c r="K1467" s="626" t="s">
        <v>3511</v>
      </c>
      <c r="L1467" s="627">
        <v>1736.73</v>
      </c>
      <c r="M1467" s="627">
        <v>1736.73</v>
      </c>
      <c r="N1467" s="626">
        <v>1</v>
      </c>
      <c r="O1467" s="691">
        <v>1</v>
      </c>
      <c r="P1467" s="627">
        <v>1736.73</v>
      </c>
      <c r="Q1467" s="642">
        <v>1</v>
      </c>
      <c r="R1467" s="626">
        <v>1</v>
      </c>
      <c r="S1467" s="642">
        <v>1</v>
      </c>
      <c r="T1467" s="691">
        <v>1</v>
      </c>
      <c r="U1467" s="673">
        <v>1</v>
      </c>
    </row>
    <row r="1468" spans="1:21" ht="14.4" customHeight="1" x14ac:dyDescent="0.3">
      <c r="A1468" s="625">
        <v>7</v>
      </c>
      <c r="B1468" s="626" t="s">
        <v>528</v>
      </c>
      <c r="C1468" s="626">
        <v>89301074</v>
      </c>
      <c r="D1468" s="689" t="s">
        <v>4146</v>
      </c>
      <c r="E1468" s="690" t="s">
        <v>2806</v>
      </c>
      <c r="F1468" s="626" t="s">
        <v>2775</v>
      </c>
      <c r="G1468" s="626" t="s">
        <v>3140</v>
      </c>
      <c r="H1468" s="626" t="s">
        <v>527</v>
      </c>
      <c r="I1468" s="626" t="s">
        <v>3509</v>
      </c>
      <c r="J1468" s="626" t="s">
        <v>3510</v>
      </c>
      <c r="K1468" s="626" t="s">
        <v>3511</v>
      </c>
      <c r="L1468" s="627">
        <v>1736.73</v>
      </c>
      <c r="M1468" s="627">
        <v>1736.73</v>
      </c>
      <c r="N1468" s="626">
        <v>1</v>
      </c>
      <c r="O1468" s="691">
        <v>1</v>
      </c>
      <c r="P1468" s="627">
        <v>1736.73</v>
      </c>
      <c r="Q1468" s="642">
        <v>1</v>
      </c>
      <c r="R1468" s="626">
        <v>1</v>
      </c>
      <c r="S1468" s="642">
        <v>1</v>
      </c>
      <c r="T1468" s="691">
        <v>1</v>
      </c>
      <c r="U1468" s="673">
        <v>1</v>
      </c>
    </row>
    <row r="1469" spans="1:21" ht="14.4" customHeight="1" x14ac:dyDescent="0.3">
      <c r="A1469" s="625">
        <v>7</v>
      </c>
      <c r="B1469" s="626" t="s">
        <v>528</v>
      </c>
      <c r="C1469" s="626">
        <v>89301074</v>
      </c>
      <c r="D1469" s="689" t="s">
        <v>4146</v>
      </c>
      <c r="E1469" s="690" t="s">
        <v>2806</v>
      </c>
      <c r="F1469" s="626" t="s">
        <v>2775</v>
      </c>
      <c r="G1469" s="626" t="s">
        <v>3140</v>
      </c>
      <c r="H1469" s="626" t="s">
        <v>527</v>
      </c>
      <c r="I1469" s="626" t="s">
        <v>3148</v>
      </c>
      <c r="J1469" s="626" t="s">
        <v>3149</v>
      </c>
      <c r="K1469" s="626" t="s">
        <v>3150</v>
      </c>
      <c r="L1469" s="627">
        <v>0</v>
      </c>
      <c r="M1469" s="627">
        <v>0</v>
      </c>
      <c r="N1469" s="626">
        <v>1</v>
      </c>
      <c r="O1469" s="691">
        <v>1</v>
      </c>
      <c r="P1469" s="627"/>
      <c r="Q1469" s="642"/>
      <c r="R1469" s="626"/>
      <c r="S1469" s="642">
        <v>0</v>
      </c>
      <c r="T1469" s="691"/>
      <c r="U1469" s="673">
        <v>0</v>
      </c>
    </row>
    <row r="1470" spans="1:21" ht="14.4" customHeight="1" x14ac:dyDescent="0.3">
      <c r="A1470" s="625">
        <v>7</v>
      </c>
      <c r="B1470" s="626" t="s">
        <v>528</v>
      </c>
      <c r="C1470" s="626">
        <v>89301074</v>
      </c>
      <c r="D1470" s="689" t="s">
        <v>4146</v>
      </c>
      <c r="E1470" s="690" t="s">
        <v>2806</v>
      </c>
      <c r="F1470" s="626" t="s">
        <v>2775</v>
      </c>
      <c r="G1470" s="626" t="s">
        <v>3140</v>
      </c>
      <c r="H1470" s="626" t="s">
        <v>527</v>
      </c>
      <c r="I1470" s="626" t="s">
        <v>4055</v>
      </c>
      <c r="J1470" s="626" t="s">
        <v>3508</v>
      </c>
      <c r="K1470" s="626" t="s">
        <v>4056</v>
      </c>
      <c r="L1470" s="627">
        <v>0</v>
      </c>
      <c r="M1470" s="627">
        <v>0</v>
      </c>
      <c r="N1470" s="626">
        <v>10</v>
      </c>
      <c r="O1470" s="691">
        <v>2</v>
      </c>
      <c r="P1470" s="627">
        <v>0</v>
      </c>
      <c r="Q1470" s="642"/>
      <c r="R1470" s="626">
        <v>6</v>
      </c>
      <c r="S1470" s="642">
        <v>0.6</v>
      </c>
      <c r="T1470" s="691">
        <v>1</v>
      </c>
      <c r="U1470" s="673">
        <v>0.5</v>
      </c>
    </row>
    <row r="1471" spans="1:21" ht="14.4" customHeight="1" x14ac:dyDescent="0.3">
      <c r="A1471" s="625">
        <v>7</v>
      </c>
      <c r="B1471" s="626" t="s">
        <v>528</v>
      </c>
      <c r="C1471" s="626">
        <v>89301074</v>
      </c>
      <c r="D1471" s="689" t="s">
        <v>4146</v>
      </c>
      <c r="E1471" s="690" t="s">
        <v>2806</v>
      </c>
      <c r="F1471" s="626" t="s">
        <v>2775</v>
      </c>
      <c r="G1471" s="626" t="s">
        <v>3140</v>
      </c>
      <c r="H1471" s="626" t="s">
        <v>527</v>
      </c>
      <c r="I1471" s="626" t="s">
        <v>4130</v>
      </c>
      <c r="J1471" s="626" t="s">
        <v>3265</v>
      </c>
      <c r="K1471" s="626" t="s">
        <v>4131</v>
      </c>
      <c r="L1471" s="627">
        <v>0</v>
      </c>
      <c r="M1471" s="627">
        <v>0</v>
      </c>
      <c r="N1471" s="626">
        <v>2</v>
      </c>
      <c r="O1471" s="691">
        <v>2</v>
      </c>
      <c r="P1471" s="627">
        <v>0</v>
      </c>
      <c r="Q1471" s="642"/>
      <c r="R1471" s="626">
        <v>2</v>
      </c>
      <c r="S1471" s="642">
        <v>1</v>
      </c>
      <c r="T1471" s="691">
        <v>2</v>
      </c>
      <c r="U1471" s="673">
        <v>1</v>
      </c>
    </row>
    <row r="1472" spans="1:21" ht="14.4" customHeight="1" x14ac:dyDescent="0.3">
      <c r="A1472" s="625">
        <v>7</v>
      </c>
      <c r="B1472" s="626" t="s">
        <v>528</v>
      </c>
      <c r="C1472" s="626">
        <v>89301074</v>
      </c>
      <c r="D1472" s="689" t="s">
        <v>4146</v>
      </c>
      <c r="E1472" s="690" t="s">
        <v>2806</v>
      </c>
      <c r="F1472" s="626" t="s">
        <v>2775</v>
      </c>
      <c r="G1472" s="626" t="s">
        <v>3140</v>
      </c>
      <c r="H1472" s="626" t="s">
        <v>527</v>
      </c>
      <c r="I1472" s="626" t="s">
        <v>4132</v>
      </c>
      <c r="J1472" s="626" t="s">
        <v>3510</v>
      </c>
      <c r="K1472" s="626" t="s">
        <v>4133</v>
      </c>
      <c r="L1472" s="627">
        <v>0</v>
      </c>
      <c r="M1472" s="627">
        <v>0</v>
      </c>
      <c r="N1472" s="626">
        <v>2</v>
      </c>
      <c r="O1472" s="691">
        <v>1</v>
      </c>
      <c r="P1472" s="627">
        <v>0</v>
      </c>
      <c r="Q1472" s="642"/>
      <c r="R1472" s="626">
        <v>1</v>
      </c>
      <c r="S1472" s="642">
        <v>0.5</v>
      </c>
      <c r="T1472" s="691">
        <v>1</v>
      </c>
      <c r="U1472" s="673">
        <v>1</v>
      </c>
    </row>
    <row r="1473" spans="1:21" ht="14.4" customHeight="1" x14ac:dyDescent="0.3">
      <c r="A1473" s="625">
        <v>7</v>
      </c>
      <c r="B1473" s="626" t="s">
        <v>528</v>
      </c>
      <c r="C1473" s="626">
        <v>89301074</v>
      </c>
      <c r="D1473" s="689" t="s">
        <v>4146</v>
      </c>
      <c r="E1473" s="690" t="s">
        <v>2806</v>
      </c>
      <c r="F1473" s="626" t="s">
        <v>2775</v>
      </c>
      <c r="G1473" s="626" t="s">
        <v>3140</v>
      </c>
      <c r="H1473" s="626" t="s">
        <v>527</v>
      </c>
      <c r="I1473" s="626" t="s">
        <v>3911</v>
      </c>
      <c r="J1473" s="626" t="s">
        <v>3912</v>
      </c>
      <c r="K1473" s="626" t="s">
        <v>3913</v>
      </c>
      <c r="L1473" s="627">
        <v>1906.12</v>
      </c>
      <c r="M1473" s="627">
        <v>3812.24</v>
      </c>
      <c r="N1473" s="626">
        <v>2</v>
      </c>
      <c r="O1473" s="691">
        <v>2</v>
      </c>
      <c r="P1473" s="627"/>
      <c r="Q1473" s="642">
        <v>0</v>
      </c>
      <c r="R1473" s="626"/>
      <c r="S1473" s="642">
        <v>0</v>
      </c>
      <c r="T1473" s="691"/>
      <c r="U1473" s="673">
        <v>0</v>
      </c>
    </row>
    <row r="1474" spans="1:21" ht="14.4" customHeight="1" x14ac:dyDescent="0.3">
      <c r="A1474" s="625">
        <v>7</v>
      </c>
      <c r="B1474" s="626" t="s">
        <v>528</v>
      </c>
      <c r="C1474" s="626">
        <v>89301074</v>
      </c>
      <c r="D1474" s="689" t="s">
        <v>4146</v>
      </c>
      <c r="E1474" s="690" t="s">
        <v>2806</v>
      </c>
      <c r="F1474" s="626" t="s">
        <v>2775</v>
      </c>
      <c r="G1474" s="626" t="s">
        <v>3140</v>
      </c>
      <c r="H1474" s="626" t="s">
        <v>527</v>
      </c>
      <c r="I1474" s="626" t="s">
        <v>4134</v>
      </c>
      <c r="J1474" s="626" t="s">
        <v>3145</v>
      </c>
      <c r="K1474" s="626" t="s">
        <v>3078</v>
      </c>
      <c r="L1474" s="627">
        <v>650.57000000000005</v>
      </c>
      <c r="M1474" s="627">
        <v>650.57000000000005</v>
      </c>
      <c r="N1474" s="626">
        <v>1</v>
      </c>
      <c r="O1474" s="691">
        <v>1</v>
      </c>
      <c r="P1474" s="627">
        <v>650.57000000000005</v>
      </c>
      <c r="Q1474" s="642">
        <v>1</v>
      </c>
      <c r="R1474" s="626">
        <v>1</v>
      </c>
      <c r="S1474" s="642">
        <v>1</v>
      </c>
      <c r="T1474" s="691">
        <v>1</v>
      </c>
      <c r="U1474" s="673">
        <v>1</v>
      </c>
    </row>
    <row r="1475" spans="1:21" ht="14.4" customHeight="1" x14ac:dyDescent="0.3">
      <c r="A1475" s="625">
        <v>7</v>
      </c>
      <c r="B1475" s="626" t="s">
        <v>528</v>
      </c>
      <c r="C1475" s="626">
        <v>89301074</v>
      </c>
      <c r="D1475" s="689" t="s">
        <v>4146</v>
      </c>
      <c r="E1475" s="690" t="s">
        <v>2806</v>
      </c>
      <c r="F1475" s="626" t="s">
        <v>2775</v>
      </c>
      <c r="G1475" s="626" t="s">
        <v>3140</v>
      </c>
      <c r="H1475" s="626" t="s">
        <v>527</v>
      </c>
      <c r="I1475" s="626" t="s">
        <v>4135</v>
      </c>
      <c r="J1475" s="626" t="s">
        <v>3510</v>
      </c>
      <c r="K1475" s="626" t="s">
        <v>4136</v>
      </c>
      <c r="L1475" s="627">
        <v>0</v>
      </c>
      <c r="M1475" s="627">
        <v>0</v>
      </c>
      <c r="N1475" s="626">
        <v>1</v>
      </c>
      <c r="O1475" s="691">
        <v>1</v>
      </c>
      <c r="P1475" s="627">
        <v>0</v>
      </c>
      <c r="Q1475" s="642"/>
      <c r="R1475" s="626">
        <v>1</v>
      </c>
      <c r="S1475" s="642">
        <v>1</v>
      </c>
      <c r="T1475" s="691">
        <v>1</v>
      </c>
      <c r="U1475" s="673">
        <v>1</v>
      </c>
    </row>
    <row r="1476" spans="1:21" ht="14.4" customHeight="1" x14ac:dyDescent="0.3">
      <c r="A1476" s="625">
        <v>7</v>
      </c>
      <c r="B1476" s="626" t="s">
        <v>528</v>
      </c>
      <c r="C1476" s="626">
        <v>89301074</v>
      </c>
      <c r="D1476" s="689" t="s">
        <v>4146</v>
      </c>
      <c r="E1476" s="690" t="s">
        <v>2806</v>
      </c>
      <c r="F1476" s="626" t="s">
        <v>2775</v>
      </c>
      <c r="G1476" s="626" t="s">
        <v>3410</v>
      </c>
      <c r="H1476" s="626" t="s">
        <v>527</v>
      </c>
      <c r="I1476" s="626" t="s">
        <v>4086</v>
      </c>
      <c r="J1476" s="626" t="s">
        <v>3412</v>
      </c>
      <c r="K1476" s="626" t="s">
        <v>4087</v>
      </c>
      <c r="L1476" s="627">
        <v>42.74</v>
      </c>
      <c r="M1476" s="627">
        <v>42.74</v>
      </c>
      <c r="N1476" s="626">
        <v>1</v>
      </c>
      <c r="O1476" s="691">
        <v>1</v>
      </c>
      <c r="P1476" s="627"/>
      <c r="Q1476" s="642">
        <v>0</v>
      </c>
      <c r="R1476" s="626"/>
      <c r="S1476" s="642">
        <v>0</v>
      </c>
      <c r="T1476" s="691"/>
      <c r="U1476" s="673">
        <v>0</v>
      </c>
    </row>
    <row r="1477" spans="1:21" ht="14.4" customHeight="1" x14ac:dyDescent="0.3">
      <c r="A1477" s="625">
        <v>7</v>
      </c>
      <c r="B1477" s="626" t="s">
        <v>528</v>
      </c>
      <c r="C1477" s="626">
        <v>89301074</v>
      </c>
      <c r="D1477" s="689" t="s">
        <v>4146</v>
      </c>
      <c r="E1477" s="690" t="s">
        <v>2806</v>
      </c>
      <c r="F1477" s="626" t="s">
        <v>2775</v>
      </c>
      <c r="G1477" s="626" t="s">
        <v>3155</v>
      </c>
      <c r="H1477" s="626" t="s">
        <v>527</v>
      </c>
      <c r="I1477" s="626" t="s">
        <v>4137</v>
      </c>
      <c r="J1477" s="626" t="s">
        <v>3162</v>
      </c>
      <c r="K1477" s="626" t="s">
        <v>3163</v>
      </c>
      <c r="L1477" s="627">
        <v>73.67</v>
      </c>
      <c r="M1477" s="627">
        <v>73.67</v>
      </c>
      <c r="N1477" s="626">
        <v>1</v>
      </c>
      <c r="O1477" s="691">
        <v>1</v>
      </c>
      <c r="P1477" s="627">
        <v>73.67</v>
      </c>
      <c r="Q1477" s="642">
        <v>1</v>
      </c>
      <c r="R1477" s="626">
        <v>1</v>
      </c>
      <c r="S1477" s="642">
        <v>1</v>
      </c>
      <c r="T1477" s="691">
        <v>1</v>
      </c>
      <c r="U1477" s="673">
        <v>1</v>
      </c>
    </row>
    <row r="1478" spans="1:21" ht="14.4" customHeight="1" x14ac:dyDescent="0.3">
      <c r="A1478" s="625">
        <v>7</v>
      </c>
      <c r="B1478" s="626" t="s">
        <v>528</v>
      </c>
      <c r="C1478" s="626">
        <v>89301074</v>
      </c>
      <c r="D1478" s="689" t="s">
        <v>4146</v>
      </c>
      <c r="E1478" s="690" t="s">
        <v>2806</v>
      </c>
      <c r="F1478" s="626" t="s">
        <v>2775</v>
      </c>
      <c r="G1478" s="626" t="s">
        <v>3155</v>
      </c>
      <c r="H1478" s="626" t="s">
        <v>527</v>
      </c>
      <c r="I1478" s="626" t="s">
        <v>4062</v>
      </c>
      <c r="J1478" s="626" t="s">
        <v>3162</v>
      </c>
      <c r="K1478" s="626" t="s">
        <v>4063</v>
      </c>
      <c r="L1478" s="627">
        <v>98.23</v>
      </c>
      <c r="M1478" s="627">
        <v>294.69</v>
      </c>
      <c r="N1478" s="626">
        <v>3</v>
      </c>
      <c r="O1478" s="691">
        <v>2</v>
      </c>
      <c r="P1478" s="627">
        <v>196.46</v>
      </c>
      <c r="Q1478" s="642">
        <v>0.66666666666666674</v>
      </c>
      <c r="R1478" s="626">
        <v>2</v>
      </c>
      <c r="S1478" s="642">
        <v>0.66666666666666663</v>
      </c>
      <c r="T1478" s="691">
        <v>1</v>
      </c>
      <c r="U1478" s="673">
        <v>0.5</v>
      </c>
    </row>
    <row r="1479" spans="1:21" ht="14.4" customHeight="1" x14ac:dyDescent="0.3">
      <c r="A1479" s="625">
        <v>7</v>
      </c>
      <c r="B1479" s="626" t="s">
        <v>528</v>
      </c>
      <c r="C1479" s="626">
        <v>89301074</v>
      </c>
      <c r="D1479" s="689" t="s">
        <v>4146</v>
      </c>
      <c r="E1479" s="690" t="s">
        <v>2806</v>
      </c>
      <c r="F1479" s="626" t="s">
        <v>2775</v>
      </c>
      <c r="G1479" s="626" t="s">
        <v>3155</v>
      </c>
      <c r="H1479" s="626" t="s">
        <v>645</v>
      </c>
      <c r="I1479" s="626" t="s">
        <v>3164</v>
      </c>
      <c r="J1479" s="626" t="s">
        <v>3165</v>
      </c>
      <c r="K1479" s="626" t="s">
        <v>3166</v>
      </c>
      <c r="L1479" s="627">
        <v>147.36000000000001</v>
      </c>
      <c r="M1479" s="627">
        <v>2063.0400000000004</v>
      </c>
      <c r="N1479" s="626">
        <v>14</v>
      </c>
      <c r="O1479" s="691">
        <v>5</v>
      </c>
      <c r="P1479" s="627">
        <v>1326.2400000000002</v>
      </c>
      <c r="Q1479" s="642">
        <v>0.64285714285714279</v>
      </c>
      <c r="R1479" s="626">
        <v>9</v>
      </c>
      <c r="S1479" s="642">
        <v>0.6428571428571429</v>
      </c>
      <c r="T1479" s="691">
        <v>3</v>
      </c>
      <c r="U1479" s="673">
        <v>0.6</v>
      </c>
    </row>
    <row r="1480" spans="1:21" ht="14.4" customHeight="1" x14ac:dyDescent="0.3">
      <c r="A1480" s="625">
        <v>7</v>
      </c>
      <c r="B1480" s="626" t="s">
        <v>528</v>
      </c>
      <c r="C1480" s="626">
        <v>89301074</v>
      </c>
      <c r="D1480" s="689" t="s">
        <v>4146</v>
      </c>
      <c r="E1480" s="690" t="s">
        <v>2806</v>
      </c>
      <c r="F1480" s="626" t="s">
        <v>2775</v>
      </c>
      <c r="G1480" s="626" t="s">
        <v>3155</v>
      </c>
      <c r="H1480" s="626" t="s">
        <v>527</v>
      </c>
      <c r="I1480" s="626" t="s">
        <v>3564</v>
      </c>
      <c r="J1480" s="626" t="s">
        <v>3170</v>
      </c>
      <c r="K1480" s="626" t="s">
        <v>3078</v>
      </c>
      <c r="L1480" s="627">
        <v>0</v>
      </c>
      <c r="M1480" s="627">
        <v>0</v>
      </c>
      <c r="N1480" s="626">
        <v>3</v>
      </c>
      <c r="O1480" s="691">
        <v>1</v>
      </c>
      <c r="P1480" s="627"/>
      <c r="Q1480" s="642"/>
      <c r="R1480" s="626"/>
      <c r="S1480" s="642">
        <v>0</v>
      </c>
      <c r="T1480" s="691"/>
      <c r="U1480" s="673">
        <v>0</v>
      </c>
    </row>
    <row r="1481" spans="1:21" ht="14.4" customHeight="1" x14ac:dyDescent="0.3">
      <c r="A1481" s="625">
        <v>7</v>
      </c>
      <c r="B1481" s="626" t="s">
        <v>528</v>
      </c>
      <c r="C1481" s="626">
        <v>89301074</v>
      </c>
      <c r="D1481" s="689" t="s">
        <v>4146</v>
      </c>
      <c r="E1481" s="690" t="s">
        <v>2806</v>
      </c>
      <c r="F1481" s="626" t="s">
        <v>2775</v>
      </c>
      <c r="G1481" s="626" t="s">
        <v>3155</v>
      </c>
      <c r="H1481" s="626" t="s">
        <v>527</v>
      </c>
      <c r="I1481" s="626" t="s">
        <v>3169</v>
      </c>
      <c r="J1481" s="626" t="s">
        <v>3170</v>
      </c>
      <c r="K1481" s="626" t="s">
        <v>3171</v>
      </c>
      <c r="L1481" s="627">
        <v>207.53</v>
      </c>
      <c r="M1481" s="627">
        <v>1037.6500000000001</v>
      </c>
      <c r="N1481" s="626">
        <v>5</v>
      </c>
      <c r="O1481" s="691">
        <v>2</v>
      </c>
      <c r="P1481" s="627">
        <v>415.06</v>
      </c>
      <c r="Q1481" s="642">
        <v>0.39999999999999997</v>
      </c>
      <c r="R1481" s="626">
        <v>2</v>
      </c>
      <c r="S1481" s="642">
        <v>0.4</v>
      </c>
      <c r="T1481" s="691">
        <v>0.5</v>
      </c>
      <c r="U1481" s="673">
        <v>0.25</v>
      </c>
    </row>
    <row r="1482" spans="1:21" ht="14.4" customHeight="1" x14ac:dyDescent="0.3">
      <c r="A1482" s="625">
        <v>7</v>
      </c>
      <c r="B1482" s="626" t="s">
        <v>528</v>
      </c>
      <c r="C1482" s="626">
        <v>89301074</v>
      </c>
      <c r="D1482" s="689" t="s">
        <v>4146</v>
      </c>
      <c r="E1482" s="690" t="s">
        <v>2806</v>
      </c>
      <c r="F1482" s="626" t="s">
        <v>2775</v>
      </c>
      <c r="G1482" s="626" t="s">
        <v>3155</v>
      </c>
      <c r="H1482" s="626" t="s">
        <v>527</v>
      </c>
      <c r="I1482" s="626" t="s">
        <v>3273</v>
      </c>
      <c r="J1482" s="626" t="s">
        <v>3274</v>
      </c>
      <c r="K1482" s="626" t="s">
        <v>3166</v>
      </c>
      <c r="L1482" s="627">
        <v>147.36000000000001</v>
      </c>
      <c r="M1482" s="627">
        <v>294.72000000000003</v>
      </c>
      <c r="N1482" s="626">
        <v>2</v>
      </c>
      <c r="O1482" s="691">
        <v>1</v>
      </c>
      <c r="P1482" s="627"/>
      <c r="Q1482" s="642">
        <v>0</v>
      </c>
      <c r="R1482" s="626"/>
      <c r="S1482" s="642">
        <v>0</v>
      </c>
      <c r="T1482" s="691"/>
      <c r="U1482" s="673">
        <v>0</v>
      </c>
    </row>
    <row r="1483" spans="1:21" ht="14.4" customHeight="1" x14ac:dyDescent="0.3">
      <c r="A1483" s="625">
        <v>7</v>
      </c>
      <c r="B1483" s="626" t="s">
        <v>528</v>
      </c>
      <c r="C1483" s="626">
        <v>89301074</v>
      </c>
      <c r="D1483" s="689" t="s">
        <v>4146</v>
      </c>
      <c r="E1483" s="690" t="s">
        <v>2806</v>
      </c>
      <c r="F1483" s="626" t="s">
        <v>2775</v>
      </c>
      <c r="G1483" s="626" t="s">
        <v>3155</v>
      </c>
      <c r="H1483" s="626" t="s">
        <v>527</v>
      </c>
      <c r="I1483" s="626" t="s">
        <v>3275</v>
      </c>
      <c r="J1483" s="626" t="s">
        <v>3276</v>
      </c>
      <c r="K1483" s="626" t="s">
        <v>3277</v>
      </c>
      <c r="L1483" s="627">
        <v>314.35000000000002</v>
      </c>
      <c r="M1483" s="627">
        <v>314.35000000000002</v>
      </c>
      <c r="N1483" s="626">
        <v>1</v>
      </c>
      <c r="O1483" s="691">
        <v>1</v>
      </c>
      <c r="P1483" s="627">
        <v>314.35000000000002</v>
      </c>
      <c r="Q1483" s="642">
        <v>1</v>
      </c>
      <c r="R1483" s="626">
        <v>1</v>
      </c>
      <c r="S1483" s="642">
        <v>1</v>
      </c>
      <c r="T1483" s="691">
        <v>1</v>
      </c>
      <c r="U1483" s="673">
        <v>1</v>
      </c>
    </row>
    <row r="1484" spans="1:21" ht="14.4" customHeight="1" x14ac:dyDescent="0.3">
      <c r="A1484" s="625">
        <v>7</v>
      </c>
      <c r="B1484" s="626" t="s">
        <v>528</v>
      </c>
      <c r="C1484" s="626">
        <v>89301074</v>
      </c>
      <c r="D1484" s="689" t="s">
        <v>4146</v>
      </c>
      <c r="E1484" s="690" t="s">
        <v>2806</v>
      </c>
      <c r="F1484" s="626" t="s">
        <v>2775</v>
      </c>
      <c r="G1484" s="626" t="s">
        <v>3155</v>
      </c>
      <c r="H1484" s="626" t="s">
        <v>645</v>
      </c>
      <c r="I1484" s="626" t="s">
        <v>3172</v>
      </c>
      <c r="J1484" s="626" t="s">
        <v>3173</v>
      </c>
      <c r="K1484" s="626" t="s">
        <v>3078</v>
      </c>
      <c r="L1484" s="627">
        <v>124.51</v>
      </c>
      <c r="M1484" s="627">
        <v>124.51</v>
      </c>
      <c r="N1484" s="626">
        <v>1</v>
      </c>
      <c r="O1484" s="691">
        <v>1</v>
      </c>
      <c r="P1484" s="627">
        <v>124.51</v>
      </c>
      <c r="Q1484" s="642">
        <v>1</v>
      </c>
      <c r="R1484" s="626">
        <v>1</v>
      </c>
      <c r="S1484" s="642">
        <v>1</v>
      </c>
      <c r="T1484" s="691">
        <v>1</v>
      </c>
      <c r="U1484" s="673">
        <v>1</v>
      </c>
    </row>
    <row r="1485" spans="1:21" ht="14.4" customHeight="1" x14ac:dyDescent="0.3">
      <c r="A1485" s="625">
        <v>7</v>
      </c>
      <c r="B1485" s="626" t="s">
        <v>528</v>
      </c>
      <c r="C1485" s="626">
        <v>89301074</v>
      </c>
      <c r="D1485" s="689" t="s">
        <v>4146</v>
      </c>
      <c r="E1485" s="690" t="s">
        <v>2806</v>
      </c>
      <c r="F1485" s="626" t="s">
        <v>2775</v>
      </c>
      <c r="G1485" s="626" t="s">
        <v>2937</v>
      </c>
      <c r="H1485" s="626" t="s">
        <v>527</v>
      </c>
      <c r="I1485" s="626" t="s">
        <v>3565</v>
      </c>
      <c r="J1485" s="626" t="s">
        <v>3566</v>
      </c>
      <c r="K1485" s="626" t="s">
        <v>2905</v>
      </c>
      <c r="L1485" s="627">
        <v>60.97</v>
      </c>
      <c r="M1485" s="627">
        <v>182.91</v>
      </c>
      <c r="N1485" s="626">
        <v>3</v>
      </c>
      <c r="O1485" s="691">
        <v>1</v>
      </c>
      <c r="P1485" s="627"/>
      <c r="Q1485" s="642">
        <v>0</v>
      </c>
      <c r="R1485" s="626"/>
      <c r="S1485" s="642">
        <v>0</v>
      </c>
      <c r="T1485" s="691"/>
      <c r="U1485" s="673">
        <v>0</v>
      </c>
    </row>
    <row r="1486" spans="1:21" ht="14.4" customHeight="1" x14ac:dyDescent="0.3">
      <c r="A1486" s="625">
        <v>7</v>
      </c>
      <c r="B1486" s="626" t="s">
        <v>528</v>
      </c>
      <c r="C1486" s="626">
        <v>89301074</v>
      </c>
      <c r="D1486" s="689" t="s">
        <v>4146</v>
      </c>
      <c r="E1486" s="690" t="s">
        <v>2806</v>
      </c>
      <c r="F1486" s="626" t="s">
        <v>2775</v>
      </c>
      <c r="G1486" s="626" t="s">
        <v>2937</v>
      </c>
      <c r="H1486" s="626" t="s">
        <v>527</v>
      </c>
      <c r="I1486" s="626" t="s">
        <v>3517</v>
      </c>
      <c r="J1486" s="626" t="s">
        <v>4138</v>
      </c>
      <c r="K1486" s="626" t="s">
        <v>3519</v>
      </c>
      <c r="L1486" s="627">
        <v>0</v>
      </c>
      <c r="M1486" s="627">
        <v>0</v>
      </c>
      <c r="N1486" s="626">
        <v>2</v>
      </c>
      <c r="O1486" s="691">
        <v>1</v>
      </c>
      <c r="P1486" s="627"/>
      <c r="Q1486" s="642"/>
      <c r="R1486" s="626"/>
      <c r="S1486" s="642">
        <v>0</v>
      </c>
      <c r="T1486" s="691"/>
      <c r="U1486" s="673">
        <v>0</v>
      </c>
    </row>
    <row r="1487" spans="1:21" ht="14.4" customHeight="1" x14ac:dyDescent="0.3">
      <c r="A1487" s="625">
        <v>7</v>
      </c>
      <c r="B1487" s="626" t="s">
        <v>528</v>
      </c>
      <c r="C1487" s="626">
        <v>89301074</v>
      </c>
      <c r="D1487" s="689" t="s">
        <v>4146</v>
      </c>
      <c r="E1487" s="690" t="s">
        <v>2806</v>
      </c>
      <c r="F1487" s="626" t="s">
        <v>2775</v>
      </c>
      <c r="G1487" s="626" t="s">
        <v>2937</v>
      </c>
      <c r="H1487" s="626" t="s">
        <v>527</v>
      </c>
      <c r="I1487" s="626" t="s">
        <v>4139</v>
      </c>
      <c r="J1487" s="626" t="s">
        <v>4138</v>
      </c>
      <c r="K1487" s="626" t="s">
        <v>3519</v>
      </c>
      <c r="L1487" s="627">
        <v>0</v>
      </c>
      <c r="M1487" s="627">
        <v>0</v>
      </c>
      <c r="N1487" s="626">
        <v>2</v>
      </c>
      <c r="O1487" s="691">
        <v>1</v>
      </c>
      <c r="P1487" s="627">
        <v>0</v>
      </c>
      <c r="Q1487" s="642"/>
      <c r="R1487" s="626">
        <v>2</v>
      </c>
      <c r="S1487" s="642">
        <v>1</v>
      </c>
      <c r="T1487" s="691">
        <v>1</v>
      </c>
      <c r="U1487" s="673">
        <v>1</v>
      </c>
    </row>
    <row r="1488" spans="1:21" ht="14.4" customHeight="1" x14ac:dyDescent="0.3">
      <c r="A1488" s="625">
        <v>7</v>
      </c>
      <c r="B1488" s="626" t="s">
        <v>528</v>
      </c>
      <c r="C1488" s="626">
        <v>89301074</v>
      </c>
      <c r="D1488" s="689" t="s">
        <v>4146</v>
      </c>
      <c r="E1488" s="690" t="s">
        <v>2806</v>
      </c>
      <c r="F1488" s="626" t="s">
        <v>2775</v>
      </c>
      <c r="G1488" s="626" t="s">
        <v>2937</v>
      </c>
      <c r="H1488" s="626" t="s">
        <v>527</v>
      </c>
      <c r="I1488" s="626" t="s">
        <v>4139</v>
      </c>
      <c r="J1488" s="626" t="s">
        <v>3518</v>
      </c>
      <c r="K1488" s="626" t="s">
        <v>3519</v>
      </c>
      <c r="L1488" s="627">
        <v>0</v>
      </c>
      <c r="M1488" s="627">
        <v>0</v>
      </c>
      <c r="N1488" s="626">
        <v>2</v>
      </c>
      <c r="O1488" s="691">
        <v>0.5</v>
      </c>
      <c r="P1488" s="627">
        <v>0</v>
      </c>
      <c r="Q1488" s="642"/>
      <c r="R1488" s="626">
        <v>2</v>
      </c>
      <c r="S1488" s="642">
        <v>1</v>
      </c>
      <c r="T1488" s="691">
        <v>0.5</v>
      </c>
      <c r="U1488" s="673">
        <v>1</v>
      </c>
    </row>
    <row r="1489" spans="1:21" ht="14.4" customHeight="1" x14ac:dyDescent="0.3">
      <c r="A1489" s="625">
        <v>7</v>
      </c>
      <c r="B1489" s="626" t="s">
        <v>528</v>
      </c>
      <c r="C1489" s="626">
        <v>89301074</v>
      </c>
      <c r="D1489" s="689" t="s">
        <v>4146</v>
      </c>
      <c r="E1489" s="690" t="s">
        <v>2806</v>
      </c>
      <c r="F1489" s="626" t="s">
        <v>2775</v>
      </c>
      <c r="G1489" s="626" t="s">
        <v>2937</v>
      </c>
      <c r="H1489" s="626" t="s">
        <v>527</v>
      </c>
      <c r="I1489" s="626" t="s">
        <v>3174</v>
      </c>
      <c r="J1489" s="626" t="s">
        <v>3175</v>
      </c>
      <c r="K1489" s="626" t="s">
        <v>2905</v>
      </c>
      <c r="L1489" s="627">
        <v>154.33000000000001</v>
      </c>
      <c r="M1489" s="627">
        <v>4629.8999999999996</v>
      </c>
      <c r="N1489" s="626">
        <v>30</v>
      </c>
      <c r="O1489" s="691">
        <v>10.5</v>
      </c>
      <c r="P1489" s="627">
        <v>2314.9499999999998</v>
      </c>
      <c r="Q1489" s="642">
        <v>0.5</v>
      </c>
      <c r="R1489" s="626">
        <v>15</v>
      </c>
      <c r="S1489" s="642">
        <v>0.5</v>
      </c>
      <c r="T1489" s="691">
        <v>7</v>
      </c>
      <c r="U1489" s="673">
        <v>0.66666666666666663</v>
      </c>
    </row>
    <row r="1490" spans="1:21" ht="14.4" customHeight="1" x14ac:dyDescent="0.3">
      <c r="A1490" s="625">
        <v>7</v>
      </c>
      <c r="B1490" s="626" t="s">
        <v>528</v>
      </c>
      <c r="C1490" s="626">
        <v>89301074</v>
      </c>
      <c r="D1490" s="689" t="s">
        <v>4146</v>
      </c>
      <c r="E1490" s="690" t="s">
        <v>2806</v>
      </c>
      <c r="F1490" s="626" t="s">
        <v>2775</v>
      </c>
      <c r="G1490" s="626" t="s">
        <v>2937</v>
      </c>
      <c r="H1490" s="626" t="s">
        <v>527</v>
      </c>
      <c r="I1490" s="626" t="s">
        <v>2938</v>
      </c>
      <c r="J1490" s="626" t="s">
        <v>2939</v>
      </c>
      <c r="K1490" s="626" t="s">
        <v>2905</v>
      </c>
      <c r="L1490" s="627">
        <v>60.97</v>
      </c>
      <c r="M1490" s="627">
        <v>2377.83</v>
      </c>
      <c r="N1490" s="626">
        <v>39</v>
      </c>
      <c r="O1490" s="691">
        <v>13.5</v>
      </c>
      <c r="P1490" s="627">
        <v>1036.49</v>
      </c>
      <c r="Q1490" s="642">
        <v>0.4358974358974359</v>
      </c>
      <c r="R1490" s="626">
        <v>17</v>
      </c>
      <c r="S1490" s="642">
        <v>0.4358974358974359</v>
      </c>
      <c r="T1490" s="691">
        <v>6.5</v>
      </c>
      <c r="U1490" s="673">
        <v>0.48148148148148145</v>
      </c>
    </row>
    <row r="1491" spans="1:21" ht="14.4" customHeight="1" x14ac:dyDescent="0.3">
      <c r="A1491" s="625">
        <v>7</v>
      </c>
      <c r="B1491" s="626" t="s">
        <v>528</v>
      </c>
      <c r="C1491" s="626">
        <v>89301074</v>
      </c>
      <c r="D1491" s="689" t="s">
        <v>4146</v>
      </c>
      <c r="E1491" s="690" t="s">
        <v>2806</v>
      </c>
      <c r="F1491" s="626" t="s">
        <v>2775</v>
      </c>
      <c r="G1491" s="626" t="s">
        <v>3176</v>
      </c>
      <c r="H1491" s="626" t="s">
        <v>527</v>
      </c>
      <c r="I1491" s="626" t="s">
        <v>3288</v>
      </c>
      <c r="J1491" s="626" t="s">
        <v>3289</v>
      </c>
      <c r="K1491" s="626" t="s">
        <v>3290</v>
      </c>
      <c r="L1491" s="627">
        <v>162.13</v>
      </c>
      <c r="M1491" s="627">
        <v>324.26</v>
      </c>
      <c r="N1491" s="626">
        <v>2</v>
      </c>
      <c r="O1491" s="691">
        <v>1</v>
      </c>
      <c r="P1491" s="627">
        <v>324.26</v>
      </c>
      <c r="Q1491" s="642">
        <v>1</v>
      </c>
      <c r="R1491" s="626">
        <v>2</v>
      </c>
      <c r="S1491" s="642">
        <v>1</v>
      </c>
      <c r="T1491" s="691">
        <v>1</v>
      </c>
      <c r="U1491" s="673">
        <v>1</v>
      </c>
    </row>
    <row r="1492" spans="1:21" ht="14.4" customHeight="1" x14ac:dyDescent="0.3">
      <c r="A1492" s="625">
        <v>7</v>
      </c>
      <c r="B1492" s="626" t="s">
        <v>528</v>
      </c>
      <c r="C1492" s="626">
        <v>89301074</v>
      </c>
      <c r="D1492" s="689" t="s">
        <v>4146</v>
      </c>
      <c r="E1492" s="690" t="s">
        <v>2806</v>
      </c>
      <c r="F1492" s="626" t="s">
        <v>2775</v>
      </c>
      <c r="G1492" s="626" t="s">
        <v>2940</v>
      </c>
      <c r="H1492" s="626" t="s">
        <v>527</v>
      </c>
      <c r="I1492" s="626" t="s">
        <v>3921</v>
      </c>
      <c r="J1492" s="626" t="s">
        <v>3922</v>
      </c>
      <c r="K1492" s="626" t="s">
        <v>2948</v>
      </c>
      <c r="L1492" s="627">
        <v>0</v>
      </c>
      <c r="M1492" s="627">
        <v>0</v>
      </c>
      <c r="N1492" s="626">
        <v>2</v>
      </c>
      <c r="O1492" s="691">
        <v>1.5</v>
      </c>
      <c r="P1492" s="627"/>
      <c r="Q1492" s="642"/>
      <c r="R1492" s="626"/>
      <c r="S1492" s="642">
        <v>0</v>
      </c>
      <c r="T1492" s="691"/>
      <c r="U1492" s="673">
        <v>0</v>
      </c>
    </row>
    <row r="1493" spans="1:21" ht="14.4" customHeight="1" x14ac:dyDescent="0.3">
      <c r="A1493" s="625">
        <v>7</v>
      </c>
      <c r="B1493" s="626" t="s">
        <v>528</v>
      </c>
      <c r="C1493" s="626">
        <v>89301074</v>
      </c>
      <c r="D1493" s="689" t="s">
        <v>4146</v>
      </c>
      <c r="E1493" s="690" t="s">
        <v>2806</v>
      </c>
      <c r="F1493" s="626" t="s">
        <v>2775</v>
      </c>
      <c r="G1493" s="626" t="s">
        <v>2940</v>
      </c>
      <c r="H1493" s="626" t="s">
        <v>527</v>
      </c>
      <c r="I1493" s="626" t="s">
        <v>4140</v>
      </c>
      <c r="J1493" s="626" t="s">
        <v>2946</v>
      </c>
      <c r="K1493" s="626" t="s">
        <v>993</v>
      </c>
      <c r="L1493" s="627">
        <v>0</v>
      </c>
      <c r="M1493" s="627">
        <v>0</v>
      </c>
      <c r="N1493" s="626">
        <v>2</v>
      </c>
      <c r="O1493" s="691">
        <v>2</v>
      </c>
      <c r="P1493" s="627">
        <v>0</v>
      </c>
      <c r="Q1493" s="642"/>
      <c r="R1493" s="626">
        <v>2</v>
      </c>
      <c r="S1493" s="642">
        <v>1</v>
      </c>
      <c r="T1493" s="691">
        <v>2</v>
      </c>
      <c r="U1493" s="673">
        <v>1</v>
      </c>
    </row>
    <row r="1494" spans="1:21" ht="14.4" customHeight="1" x14ac:dyDescent="0.3">
      <c r="A1494" s="625">
        <v>7</v>
      </c>
      <c r="B1494" s="626" t="s">
        <v>528</v>
      </c>
      <c r="C1494" s="626">
        <v>89301074</v>
      </c>
      <c r="D1494" s="689" t="s">
        <v>4146</v>
      </c>
      <c r="E1494" s="690" t="s">
        <v>2806</v>
      </c>
      <c r="F1494" s="626" t="s">
        <v>2775</v>
      </c>
      <c r="G1494" s="626" t="s">
        <v>2940</v>
      </c>
      <c r="H1494" s="626" t="s">
        <v>527</v>
      </c>
      <c r="I1494" s="626" t="s">
        <v>2945</v>
      </c>
      <c r="J1494" s="626" t="s">
        <v>2946</v>
      </c>
      <c r="K1494" s="626" t="s">
        <v>996</v>
      </c>
      <c r="L1494" s="627">
        <v>0</v>
      </c>
      <c r="M1494" s="627">
        <v>0</v>
      </c>
      <c r="N1494" s="626">
        <v>3</v>
      </c>
      <c r="O1494" s="691">
        <v>1</v>
      </c>
      <c r="P1494" s="627">
        <v>0</v>
      </c>
      <c r="Q1494" s="642"/>
      <c r="R1494" s="626">
        <v>1</v>
      </c>
      <c r="S1494" s="642">
        <v>0.33333333333333331</v>
      </c>
      <c r="T1494" s="691">
        <v>0.5</v>
      </c>
      <c r="U1494" s="673">
        <v>0.5</v>
      </c>
    </row>
    <row r="1495" spans="1:21" ht="14.4" customHeight="1" x14ac:dyDescent="0.3">
      <c r="A1495" s="625">
        <v>7</v>
      </c>
      <c r="B1495" s="626" t="s">
        <v>528</v>
      </c>
      <c r="C1495" s="626">
        <v>89301074</v>
      </c>
      <c r="D1495" s="689" t="s">
        <v>4146</v>
      </c>
      <c r="E1495" s="690" t="s">
        <v>2806</v>
      </c>
      <c r="F1495" s="626" t="s">
        <v>2775</v>
      </c>
      <c r="G1495" s="626" t="s">
        <v>2940</v>
      </c>
      <c r="H1495" s="626" t="s">
        <v>527</v>
      </c>
      <c r="I1495" s="626" t="s">
        <v>3429</v>
      </c>
      <c r="J1495" s="626" t="s">
        <v>3430</v>
      </c>
      <c r="K1495" s="626" t="s">
        <v>996</v>
      </c>
      <c r="L1495" s="627">
        <v>0</v>
      </c>
      <c r="M1495" s="627">
        <v>0</v>
      </c>
      <c r="N1495" s="626">
        <v>2</v>
      </c>
      <c r="O1495" s="691">
        <v>0.5</v>
      </c>
      <c r="P1495" s="627">
        <v>0</v>
      </c>
      <c r="Q1495" s="642"/>
      <c r="R1495" s="626">
        <v>2</v>
      </c>
      <c r="S1495" s="642">
        <v>1</v>
      </c>
      <c r="T1495" s="691">
        <v>0.5</v>
      </c>
      <c r="U1495" s="673">
        <v>1</v>
      </c>
    </row>
    <row r="1496" spans="1:21" ht="14.4" customHeight="1" x14ac:dyDescent="0.3">
      <c r="A1496" s="625">
        <v>7</v>
      </c>
      <c r="B1496" s="626" t="s">
        <v>528</v>
      </c>
      <c r="C1496" s="626">
        <v>89301074</v>
      </c>
      <c r="D1496" s="689" t="s">
        <v>4146</v>
      </c>
      <c r="E1496" s="690" t="s">
        <v>2806</v>
      </c>
      <c r="F1496" s="626" t="s">
        <v>2775</v>
      </c>
      <c r="G1496" s="626" t="s">
        <v>2940</v>
      </c>
      <c r="H1496" s="626" t="s">
        <v>527</v>
      </c>
      <c r="I1496" s="626" t="s">
        <v>3976</v>
      </c>
      <c r="J1496" s="626" t="s">
        <v>3430</v>
      </c>
      <c r="K1496" s="626" t="s">
        <v>3977</v>
      </c>
      <c r="L1496" s="627">
        <v>0</v>
      </c>
      <c r="M1496" s="627">
        <v>0</v>
      </c>
      <c r="N1496" s="626">
        <v>1</v>
      </c>
      <c r="O1496" s="691">
        <v>0.5</v>
      </c>
      <c r="P1496" s="627">
        <v>0</v>
      </c>
      <c r="Q1496" s="642"/>
      <c r="R1496" s="626">
        <v>1</v>
      </c>
      <c r="S1496" s="642">
        <v>1</v>
      </c>
      <c r="T1496" s="691">
        <v>0.5</v>
      </c>
      <c r="U1496" s="673">
        <v>1</v>
      </c>
    </row>
    <row r="1497" spans="1:21" ht="14.4" customHeight="1" x14ac:dyDescent="0.3">
      <c r="A1497" s="625">
        <v>7</v>
      </c>
      <c r="B1497" s="626" t="s">
        <v>528</v>
      </c>
      <c r="C1497" s="626">
        <v>89301074</v>
      </c>
      <c r="D1497" s="689" t="s">
        <v>4146</v>
      </c>
      <c r="E1497" s="690" t="s">
        <v>2806</v>
      </c>
      <c r="F1497" s="626" t="s">
        <v>2775</v>
      </c>
      <c r="G1497" s="626" t="s">
        <v>4141</v>
      </c>
      <c r="H1497" s="626" t="s">
        <v>527</v>
      </c>
      <c r="I1497" s="626" t="s">
        <v>4142</v>
      </c>
      <c r="J1497" s="626" t="s">
        <v>4143</v>
      </c>
      <c r="K1497" s="626" t="s">
        <v>4144</v>
      </c>
      <c r="L1497" s="627">
        <v>0</v>
      </c>
      <c r="M1497" s="627">
        <v>0</v>
      </c>
      <c r="N1497" s="626">
        <v>2</v>
      </c>
      <c r="O1497" s="691">
        <v>1</v>
      </c>
      <c r="P1497" s="627"/>
      <c r="Q1497" s="642"/>
      <c r="R1497" s="626"/>
      <c r="S1497" s="642">
        <v>0</v>
      </c>
      <c r="T1497" s="691"/>
      <c r="U1497" s="673">
        <v>0</v>
      </c>
    </row>
    <row r="1498" spans="1:21" ht="14.4" customHeight="1" x14ac:dyDescent="0.3">
      <c r="A1498" s="625">
        <v>7</v>
      </c>
      <c r="B1498" s="626" t="s">
        <v>528</v>
      </c>
      <c r="C1498" s="626">
        <v>89301074</v>
      </c>
      <c r="D1498" s="689" t="s">
        <v>4146</v>
      </c>
      <c r="E1498" s="690" t="s">
        <v>2814</v>
      </c>
      <c r="F1498" s="626" t="s">
        <v>2775</v>
      </c>
      <c r="G1498" s="626" t="s">
        <v>3786</v>
      </c>
      <c r="H1498" s="626" t="s">
        <v>527</v>
      </c>
      <c r="I1498" s="626" t="s">
        <v>571</v>
      </c>
      <c r="J1498" s="626" t="s">
        <v>3787</v>
      </c>
      <c r="K1498" s="626" t="s">
        <v>3788</v>
      </c>
      <c r="L1498" s="627">
        <v>112.82</v>
      </c>
      <c r="M1498" s="627">
        <v>451.28</v>
      </c>
      <c r="N1498" s="626">
        <v>4</v>
      </c>
      <c r="O1498" s="691">
        <v>1</v>
      </c>
      <c r="P1498" s="627">
        <v>225.64</v>
      </c>
      <c r="Q1498" s="642">
        <v>0.5</v>
      </c>
      <c r="R1498" s="626">
        <v>2</v>
      </c>
      <c r="S1498" s="642">
        <v>0.5</v>
      </c>
      <c r="T1498" s="691">
        <v>0.5</v>
      </c>
      <c r="U1498" s="673">
        <v>0.5</v>
      </c>
    </row>
    <row r="1499" spans="1:21" ht="14.4" customHeight="1" x14ac:dyDescent="0.3">
      <c r="A1499" s="625">
        <v>7</v>
      </c>
      <c r="B1499" s="626" t="s">
        <v>528</v>
      </c>
      <c r="C1499" s="626">
        <v>89301074</v>
      </c>
      <c r="D1499" s="689" t="s">
        <v>4146</v>
      </c>
      <c r="E1499" s="690" t="s">
        <v>2814</v>
      </c>
      <c r="F1499" s="626" t="s">
        <v>2775</v>
      </c>
      <c r="G1499" s="626" t="s">
        <v>3835</v>
      </c>
      <c r="H1499" s="626" t="s">
        <v>527</v>
      </c>
      <c r="I1499" s="626" t="s">
        <v>2227</v>
      </c>
      <c r="J1499" s="626" t="s">
        <v>2228</v>
      </c>
      <c r="K1499" s="626" t="s">
        <v>3836</v>
      </c>
      <c r="L1499" s="627">
        <v>203.33</v>
      </c>
      <c r="M1499" s="627">
        <v>813.32</v>
      </c>
      <c r="N1499" s="626">
        <v>4</v>
      </c>
      <c r="O1499" s="691">
        <v>1</v>
      </c>
      <c r="P1499" s="627">
        <v>406.66</v>
      </c>
      <c r="Q1499" s="642">
        <v>0.5</v>
      </c>
      <c r="R1499" s="626">
        <v>2</v>
      </c>
      <c r="S1499" s="642">
        <v>0.5</v>
      </c>
      <c r="T1499" s="691">
        <v>0.5</v>
      </c>
      <c r="U1499" s="673">
        <v>0.5</v>
      </c>
    </row>
    <row r="1500" spans="1:21" ht="14.4" customHeight="1" thickBot="1" x14ac:dyDescent="0.35">
      <c r="A1500" s="631">
        <v>7</v>
      </c>
      <c r="B1500" s="632" t="s">
        <v>528</v>
      </c>
      <c r="C1500" s="632">
        <v>89301074</v>
      </c>
      <c r="D1500" s="692" t="s">
        <v>4146</v>
      </c>
      <c r="E1500" s="693" t="s">
        <v>2815</v>
      </c>
      <c r="F1500" s="632" t="s">
        <v>2775</v>
      </c>
      <c r="G1500" s="632" t="s">
        <v>3351</v>
      </c>
      <c r="H1500" s="632" t="s">
        <v>527</v>
      </c>
      <c r="I1500" s="632" t="s">
        <v>3844</v>
      </c>
      <c r="J1500" s="632" t="s">
        <v>3845</v>
      </c>
      <c r="K1500" s="632" t="s">
        <v>3846</v>
      </c>
      <c r="L1500" s="633">
        <v>77.08</v>
      </c>
      <c r="M1500" s="633">
        <v>77.08</v>
      </c>
      <c r="N1500" s="632">
        <v>1</v>
      </c>
      <c r="O1500" s="694">
        <v>1</v>
      </c>
      <c r="P1500" s="633"/>
      <c r="Q1500" s="643">
        <v>0</v>
      </c>
      <c r="R1500" s="632"/>
      <c r="S1500" s="643">
        <v>0</v>
      </c>
      <c r="T1500" s="694"/>
      <c r="U1500" s="674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8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7" width="8.88671875" style="69" customWidth="1"/>
    <col min="8" max="16384" width="8.88671875" style="69"/>
  </cols>
  <sheetData>
    <row r="1" spans="1:6" ht="18.600000000000001" customHeight="1" thickBot="1" x14ac:dyDescent="0.4">
      <c r="A1" s="474" t="s">
        <v>4147</v>
      </c>
      <c r="B1" s="474"/>
      <c r="C1" s="474"/>
      <c r="D1" s="474"/>
      <c r="E1" s="474"/>
      <c r="F1" s="474"/>
    </row>
    <row r="2" spans="1:6" ht="14.4" customHeight="1" thickBot="1" x14ac:dyDescent="0.35">
      <c r="A2" s="580" t="s">
        <v>297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75" t="s">
        <v>257</v>
      </c>
      <c r="C3" s="476"/>
      <c r="D3" s="477" t="s">
        <v>256</v>
      </c>
      <c r="E3" s="476"/>
      <c r="F3" s="180" t="s">
        <v>6</v>
      </c>
    </row>
    <row r="4" spans="1:6" ht="14.4" customHeight="1" thickBot="1" x14ac:dyDescent="0.35">
      <c r="A4" s="637" t="s">
        <v>280</v>
      </c>
      <c r="B4" s="638" t="s">
        <v>17</v>
      </c>
      <c r="C4" s="639" t="s">
        <v>5</v>
      </c>
      <c r="D4" s="638" t="s">
        <v>17</v>
      </c>
      <c r="E4" s="639" t="s">
        <v>5</v>
      </c>
      <c r="F4" s="640" t="s">
        <v>17</v>
      </c>
    </row>
    <row r="5" spans="1:6" ht="14.4" customHeight="1" x14ac:dyDescent="0.3">
      <c r="A5" s="652" t="s">
        <v>2798</v>
      </c>
      <c r="B5" s="623">
        <v>221635.71</v>
      </c>
      <c r="C5" s="641">
        <v>0.29060979793298802</v>
      </c>
      <c r="D5" s="623">
        <v>541021.67999999993</v>
      </c>
      <c r="E5" s="641">
        <v>0.70939020206701209</v>
      </c>
      <c r="F5" s="624">
        <v>762657.3899999999</v>
      </c>
    </row>
    <row r="6" spans="1:6" ht="14.4" customHeight="1" x14ac:dyDescent="0.3">
      <c r="A6" s="653" t="s">
        <v>2806</v>
      </c>
      <c r="B6" s="629">
        <v>164063.07999999996</v>
      </c>
      <c r="C6" s="642">
        <v>0.19684802389219327</v>
      </c>
      <c r="D6" s="629">
        <v>669387.4</v>
      </c>
      <c r="E6" s="642">
        <v>0.80315197610780675</v>
      </c>
      <c r="F6" s="630">
        <v>833450.48</v>
      </c>
    </row>
    <row r="7" spans="1:6" ht="14.4" customHeight="1" x14ac:dyDescent="0.3">
      <c r="A7" s="653" t="s">
        <v>2795</v>
      </c>
      <c r="B7" s="629">
        <v>107563.33</v>
      </c>
      <c r="C7" s="642">
        <v>0.16366773143766236</v>
      </c>
      <c r="D7" s="629">
        <v>549642.15000000014</v>
      </c>
      <c r="E7" s="642">
        <v>0.83633226856233767</v>
      </c>
      <c r="F7" s="630">
        <v>657205.4800000001</v>
      </c>
    </row>
    <row r="8" spans="1:6" ht="14.4" customHeight="1" x14ac:dyDescent="0.3">
      <c r="A8" s="653" t="s">
        <v>2790</v>
      </c>
      <c r="B8" s="629">
        <v>79150.899999999994</v>
      </c>
      <c r="C8" s="642">
        <v>0.25095028704391537</v>
      </c>
      <c r="D8" s="629">
        <v>236253.8</v>
      </c>
      <c r="E8" s="642">
        <v>0.7490497129560848</v>
      </c>
      <c r="F8" s="630">
        <v>315404.69999999995</v>
      </c>
    </row>
    <row r="9" spans="1:6" ht="14.4" customHeight="1" x14ac:dyDescent="0.3">
      <c r="A9" s="653" t="s">
        <v>2793</v>
      </c>
      <c r="B9" s="629">
        <v>65575.790000000008</v>
      </c>
      <c r="C9" s="642">
        <v>0.14319308768399241</v>
      </c>
      <c r="D9" s="629">
        <v>392377.81000000006</v>
      </c>
      <c r="E9" s="642">
        <v>0.85680691231600747</v>
      </c>
      <c r="F9" s="630">
        <v>457953.60000000009</v>
      </c>
    </row>
    <row r="10" spans="1:6" ht="14.4" customHeight="1" x14ac:dyDescent="0.3">
      <c r="A10" s="653" t="s">
        <v>2801</v>
      </c>
      <c r="B10" s="629">
        <v>45307.35</v>
      </c>
      <c r="C10" s="642">
        <v>0.10945772207307708</v>
      </c>
      <c r="D10" s="629">
        <v>368618.21999999991</v>
      </c>
      <c r="E10" s="642">
        <v>0.89054227792692298</v>
      </c>
      <c r="F10" s="630">
        <v>413925.56999999989</v>
      </c>
    </row>
    <row r="11" spans="1:6" ht="14.4" customHeight="1" x14ac:dyDescent="0.3">
      <c r="A11" s="653" t="s">
        <v>2814</v>
      </c>
      <c r="B11" s="629">
        <v>6289.68</v>
      </c>
      <c r="C11" s="642">
        <v>0.3287355060249465</v>
      </c>
      <c r="D11" s="629">
        <v>12843.27</v>
      </c>
      <c r="E11" s="642">
        <v>0.6712644939750535</v>
      </c>
      <c r="F11" s="630">
        <v>19132.95</v>
      </c>
    </row>
    <row r="12" spans="1:6" ht="14.4" customHeight="1" x14ac:dyDescent="0.3">
      <c r="A12" s="653" t="s">
        <v>2815</v>
      </c>
      <c r="B12" s="629">
        <v>2259.36</v>
      </c>
      <c r="C12" s="642">
        <v>0.5885175315896819</v>
      </c>
      <c r="D12" s="629">
        <v>1579.71</v>
      </c>
      <c r="E12" s="642">
        <v>0.4114824684103181</v>
      </c>
      <c r="F12" s="630">
        <v>3839.07</v>
      </c>
    </row>
    <row r="13" spans="1:6" ht="14.4" customHeight="1" x14ac:dyDescent="0.3">
      <c r="A13" s="653" t="s">
        <v>2810</v>
      </c>
      <c r="B13" s="629">
        <v>1438.91</v>
      </c>
      <c r="C13" s="642">
        <v>0.52728378729969116</v>
      </c>
      <c r="D13" s="629">
        <v>1290</v>
      </c>
      <c r="E13" s="642">
        <v>0.47271621270030895</v>
      </c>
      <c r="F13" s="630">
        <v>2728.91</v>
      </c>
    </row>
    <row r="14" spans="1:6" ht="14.4" customHeight="1" x14ac:dyDescent="0.3">
      <c r="A14" s="653" t="s">
        <v>2805</v>
      </c>
      <c r="B14" s="629">
        <v>773.82999999999993</v>
      </c>
      <c r="C14" s="642">
        <v>0.54528862957325663</v>
      </c>
      <c r="D14" s="629">
        <v>645.29</v>
      </c>
      <c r="E14" s="642">
        <v>0.45471137042674337</v>
      </c>
      <c r="F14" s="630">
        <v>1419.12</v>
      </c>
    </row>
    <row r="15" spans="1:6" ht="14.4" customHeight="1" x14ac:dyDescent="0.3">
      <c r="A15" s="653" t="s">
        <v>2784</v>
      </c>
      <c r="B15" s="629">
        <v>481.8</v>
      </c>
      <c r="C15" s="642">
        <v>1</v>
      </c>
      <c r="D15" s="629"/>
      <c r="E15" s="642">
        <v>0</v>
      </c>
      <c r="F15" s="630">
        <v>481.8</v>
      </c>
    </row>
    <row r="16" spans="1:6" ht="14.4" customHeight="1" x14ac:dyDescent="0.3">
      <c r="A16" s="653" t="s">
        <v>2812</v>
      </c>
      <c r="B16" s="629">
        <v>444.5</v>
      </c>
      <c r="C16" s="642">
        <v>1</v>
      </c>
      <c r="D16" s="629"/>
      <c r="E16" s="642">
        <v>0</v>
      </c>
      <c r="F16" s="630">
        <v>444.5</v>
      </c>
    </row>
    <row r="17" spans="1:6" ht="14.4" customHeight="1" x14ac:dyDescent="0.3">
      <c r="A17" s="653" t="s">
        <v>2804</v>
      </c>
      <c r="B17" s="629">
        <v>385.15000000000003</v>
      </c>
      <c r="C17" s="642">
        <v>6.7313674908943466E-2</v>
      </c>
      <c r="D17" s="629">
        <v>5336.5700000000006</v>
      </c>
      <c r="E17" s="642">
        <v>0.93268632509105664</v>
      </c>
      <c r="F17" s="630">
        <v>5721.72</v>
      </c>
    </row>
    <row r="18" spans="1:6" ht="14.4" customHeight="1" x14ac:dyDescent="0.3">
      <c r="A18" s="653" t="s">
        <v>2807</v>
      </c>
      <c r="B18" s="629">
        <v>375.39</v>
      </c>
      <c r="C18" s="642">
        <v>1</v>
      </c>
      <c r="D18" s="629"/>
      <c r="E18" s="642">
        <v>0</v>
      </c>
      <c r="F18" s="630">
        <v>375.39</v>
      </c>
    </row>
    <row r="19" spans="1:6" ht="14.4" customHeight="1" x14ac:dyDescent="0.3">
      <c r="A19" s="653" t="s">
        <v>2787</v>
      </c>
      <c r="B19" s="629">
        <v>310.83</v>
      </c>
      <c r="C19" s="642">
        <v>1</v>
      </c>
      <c r="D19" s="629"/>
      <c r="E19" s="642">
        <v>0</v>
      </c>
      <c r="F19" s="630">
        <v>310.83</v>
      </c>
    </row>
    <row r="20" spans="1:6" ht="14.4" customHeight="1" x14ac:dyDescent="0.3">
      <c r="A20" s="653" t="s">
        <v>2788</v>
      </c>
      <c r="B20" s="629">
        <v>134.67000000000002</v>
      </c>
      <c r="C20" s="642">
        <v>5.1322212948883582E-2</v>
      </c>
      <c r="D20" s="629">
        <v>2489.34</v>
      </c>
      <c r="E20" s="642">
        <v>0.94867778705111638</v>
      </c>
      <c r="F20" s="630">
        <v>2624.01</v>
      </c>
    </row>
    <row r="21" spans="1:6" ht="14.4" customHeight="1" x14ac:dyDescent="0.3">
      <c r="A21" s="653" t="s">
        <v>2802</v>
      </c>
      <c r="B21" s="629">
        <v>97.18</v>
      </c>
      <c r="C21" s="642">
        <v>4.9253943153712045E-2</v>
      </c>
      <c r="D21" s="629">
        <v>1875.86</v>
      </c>
      <c r="E21" s="642">
        <v>0.95074605684628788</v>
      </c>
      <c r="F21" s="630">
        <v>1973.04</v>
      </c>
    </row>
    <row r="22" spans="1:6" ht="14.4" customHeight="1" x14ac:dyDescent="0.3">
      <c r="A22" s="653" t="s">
        <v>2785</v>
      </c>
      <c r="B22" s="629"/>
      <c r="C22" s="642">
        <v>0</v>
      </c>
      <c r="D22" s="629">
        <v>1677.97</v>
      </c>
      <c r="E22" s="642">
        <v>1</v>
      </c>
      <c r="F22" s="630">
        <v>1677.97</v>
      </c>
    </row>
    <row r="23" spans="1:6" ht="14.4" customHeight="1" x14ac:dyDescent="0.3">
      <c r="A23" s="653" t="s">
        <v>2800</v>
      </c>
      <c r="B23" s="629"/>
      <c r="C23" s="642">
        <v>0</v>
      </c>
      <c r="D23" s="629">
        <v>276.32</v>
      </c>
      <c r="E23" s="642">
        <v>1</v>
      </c>
      <c r="F23" s="630">
        <v>276.32</v>
      </c>
    </row>
    <row r="24" spans="1:6" ht="14.4" customHeight="1" x14ac:dyDescent="0.3">
      <c r="A24" s="653" t="s">
        <v>2811</v>
      </c>
      <c r="B24" s="629"/>
      <c r="C24" s="642">
        <v>0</v>
      </c>
      <c r="D24" s="629">
        <v>801.37</v>
      </c>
      <c r="E24" s="642">
        <v>1</v>
      </c>
      <c r="F24" s="630">
        <v>801.37</v>
      </c>
    </row>
    <row r="25" spans="1:6" ht="14.4" customHeight="1" x14ac:dyDescent="0.3">
      <c r="A25" s="653" t="s">
        <v>2783</v>
      </c>
      <c r="B25" s="629"/>
      <c r="C25" s="642">
        <v>0</v>
      </c>
      <c r="D25" s="629">
        <v>428.4</v>
      </c>
      <c r="E25" s="642">
        <v>1</v>
      </c>
      <c r="F25" s="630">
        <v>428.4</v>
      </c>
    </row>
    <row r="26" spans="1:6" ht="14.4" customHeight="1" x14ac:dyDescent="0.3">
      <c r="A26" s="653" t="s">
        <v>2799</v>
      </c>
      <c r="B26" s="629"/>
      <c r="C26" s="642">
        <v>0</v>
      </c>
      <c r="D26" s="629">
        <v>250.62</v>
      </c>
      <c r="E26" s="642">
        <v>1</v>
      </c>
      <c r="F26" s="630">
        <v>250.62</v>
      </c>
    </row>
    <row r="27" spans="1:6" ht="14.4" customHeight="1" x14ac:dyDescent="0.3">
      <c r="A27" s="653" t="s">
        <v>2796</v>
      </c>
      <c r="B27" s="629"/>
      <c r="C27" s="642">
        <v>0</v>
      </c>
      <c r="D27" s="629">
        <v>543.04</v>
      </c>
      <c r="E27" s="642">
        <v>1</v>
      </c>
      <c r="F27" s="630">
        <v>543.04</v>
      </c>
    </row>
    <row r="28" spans="1:6" ht="14.4" customHeight="1" x14ac:dyDescent="0.3">
      <c r="A28" s="653" t="s">
        <v>2782</v>
      </c>
      <c r="B28" s="629"/>
      <c r="C28" s="642">
        <v>0</v>
      </c>
      <c r="D28" s="629">
        <v>742.26</v>
      </c>
      <c r="E28" s="642">
        <v>1</v>
      </c>
      <c r="F28" s="630">
        <v>742.26</v>
      </c>
    </row>
    <row r="29" spans="1:6" ht="14.4" customHeight="1" x14ac:dyDescent="0.3">
      <c r="A29" s="653" t="s">
        <v>2809</v>
      </c>
      <c r="B29" s="629"/>
      <c r="C29" s="642">
        <v>0</v>
      </c>
      <c r="D29" s="629">
        <v>96.63</v>
      </c>
      <c r="E29" s="642">
        <v>1</v>
      </c>
      <c r="F29" s="630">
        <v>96.63</v>
      </c>
    </row>
    <row r="30" spans="1:6" ht="14.4" customHeight="1" x14ac:dyDescent="0.3">
      <c r="A30" s="653" t="s">
        <v>2789</v>
      </c>
      <c r="B30" s="629"/>
      <c r="C30" s="642">
        <v>0</v>
      </c>
      <c r="D30" s="629">
        <v>1552.05</v>
      </c>
      <c r="E30" s="642">
        <v>1</v>
      </c>
      <c r="F30" s="630">
        <v>1552.05</v>
      </c>
    </row>
    <row r="31" spans="1:6" ht="14.4" customHeight="1" x14ac:dyDescent="0.3">
      <c r="A31" s="653" t="s">
        <v>2797</v>
      </c>
      <c r="B31" s="629"/>
      <c r="C31" s="642">
        <v>0</v>
      </c>
      <c r="D31" s="629">
        <v>65.069999999999993</v>
      </c>
      <c r="E31" s="642">
        <v>1</v>
      </c>
      <c r="F31" s="630">
        <v>65.069999999999993</v>
      </c>
    </row>
    <row r="32" spans="1:6" ht="14.4" customHeight="1" x14ac:dyDescent="0.3">
      <c r="A32" s="653" t="s">
        <v>2803</v>
      </c>
      <c r="B32" s="629"/>
      <c r="C32" s="642">
        <v>0</v>
      </c>
      <c r="D32" s="629">
        <v>1369.79</v>
      </c>
      <c r="E32" s="642">
        <v>1</v>
      </c>
      <c r="F32" s="630">
        <v>1369.79</v>
      </c>
    </row>
    <row r="33" spans="1:6" ht="14.4" customHeight="1" x14ac:dyDescent="0.3">
      <c r="A33" s="653" t="s">
        <v>2791</v>
      </c>
      <c r="B33" s="629">
        <v>0</v>
      </c>
      <c r="C33" s="642"/>
      <c r="D33" s="629"/>
      <c r="E33" s="642"/>
      <c r="F33" s="630">
        <v>0</v>
      </c>
    </row>
    <row r="34" spans="1:6" ht="14.4" customHeight="1" x14ac:dyDescent="0.3">
      <c r="A34" s="653" t="s">
        <v>2794</v>
      </c>
      <c r="B34" s="629"/>
      <c r="C34" s="642">
        <v>0</v>
      </c>
      <c r="D34" s="629">
        <v>1596.41</v>
      </c>
      <c r="E34" s="642">
        <v>1</v>
      </c>
      <c r="F34" s="630">
        <v>1596.41</v>
      </c>
    </row>
    <row r="35" spans="1:6" ht="14.4" customHeight="1" thickBot="1" x14ac:dyDescent="0.35">
      <c r="A35" s="654" t="s">
        <v>2813</v>
      </c>
      <c r="B35" s="644"/>
      <c r="C35" s="645">
        <v>0</v>
      </c>
      <c r="D35" s="644">
        <v>371.82</v>
      </c>
      <c r="E35" s="645">
        <v>1</v>
      </c>
      <c r="F35" s="646">
        <v>371.82</v>
      </c>
    </row>
    <row r="36" spans="1:6" ht="14.4" customHeight="1" thickBot="1" x14ac:dyDescent="0.35">
      <c r="A36" s="648" t="s">
        <v>6</v>
      </c>
      <c r="B36" s="649">
        <v>696287.46000000008</v>
      </c>
      <c r="C36" s="650">
        <v>0.19954244491687506</v>
      </c>
      <c r="D36" s="649">
        <v>2793132.8499999996</v>
      </c>
      <c r="E36" s="650">
        <v>0.80045755508312488</v>
      </c>
      <c r="F36" s="651">
        <v>3489420.31</v>
      </c>
    </row>
    <row r="37" spans="1:6" ht="14.4" customHeight="1" thickBot="1" x14ac:dyDescent="0.35"/>
    <row r="38" spans="1:6" ht="14.4" customHeight="1" x14ac:dyDescent="0.3">
      <c r="A38" s="652" t="s">
        <v>4148</v>
      </c>
      <c r="B38" s="623">
        <v>443879.58999999991</v>
      </c>
      <c r="C38" s="641">
        <v>0.25925853089733963</v>
      </c>
      <c r="D38" s="623">
        <v>1268232.2100000007</v>
      </c>
      <c r="E38" s="641">
        <v>0.74074146910266037</v>
      </c>
      <c r="F38" s="624">
        <v>1712111.8000000005</v>
      </c>
    </row>
    <row r="39" spans="1:6" ht="14.4" customHeight="1" x14ac:dyDescent="0.3">
      <c r="A39" s="653" t="s">
        <v>4149</v>
      </c>
      <c r="B39" s="629">
        <v>213740.22999999995</v>
      </c>
      <c r="C39" s="642">
        <v>0.20365804286851408</v>
      </c>
      <c r="D39" s="629">
        <v>835765.23999999987</v>
      </c>
      <c r="E39" s="642">
        <v>0.79634195713148603</v>
      </c>
      <c r="F39" s="630">
        <v>1049505.4699999997</v>
      </c>
    </row>
    <row r="40" spans="1:6" ht="14.4" customHeight="1" x14ac:dyDescent="0.3">
      <c r="A40" s="653" t="s">
        <v>2594</v>
      </c>
      <c r="B40" s="629">
        <v>12998.1</v>
      </c>
      <c r="C40" s="642">
        <v>0.15878495627339287</v>
      </c>
      <c r="D40" s="629">
        <v>68861.670000000013</v>
      </c>
      <c r="E40" s="642">
        <v>0.84121504372660705</v>
      </c>
      <c r="F40" s="630">
        <v>81859.770000000019</v>
      </c>
    </row>
    <row r="41" spans="1:6" ht="14.4" customHeight="1" x14ac:dyDescent="0.3">
      <c r="A41" s="653" t="s">
        <v>4150</v>
      </c>
      <c r="B41" s="629">
        <v>6029.64</v>
      </c>
      <c r="C41" s="642">
        <v>1</v>
      </c>
      <c r="D41" s="629"/>
      <c r="E41" s="642">
        <v>0</v>
      </c>
      <c r="F41" s="630">
        <v>6029.64</v>
      </c>
    </row>
    <row r="42" spans="1:6" ht="14.4" customHeight="1" x14ac:dyDescent="0.3">
      <c r="A42" s="653" t="s">
        <v>2544</v>
      </c>
      <c r="B42" s="629">
        <v>3092.16</v>
      </c>
      <c r="C42" s="642">
        <v>0.32160854194683741</v>
      </c>
      <c r="D42" s="629">
        <v>6522.5100000000029</v>
      </c>
      <c r="E42" s="642">
        <v>0.6783914580531627</v>
      </c>
      <c r="F42" s="630">
        <v>9614.6700000000019</v>
      </c>
    </row>
    <row r="43" spans="1:6" ht="14.4" customHeight="1" x14ac:dyDescent="0.3">
      <c r="A43" s="653" t="s">
        <v>2593</v>
      </c>
      <c r="B43" s="629">
        <v>2957.42</v>
      </c>
      <c r="C43" s="642">
        <v>1.7894339281978002E-2</v>
      </c>
      <c r="D43" s="629">
        <v>162313.84</v>
      </c>
      <c r="E43" s="642">
        <v>0.98210566071802197</v>
      </c>
      <c r="F43" s="630">
        <v>165271.26</v>
      </c>
    </row>
    <row r="44" spans="1:6" ht="14.4" customHeight="1" x14ac:dyDescent="0.3">
      <c r="A44" s="653" t="s">
        <v>2613</v>
      </c>
      <c r="B44" s="629">
        <v>2721.16</v>
      </c>
      <c r="C44" s="642">
        <v>0.14936541271501919</v>
      </c>
      <c r="D44" s="629">
        <v>15496.980000000003</v>
      </c>
      <c r="E44" s="642">
        <v>0.85063458728498087</v>
      </c>
      <c r="F44" s="630">
        <v>18218.140000000003</v>
      </c>
    </row>
    <row r="45" spans="1:6" ht="14.4" customHeight="1" x14ac:dyDescent="0.3">
      <c r="A45" s="653" t="s">
        <v>4151</v>
      </c>
      <c r="B45" s="629">
        <v>1957.1799999999998</v>
      </c>
      <c r="C45" s="642">
        <v>0.58688344673105697</v>
      </c>
      <c r="D45" s="629">
        <v>1377.6899999999998</v>
      </c>
      <c r="E45" s="642">
        <v>0.41311655326894298</v>
      </c>
      <c r="F45" s="630">
        <v>3334.87</v>
      </c>
    </row>
    <row r="46" spans="1:6" ht="14.4" customHeight="1" x14ac:dyDescent="0.3">
      <c r="A46" s="653" t="s">
        <v>2542</v>
      </c>
      <c r="B46" s="629">
        <v>1614</v>
      </c>
      <c r="C46" s="642">
        <v>5.1952784125237766E-2</v>
      </c>
      <c r="D46" s="629">
        <v>29452.669999999995</v>
      </c>
      <c r="E46" s="642">
        <v>0.94804721587476226</v>
      </c>
      <c r="F46" s="630">
        <v>31066.669999999995</v>
      </c>
    </row>
    <row r="47" spans="1:6" ht="14.4" customHeight="1" x14ac:dyDescent="0.3">
      <c r="A47" s="653" t="s">
        <v>2551</v>
      </c>
      <c r="B47" s="629">
        <v>1264.3899999999999</v>
      </c>
      <c r="C47" s="642">
        <v>0.30440529270711952</v>
      </c>
      <c r="D47" s="629">
        <v>2889.25</v>
      </c>
      <c r="E47" s="642">
        <v>0.69559470729288053</v>
      </c>
      <c r="F47" s="630">
        <v>4153.6399999999994</v>
      </c>
    </row>
    <row r="48" spans="1:6" ht="14.4" customHeight="1" x14ac:dyDescent="0.3">
      <c r="A48" s="653" t="s">
        <v>2604</v>
      </c>
      <c r="B48" s="629">
        <v>1239.6600000000001</v>
      </c>
      <c r="C48" s="642">
        <v>1</v>
      </c>
      <c r="D48" s="629">
        <v>0</v>
      </c>
      <c r="E48" s="642">
        <v>0</v>
      </c>
      <c r="F48" s="630">
        <v>1239.6600000000001</v>
      </c>
    </row>
    <row r="49" spans="1:6" ht="14.4" customHeight="1" x14ac:dyDescent="0.3">
      <c r="A49" s="653" t="s">
        <v>2546</v>
      </c>
      <c r="B49" s="629">
        <v>918.2700000000001</v>
      </c>
      <c r="C49" s="642">
        <v>0.32178112001569892</v>
      </c>
      <c r="D49" s="629">
        <v>1935.44</v>
      </c>
      <c r="E49" s="642">
        <v>0.67821887998430119</v>
      </c>
      <c r="F49" s="630">
        <v>2853.71</v>
      </c>
    </row>
    <row r="50" spans="1:6" ht="14.4" customHeight="1" x14ac:dyDescent="0.3">
      <c r="A50" s="653" t="s">
        <v>2549</v>
      </c>
      <c r="B50" s="629">
        <v>743.56</v>
      </c>
      <c r="C50" s="642">
        <v>0.3403690428780034</v>
      </c>
      <c r="D50" s="629">
        <v>1441.0100000000002</v>
      </c>
      <c r="E50" s="642">
        <v>0.6596309571219966</v>
      </c>
      <c r="F50" s="630">
        <v>2184.5700000000002</v>
      </c>
    </row>
    <row r="51" spans="1:6" ht="14.4" customHeight="1" x14ac:dyDescent="0.3">
      <c r="A51" s="653" t="s">
        <v>2552</v>
      </c>
      <c r="B51" s="629">
        <v>699.14999999999986</v>
      </c>
      <c r="C51" s="642">
        <v>1</v>
      </c>
      <c r="D51" s="629"/>
      <c r="E51" s="642">
        <v>0</v>
      </c>
      <c r="F51" s="630">
        <v>699.14999999999986</v>
      </c>
    </row>
    <row r="52" spans="1:6" ht="14.4" customHeight="1" x14ac:dyDescent="0.3">
      <c r="A52" s="653" t="s">
        <v>2574</v>
      </c>
      <c r="B52" s="629">
        <v>610.14</v>
      </c>
      <c r="C52" s="642">
        <v>1</v>
      </c>
      <c r="D52" s="629"/>
      <c r="E52" s="642">
        <v>0</v>
      </c>
      <c r="F52" s="630">
        <v>610.14</v>
      </c>
    </row>
    <row r="53" spans="1:6" ht="14.4" customHeight="1" x14ac:dyDescent="0.3">
      <c r="A53" s="653" t="s">
        <v>4152</v>
      </c>
      <c r="B53" s="629">
        <v>481.8</v>
      </c>
      <c r="C53" s="642">
        <v>1</v>
      </c>
      <c r="D53" s="629"/>
      <c r="E53" s="642">
        <v>0</v>
      </c>
      <c r="F53" s="630">
        <v>481.8</v>
      </c>
    </row>
    <row r="54" spans="1:6" ht="14.4" customHeight="1" x14ac:dyDescent="0.3">
      <c r="A54" s="653" t="s">
        <v>2600</v>
      </c>
      <c r="B54" s="629">
        <v>368.44</v>
      </c>
      <c r="C54" s="642">
        <v>0.24612876935615322</v>
      </c>
      <c r="D54" s="629">
        <v>1128.5</v>
      </c>
      <c r="E54" s="642">
        <v>0.75387123064384676</v>
      </c>
      <c r="F54" s="630">
        <v>1496.94</v>
      </c>
    </row>
    <row r="55" spans="1:6" ht="14.4" customHeight="1" x14ac:dyDescent="0.3">
      <c r="A55" s="653" t="s">
        <v>2599</v>
      </c>
      <c r="B55" s="629">
        <v>277.84000000000003</v>
      </c>
      <c r="C55" s="642">
        <v>0.53977813611019376</v>
      </c>
      <c r="D55" s="629">
        <v>236.89</v>
      </c>
      <c r="E55" s="642">
        <v>0.46022186388980624</v>
      </c>
      <c r="F55" s="630">
        <v>514.73</v>
      </c>
    </row>
    <row r="56" spans="1:6" ht="14.4" customHeight="1" x14ac:dyDescent="0.3">
      <c r="A56" s="653" t="s">
        <v>2547</v>
      </c>
      <c r="B56" s="629">
        <v>227.33</v>
      </c>
      <c r="C56" s="642">
        <v>0.77746238030095771</v>
      </c>
      <c r="D56" s="629">
        <v>65.069999999999993</v>
      </c>
      <c r="E56" s="642">
        <v>0.2225376196990424</v>
      </c>
      <c r="F56" s="630">
        <v>292.39999999999998</v>
      </c>
    </row>
    <row r="57" spans="1:6" ht="14.4" customHeight="1" x14ac:dyDescent="0.3">
      <c r="A57" s="653" t="s">
        <v>2557</v>
      </c>
      <c r="B57" s="629">
        <v>184.82999999999998</v>
      </c>
      <c r="C57" s="642">
        <v>1</v>
      </c>
      <c r="D57" s="629"/>
      <c r="E57" s="642">
        <v>0</v>
      </c>
      <c r="F57" s="630">
        <v>184.82999999999998</v>
      </c>
    </row>
    <row r="58" spans="1:6" ht="14.4" customHeight="1" x14ac:dyDescent="0.3">
      <c r="A58" s="653" t="s">
        <v>2553</v>
      </c>
      <c r="B58" s="629">
        <v>134.67000000000002</v>
      </c>
      <c r="C58" s="642">
        <v>1</v>
      </c>
      <c r="D58" s="629"/>
      <c r="E58" s="642">
        <v>0</v>
      </c>
      <c r="F58" s="630">
        <v>134.67000000000002</v>
      </c>
    </row>
    <row r="59" spans="1:6" ht="14.4" customHeight="1" x14ac:dyDescent="0.3">
      <c r="A59" s="653" t="s">
        <v>2587</v>
      </c>
      <c r="B59" s="629">
        <v>75.210000000000008</v>
      </c>
      <c r="C59" s="642">
        <v>0.47370410027083204</v>
      </c>
      <c r="D59" s="629">
        <v>83.56</v>
      </c>
      <c r="E59" s="642">
        <v>0.5262958997291679</v>
      </c>
      <c r="F59" s="630">
        <v>158.77000000000001</v>
      </c>
    </row>
    <row r="60" spans="1:6" ht="14.4" customHeight="1" x14ac:dyDescent="0.3">
      <c r="A60" s="653" t="s">
        <v>2555</v>
      </c>
      <c r="B60" s="629">
        <v>72.69</v>
      </c>
      <c r="C60" s="642">
        <v>1</v>
      </c>
      <c r="D60" s="629"/>
      <c r="E60" s="642">
        <v>0</v>
      </c>
      <c r="F60" s="630">
        <v>72.69</v>
      </c>
    </row>
    <row r="61" spans="1:6" ht="14.4" customHeight="1" x14ac:dyDescent="0.3">
      <c r="A61" s="653" t="s">
        <v>2611</v>
      </c>
      <c r="B61" s="629"/>
      <c r="C61" s="642">
        <v>0</v>
      </c>
      <c r="D61" s="629">
        <v>1680.3600000000001</v>
      </c>
      <c r="E61" s="642">
        <v>1</v>
      </c>
      <c r="F61" s="630">
        <v>1680.3600000000001</v>
      </c>
    </row>
    <row r="62" spans="1:6" ht="14.4" customHeight="1" x14ac:dyDescent="0.3">
      <c r="A62" s="653" t="s">
        <v>4153</v>
      </c>
      <c r="B62" s="629"/>
      <c r="C62" s="642">
        <v>0</v>
      </c>
      <c r="D62" s="629">
        <v>250.62</v>
      </c>
      <c r="E62" s="642">
        <v>1</v>
      </c>
      <c r="F62" s="630">
        <v>250.62</v>
      </c>
    </row>
    <row r="63" spans="1:6" ht="14.4" customHeight="1" x14ac:dyDescent="0.3">
      <c r="A63" s="653" t="s">
        <v>2543</v>
      </c>
      <c r="B63" s="629">
        <v>0</v>
      </c>
      <c r="C63" s="642"/>
      <c r="D63" s="629"/>
      <c r="E63" s="642"/>
      <c r="F63" s="630">
        <v>0</v>
      </c>
    </row>
    <row r="64" spans="1:6" ht="14.4" customHeight="1" x14ac:dyDescent="0.3">
      <c r="A64" s="653" t="s">
        <v>4154</v>
      </c>
      <c r="B64" s="629"/>
      <c r="C64" s="642">
        <v>0</v>
      </c>
      <c r="D64" s="629">
        <v>195.78000000000003</v>
      </c>
      <c r="E64" s="642">
        <v>1</v>
      </c>
      <c r="F64" s="630">
        <v>195.78000000000003</v>
      </c>
    </row>
    <row r="65" spans="1:6" ht="14.4" customHeight="1" x14ac:dyDescent="0.3">
      <c r="A65" s="653" t="s">
        <v>2550</v>
      </c>
      <c r="B65" s="629">
        <v>0</v>
      </c>
      <c r="C65" s="642">
        <v>0</v>
      </c>
      <c r="D65" s="629">
        <v>5666.2700000000013</v>
      </c>
      <c r="E65" s="642">
        <v>1</v>
      </c>
      <c r="F65" s="630">
        <v>5666.2700000000013</v>
      </c>
    </row>
    <row r="66" spans="1:6" ht="14.4" customHeight="1" x14ac:dyDescent="0.3">
      <c r="A66" s="653" t="s">
        <v>2566</v>
      </c>
      <c r="B66" s="629">
        <v>0</v>
      </c>
      <c r="C66" s="642">
        <v>0</v>
      </c>
      <c r="D66" s="629">
        <v>3177.7599999999998</v>
      </c>
      <c r="E66" s="642">
        <v>1</v>
      </c>
      <c r="F66" s="630">
        <v>3177.7599999999998</v>
      </c>
    </row>
    <row r="67" spans="1:6" ht="14.4" customHeight="1" x14ac:dyDescent="0.3">
      <c r="A67" s="653" t="s">
        <v>2567</v>
      </c>
      <c r="B67" s="629"/>
      <c r="C67" s="642">
        <v>0</v>
      </c>
      <c r="D67" s="629">
        <v>1599.68</v>
      </c>
      <c r="E67" s="642">
        <v>1</v>
      </c>
      <c r="F67" s="630">
        <v>1599.68</v>
      </c>
    </row>
    <row r="68" spans="1:6" ht="14.4" customHeight="1" x14ac:dyDescent="0.3">
      <c r="A68" s="653" t="s">
        <v>4155</v>
      </c>
      <c r="B68" s="629"/>
      <c r="C68" s="642"/>
      <c r="D68" s="629">
        <v>0</v>
      </c>
      <c r="E68" s="642"/>
      <c r="F68" s="630">
        <v>0</v>
      </c>
    </row>
    <row r="69" spans="1:6" ht="14.4" customHeight="1" x14ac:dyDescent="0.3">
      <c r="A69" s="653" t="s">
        <v>2601</v>
      </c>
      <c r="B69" s="629"/>
      <c r="C69" s="642">
        <v>0</v>
      </c>
      <c r="D69" s="629">
        <v>13828.52</v>
      </c>
      <c r="E69" s="642">
        <v>1</v>
      </c>
      <c r="F69" s="630">
        <v>13828.52</v>
      </c>
    </row>
    <row r="70" spans="1:6" ht="14.4" customHeight="1" x14ac:dyDescent="0.3">
      <c r="A70" s="653" t="s">
        <v>4156</v>
      </c>
      <c r="B70" s="629"/>
      <c r="C70" s="642">
        <v>0</v>
      </c>
      <c r="D70" s="629">
        <v>1414.71</v>
      </c>
      <c r="E70" s="642">
        <v>1</v>
      </c>
      <c r="F70" s="630">
        <v>1414.71</v>
      </c>
    </row>
    <row r="71" spans="1:6" ht="14.4" customHeight="1" x14ac:dyDescent="0.3">
      <c r="A71" s="653" t="s">
        <v>2570</v>
      </c>
      <c r="B71" s="629"/>
      <c r="C71" s="642">
        <v>0</v>
      </c>
      <c r="D71" s="629">
        <v>38.130000000000003</v>
      </c>
      <c r="E71" s="642">
        <v>1</v>
      </c>
      <c r="F71" s="630">
        <v>38.130000000000003</v>
      </c>
    </row>
    <row r="72" spans="1:6" ht="14.4" customHeight="1" x14ac:dyDescent="0.3">
      <c r="A72" s="653" t="s">
        <v>2559</v>
      </c>
      <c r="B72" s="629"/>
      <c r="C72" s="642">
        <v>0</v>
      </c>
      <c r="D72" s="629">
        <v>1082.76</v>
      </c>
      <c r="E72" s="642">
        <v>1</v>
      </c>
      <c r="F72" s="630">
        <v>1082.76</v>
      </c>
    </row>
    <row r="73" spans="1:6" ht="14.4" customHeight="1" x14ac:dyDescent="0.3">
      <c r="A73" s="653" t="s">
        <v>2580</v>
      </c>
      <c r="B73" s="629"/>
      <c r="C73" s="642">
        <v>0</v>
      </c>
      <c r="D73" s="629">
        <v>139.72</v>
      </c>
      <c r="E73" s="642">
        <v>1</v>
      </c>
      <c r="F73" s="630">
        <v>139.72</v>
      </c>
    </row>
    <row r="74" spans="1:6" ht="14.4" customHeight="1" x14ac:dyDescent="0.3">
      <c r="A74" s="653" t="s">
        <v>4157</v>
      </c>
      <c r="B74" s="629"/>
      <c r="C74" s="642">
        <v>0</v>
      </c>
      <c r="D74" s="629">
        <v>348346.98000000016</v>
      </c>
      <c r="E74" s="642">
        <v>1</v>
      </c>
      <c r="F74" s="630">
        <v>348346.98000000016</v>
      </c>
    </row>
    <row r="75" spans="1:6" ht="14.4" customHeight="1" x14ac:dyDescent="0.3">
      <c r="A75" s="653" t="s">
        <v>2569</v>
      </c>
      <c r="B75" s="629"/>
      <c r="C75" s="642">
        <v>0</v>
      </c>
      <c r="D75" s="629">
        <v>489.02</v>
      </c>
      <c r="E75" s="642">
        <v>1</v>
      </c>
      <c r="F75" s="630">
        <v>489.02</v>
      </c>
    </row>
    <row r="76" spans="1:6" ht="14.4" customHeight="1" x14ac:dyDescent="0.3">
      <c r="A76" s="653" t="s">
        <v>2541</v>
      </c>
      <c r="B76" s="629"/>
      <c r="C76" s="642"/>
      <c r="D76" s="629">
        <v>0</v>
      </c>
      <c r="E76" s="642"/>
      <c r="F76" s="630">
        <v>0</v>
      </c>
    </row>
    <row r="77" spans="1:6" ht="14.4" customHeight="1" x14ac:dyDescent="0.3">
      <c r="A77" s="653" t="s">
        <v>2584</v>
      </c>
      <c r="B77" s="629"/>
      <c r="C77" s="642">
        <v>0</v>
      </c>
      <c r="D77" s="629">
        <v>3243.0199999999995</v>
      </c>
      <c r="E77" s="642">
        <v>1</v>
      </c>
      <c r="F77" s="630">
        <v>3243.0199999999995</v>
      </c>
    </row>
    <row r="78" spans="1:6" ht="14.4" customHeight="1" x14ac:dyDescent="0.3">
      <c r="A78" s="653" t="s">
        <v>2603</v>
      </c>
      <c r="B78" s="629">
        <v>0</v>
      </c>
      <c r="C78" s="642">
        <v>0</v>
      </c>
      <c r="D78" s="629">
        <v>1162.1999999999998</v>
      </c>
      <c r="E78" s="642">
        <v>1</v>
      </c>
      <c r="F78" s="630">
        <v>1162.1999999999998</v>
      </c>
    </row>
    <row r="79" spans="1:6" ht="14.4" customHeight="1" x14ac:dyDescent="0.3">
      <c r="A79" s="653" t="s">
        <v>2588</v>
      </c>
      <c r="B79" s="629">
        <v>0</v>
      </c>
      <c r="C79" s="642">
        <v>0</v>
      </c>
      <c r="D79" s="629">
        <v>3478.6699999999992</v>
      </c>
      <c r="E79" s="642">
        <v>1</v>
      </c>
      <c r="F79" s="630">
        <v>3478.6699999999992</v>
      </c>
    </row>
    <row r="80" spans="1:6" ht="14.4" customHeight="1" x14ac:dyDescent="0.3">
      <c r="A80" s="653" t="s">
        <v>2605</v>
      </c>
      <c r="B80" s="629">
        <v>0</v>
      </c>
      <c r="C80" s="642">
        <v>0</v>
      </c>
      <c r="D80" s="629">
        <v>7360.2200000000012</v>
      </c>
      <c r="E80" s="642">
        <v>1</v>
      </c>
      <c r="F80" s="630">
        <v>7360.2200000000012</v>
      </c>
    </row>
    <row r="81" spans="1:6" ht="14.4" customHeight="1" x14ac:dyDescent="0.3">
      <c r="A81" s="653" t="s">
        <v>2581</v>
      </c>
      <c r="B81" s="629"/>
      <c r="C81" s="642">
        <v>0</v>
      </c>
      <c r="D81" s="629">
        <v>441.83</v>
      </c>
      <c r="E81" s="642">
        <v>1</v>
      </c>
      <c r="F81" s="630">
        <v>441.83</v>
      </c>
    </row>
    <row r="82" spans="1:6" ht="14.4" customHeight="1" x14ac:dyDescent="0.3">
      <c r="A82" s="653" t="s">
        <v>4158</v>
      </c>
      <c r="B82" s="629"/>
      <c r="C82" s="642">
        <v>0</v>
      </c>
      <c r="D82" s="629">
        <v>723.68999999999994</v>
      </c>
      <c r="E82" s="642">
        <v>1</v>
      </c>
      <c r="F82" s="630">
        <v>723.68999999999994</v>
      </c>
    </row>
    <row r="83" spans="1:6" ht="14.4" customHeight="1" x14ac:dyDescent="0.3">
      <c r="A83" s="653" t="s">
        <v>2606</v>
      </c>
      <c r="B83" s="629"/>
      <c r="C83" s="642">
        <v>0</v>
      </c>
      <c r="D83" s="629">
        <v>913.5</v>
      </c>
      <c r="E83" s="642">
        <v>1</v>
      </c>
      <c r="F83" s="630">
        <v>913.5</v>
      </c>
    </row>
    <row r="84" spans="1:6" ht="14.4" customHeight="1" x14ac:dyDescent="0.3">
      <c r="A84" s="653" t="s">
        <v>4159</v>
      </c>
      <c r="B84" s="629"/>
      <c r="C84" s="642">
        <v>0</v>
      </c>
      <c r="D84" s="629">
        <v>413.22</v>
      </c>
      <c r="E84" s="642">
        <v>1</v>
      </c>
      <c r="F84" s="630">
        <v>413.22</v>
      </c>
    </row>
    <row r="85" spans="1:6" ht="14.4" customHeight="1" x14ac:dyDescent="0.3">
      <c r="A85" s="653" t="s">
        <v>2561</v>
      </c>
      <c r="B85" s="629"/>
      <c r="C85" s="642">
        <v>0</v>
      </c>
      <c r="D85" s="629">
        <v>970.29</v>
      </c>
      <c r="E85" s="642">
        <v>1</v>
      </c>
      <c r="F85" s="630">
        <v>970.29</v>
      </c>
    </row>
    <row r="86" spans="1:6" ht="14.4" customHeight="1" x14ac:dyDescent="0.3">
      <c r="A86" s="653" t="s">
        <v>2595</v>
      </c>
      <c r="B86" s="629"/>
      <c r="C86" s="642">
        <v>0</v>
      </c>
      <c r="D86" s="629">
        <v>298.52</v>
      </c>
      <c r="E86" s="642">
        <v>1</v>
      </c>
      <c r="F86" s="630">
        <v>298.52</v>
      </c>
    </row>
    <row r="87" spans="1:6" ht="14.4" customHeight="1" thickBot="1" x14ac:dyDescent="0.35">
      <c r="A87" s="654" t="s">
        <v>2607</v>
      </c>
      <c r="B87" s="644"/>
      <c r="C87" s="645">
        <v>0</v>
      </c>
      <c r="D87" s="644">
        <v>414.85</v>
      </c>
      <c r="E87" s="645">
        <v>1</v>
      </c>
      <c r="F87" s="646">
        <v>414.85</v>
      </c>
    </row>
    <row r="88" spans="1:6" ht="14.4" customHeight="1" thickBot="1" x14ac:dyDescent="0.35">
      <c r="A88" s="648" t="s">
        <v>6</v>
      </c>
      <c r="B88" s="649">
        <v>696287.46</v>
      </c>
      <c r="C88" s="650">
        <v>0.19954244491687498</v>
      </c>
      <c r="D88" s="649">
        <v>2793132.8500000006</v>
      </c>
      <c r="E88" s="650">
        <v>0.80045755508312488</v>
      </c>
      <c r="F88" s="651">
        <v>3489420.310000001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3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{F9EE5BE0-A81B-404F-8575-17A3558140F1}</x14:id>
        </ext>
      </extLst>
    </cfRule>
  </conditionalFormatting>
  <conditionalFormatting sqref="F38:F8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{B59E1561-113F-48F3-986F-F240A55709CF}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9EE5BE0-A81B-404F-8575-17A3558140F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F5:F35</xm:sqref>
        </x14:conditionalFormatting>
        <x14:conditionalFormatting xmlns:xm="http://schemas.microsoft.com/office/excel/2006/main">
          <x14:cfRule type="dataBar" id="{B59E1561-113F-48F3-986F-F240A55709C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F38:F87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42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69" customWidth="1"/>
    <col min="2" max="2" width="8.88671875" style="69" bestFit="1" customWidth="1"/>
    <col min="3" max="3" width="7" style="69" bestFit="1" customWidth="1"/>
    <col min="4" max="5" width="22.21875" style="69" customWidth="1"/>
    <col min="6" max="6" width="6.6640625" style="98" customWidth="1"/>
    <col min="7" max="7" width="10" style="98" customWidth="1"/>
    <col min="8" max="8" width="6.77734375" style="91" customWidth="1"/>
    <col min="9" max="9" width="6.6640625" style="98" customWidth="1"/>
    <col min="10" max="10" width="10" style="98" customWidth="1"/>
    <col min="11" max="11" width="6.77734375" style="9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74" t="s">
        <v>265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40"/>
      <c r="M1" s="440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79" t="s">
        <v>255</v>
      </c>
      <c r="F3" s="56">
        <f>SUBTOTAL(9,F6:F1048576)</f>
        <v>661</v>
      </c>
      <c r="G3" s="56">
        <f>SUBTOTAL(9,G6:G1048576)</f>
        <v>696287.45999999961</v>
      </c>
      <c r="H3" s="57">
        <f>IF(M3=0,0,G3/M3)</f>
        <v>0.19954244491687498</v>
      </c>
      <c r="I3" s="56">
        <f>SUBTOTAL(9,I6:I1048576)</f>
        <v>2674</v>
      </c>
      <c r="J3" s="56">
        <f>SUBTOTAL(9,J6:J1048576)</f>
        <v>2793132.8499999996</v>
      </c>
      <c r="K3" s="57">
        <f>IF(M3=0,0,J3/M3)</f>
        <v>0.80045755508312511</v>
      </c>
      <c r="L3" s="56">
        <f>SUBTOTAL(9,L6:L1048576)</f>
        <v>3335</v>
      </c>
      <c r="M3" s="58">
        <f>SUBTOTAL(9,M6:M1048576)</f>
        <v>3489420.3099999991</v>
      </c>
    </row>
    <row r="4" spans="1:13" ht="14.4" customHeight="1" thickBot="1" x14ac:dyDescent="0.35">
      <c r="A4" s="54"/>
      <c r="B4" s="54"/>
      <c r="C4" s="54"/>
      <c r="D4" s="54"/>
      <c r="E4" s="55"/>
      <c r="F4" s="478" t="s">
        <v>257</v>
      </c>
      <c r="G4" s="479"/>
      <c r="H4" s="480"/>
      <c r="I4" s="481" t="s">
        <v>256</v>
      </c>
      <c r="J4" s="479"/>
      <c r="K4" s="480"/>
      <c r="L4" s="482" t="s">
        <v>6</v>
      </c>
      <c r="M4" s="483"/>
    </row>
    <row r="5" spans="1:13" ht="14.4" customHeight="1" thickBot="1" x14ac:dyDescent="0.35">
      <c r="A5" s="637" t="s">
        <v>264</v>
      </c>
      <c r="B5" s="655" t="s">
        <v>259</v>
      </c>
      <c r="C5" s="655" t="s">
        <v>175</v>
      </c>
      <c r="D5" s="655" t="s">
        <v>260</v>
      </c>
      <c r="E5" s="655" t="s">
        <v>261</v>
      </c>
      <c r="F5" s="656" t="s">
        <v>31</v>
      </c>
      <c r="G5" s="656" t="s">
        <v>17</v>
      </c>
      <c r="H5" s="639" t="s">
        <v>262</v>
      </c>
      <c r="I5" s="638" t="s">
        <v>31</v>
      </c>
      <c r="J5" s="656" t="s">
        <v>17</v>
      </c>
      <c r="K5" s="639" t="s">
        <v>262</v>
      </c>
      <c r="L5" s="638" t="s">
        <v>31</v>
      </c>
      <c r="M5" s="657" t="s">
        <v>17</v>
      </c>
    </row>
    <row r="6" spans="1:13" ht="14.4" customHeight="1" x14ac:dyDescent="0.3">
      <c r="A6" s="619" t="s">
        <v>2782</v>
      </c>
      <c r="B6" s="620" t="s">
        <v>2660</v>
      </c>
      <c r="C6" s="620" t="s">
        <v>2818</v>
      </c>
      <c r="D6" s="620" t="s">
        <v>2819</v>
      </c>
      <c r="E6" s="620" t="s">
        <v>2820</v>
      </c>
      <c r="F6" s="623"/>
      <c r="G6" s="623"/>
      <c r="H6" s="641">
        <v>0</v>
      </c>
      <c r="I6" s="623">
        <v>1</v>
      </c>
      <c r="J6" s="623">
        <v>270.69</v>
      </c>
      <c r="K6" s="641">
        <v>1</v>
      </c>
      <c r="L6" s="623">
        <v>1</v>
      </c>
      <c r="M6" s="624">
        <v>270.69</v>
      </c>
    </row>
    <row r="7" spans="1:13" ht="14.4" customHeight="1" x14ac:dyDescent="0.3">
      <c r="A7" s="625" t="s">
        <v>2782</v>
      </c>
      <c r="B7" s="626" t="s">
        <v>4160</v>
      </c>
      <c r="C7" s="626" t="s">
        <v>2822</v>
      </c>
      <c r="D7" s="626" t="s">
        <v>2823</v>
      </c>
      <c r="E7" s="626" t="s">
        <v>2824</v>
      </c>
      <c r="F7" s="629"/>
      <c r="G7" s="629"/>
      <c r="H7" s="642">
        <v>0</v>
      </c>
      <c r="I7" s="629">
        <v>1</v>
      </c>
      <c r="J7" s="629">
        <v>471.57</v>
      </c>
      <c r="K7" s="642">
        <v>1</v>
      </c>
      <c r="L7" s="629">
        <v>1</v>
      </c>
      <c r="M7" s="630">
        <v>471.57</v>
      </c>
    </row>
    <row r="8" spans="1:13" ht="14.4" customHeight="1" x14ac:dyDescent="0.3">
      <c r="A8" s="625" t="s">
        <v>2783</v>
      </c>
      <c r="B8" s="626" t="s">
        <v>4161</v>
      </c>
      <c r="C8" s="626" t="s">
        <v>2836</v>
      </c>
      <c r="D8" s="626" t="s">
        <v>2837</v>
      </c>
      <c r="E8" s="626" t="s">
        <v>2838</v>
      </c>
      <c r="F8" s="629"/>
      <c r="G8" s="629"/>
      <c r="H8" s="642">
        <v>0</v>
      </c>
      <c r="I8" s="629">
        <v>1</v>
      </c>
      <c r="J8" s="629">
        <v>428.4</v>
      </c>
      <c r="K8" s="642">
        <v>1</v>
      </c>
      <c r="L8" s="629">
        <v>1</v>
      </c>
      <c r="M8" s="630">
        <v>428.4</v>
      </c>
    </row>
    <row r="9" spans="1:13" ht="14.4" customHeight="1" x14ac:dyDescent="0.3">
      <c r="A9" s="625" t="s">
        <v>2784</v>
      </c>
      <c r="B9" s="626" t="s">
        <v>4162</v>
      </c>
      <c r="C9" s="626" t="s">
        <v>2840</v>
      </c>
      <c r="D9" s="626" t="s">
        <v>2841</v>
      </c>
      <c r="E9" s="626" t="s">
        <v>2842</v>
      </c>
      <c r="F9" s="629">
        <v>1</v>
      </c>
      <c r="G9" s="629">
        <v>481.8</v>
      </c>
      <c r="H9" s="642">
        <v>1</v>
      </c>
      <c r="I9" s="629"/>
      <c r="J9" s="629"/>
      <c r="K9" s="642">
        <v>0</v>
      </c>
      <c r="L9" s="629">
        <v>1</v>
      </c>
      <c r="M9" s="630">
        <v>481.8</v>
      </c>
    </row>
    <row r="10" spans="1:13" ht="14.4" customHeight="1" x14ac:dyDescent="0.3">
      <c r="A10" s="625" t="s">
        <v>2785</v>
      </c>
      <c r="B10" s="626" t="s">
        <v>2691</v>
      </c>
      <c r="C10" s="626" t="s">
        <v>2844</v>
      </c>
      <c r="D10" s="626" t="s">
        <v>2845</v>
      </c>
      <c r="E10" s="626" t="s">
        <v>2846</v>
      </c>
      <c r="F10" s="629"/>
      <c r="G10" s="629"/>
      <c r="H10" s="642">
        <v>0</v>
      </c>
      <c r="I10" s="629">
        <v>1</v>
      </c>
      <c r="J10" s="629">
        <v>333.31</v>
      </c>
      <c r="K10" s="642">
        <v>1</v>
      </c>
      <c r="L10" s="629">
        <v>1</v>
      </c>
      <c r="M10" s="630">
        <v>333.31</v>
      </c>
    </row>
    <row r="11" spans="1:13" ht="14.4" customHeight="1" x14ac:dyDescent="0.3">
      <c r="A11" s="625" t="s">
        <v>2785</v>
      </c>
      <c r="B11" s="626" t="s">
        <v>4163</v>
      </c>
      <c r="C11" s="626" t="s">
        <v>2861</v>
      </c>
      <c r="D11" s="626" t="s">
        <v>2862</v>
      </c>
      <c r="E11" s="626" t="s">
        <v>2863</v>
      </c>
      <c r="F11" s="629"/>
      <c r="G11" s="629"/>
      <c r="H11" s="642">
        <v>0</v>
      </c>
      <c r="I11" s="629">
        <v>1</v>
      </c>
      <c r="J11" s="629">
        <v>1344.66</v>
      </c>
      <c r="K11" s="642">
        <v>1</v>
      </c>
      <c r="L11" s="629">
        <v>1</v>
      </c>
      <c r="M11" s="630">
        <v>1344.66</v>
      </c>
    </row>
    <row r="12" spans="1:13" ht="14.4" customHeight="1" x14ac:dyDescent="0.3">
      <c r="A12" s="625" t="s">
        <v>2787</v>
      </c>
      <c r="B12" s="626" t="s">
        <v>2701</v>
      </c>
      <c r="C12" s="626" t="s">
        <v>3860</v>
      </c>
      <c r="D12" s="626" t="s">
        <v>3529</v>
      </c>
      <c r="E12" s="626" t="s">
        <v>3861</v>
      </c>
      <c r="F12" s="629">
        <v>1</v>
      </c>
      <c r="G12" s="629">
        <v>0</v>
      </c>
      <c r="H12" s="642"/>
      <c r="I12" s="629"/>
      <c r="J12" s="629"/>
      <c r="K12" s="642"/>
      <c r="L12" s="629">
        <v>1</v>
      </c>
      <c r="M12" s="630">
        <v>0</v>
      </c>
    </row>
    <row r="13" spans="1:13" ht="14.4" customHeight="1" x14ac:dyDescent="0.3">
      <c r="A13" s="625" t="s">
        <v>2787</v>
      </c>
      <c r="B13" s="626" t="s">
        <v>2701</v>
      </c>
      <c r="C13" s="626" t="s">
        <v>3862</v>
      </c>
      <c r="D13" s="626" t="s">
        <v>3637</v>
      </c>
      <c r="E13" s="626" t="s">
        <v>3615</v>
      </c>
      <c r="F13" s="629">
        <v>1</v>
      </c>
      <c r="G13" s="629">
        <v>0</v>
      </c>
      <c r="H13" s="642"/>
      <c r="I13" s="629"/>
      <c r="J13" s="629"/>
      <c r="K13" s="642"/>
      <c r="L13" s="629">
        <v>1</v>
      </c>
      <c r="M13" s="630">
        <v>0</v>
      </c>
    </row>
    <row r="14" spans="1:13" ht="14.4" customHeight="1" x14ac:dyDescent="0.3">
      <c r="A14" s="625" t="s">
        <v>2787</v>
      </c>
      <c r="B14" s="626" t="s">
        <v>2735</v>
      </c>
      <c r="C14" s="626" t="s">
        <v>667</v>
      </c>
      <c r="D14" s="626" t="s">
        <v>668</v>
      </c>
      <c r="E14" s="626" t="s">
        <v>2736</v>
      </c>
      <c r="F14" s="629">
        <v>3</v>
      </c>
      <c r="G14" s="629">
        <v>289.89</v>
      </c>
      <c r="H14" s="642">
        <v>1</v>
      </c>
      <c r="I14" s="629"/>
      <c r="J14" s="629"/>
      <c r="K14" s="642">
        <v>0</v>
      </c>
      <c r="L14" s="629">
        <v>3</v>
      </c>
      <c r="M14" s="630">
        <v>289.89</v>
      </c>
    </row>
    <row r="15" spans="1:13" ht="14.4" customHeight="1" x14ac:dyDescent="0.3">
      <c r="A15" s="625" t="s">
        <v>2787</v>
      </c>
      <c r="B15" s="626" t="s">
        <v>2745</v>
      </c>
      <c r="C15" s="626" t="s">
        <v>3291</v>
      </c>
      <c r="D15" s="626" t="s">
        <v>3292</v>
      </c>
      <c r="E15" s="626" t="s">
        <v>3293</v>
      </c>
      <c r="F15" s="629">
        <v>3</v>
      </c>
      <c r="G15" s="629">
        <v>20.94</v>
      </c>
      <c r="H15" s="642">
        <v>1</v>
      </c>
      <c r="I15" s="629"/>
      <c r="J15" s="629"/>
      <c r="K15" s="642">
        <v>0</v>
      </c>
      <c r="L15" s="629">
        <v>3</v>
      </c>
      <c r="M15" s="630">
        <v>20.94</v>
      </c>
    </row>
    <row r="16" spans="1:13" ht="14.4" customHeight="1" x14ac:dyDescent="0.3">
      <c r="A16" s="625" t="s">
        <v>2788</v>
      </c>
      <c r="B16" s="626" t="s">
        <v>2624</v>
      </c>
      <c r="C16" s="626" t="s">
        <v>2930</v>
      </c>
      <c r="D16" s="626" t="s">
        <v>857</v>
      </c>
      <c r="E16" s="626" t="s">
        <v>2931</v>
      </c>
      <c r="F16" s="629"/>
      <c r="G16" s="629"/>
      <c r="H16" s="642">
        <v>0</v>
      </c>
      <c r="I16" s="629">
        <v>2</v>
      </c>
      <c r="J16" s="629">
        <v>1224.52</v>
      </c>
      <c r="K16" s="642">
        <v>1</v>
      </c>
      <c r="L16" s="629">
        <v>2</v>
      </c>
      <c r="M16" s="630">
        <v>1224.52</v>
      </c>
    </row>
    <row r="17" spans="1:13" ht="14.4" customHeight="1" x14ac:dyDescent="0.3">
      <c r="A17" s="625" t="s">
        <v>2788</v>
      </c>
      <c r="B17" s="626" t="s">
        <v>2657</v>
      </c>
      <c r="C17" s="626" t="s">
        <v>2891</v>
      </c>
      <c r="D17" s="626" t="s">
        <v>2892</v>
      </c>
      <c r="E17" s="626" t="s">
        <v>2893</v>
      </c>
      <c r="F17" s="629">
        <v>3</v>
      </c>
      <c r="G17" s="629">
        <v>134.67000000000002</v>
      </c>
      <c r="H17" s="642">
        <v>1</v>
      </c>
      <c r="I17" s="629"/>
      <c r="J17" s="629"/>
      <c r="K17" s="642">
        <v>0</v>
      </c>
      <c r="L17" s="629">
        <v>3</v>
      </c>
      <c r="M17" s="630">
        <v>134.67000000000002</v>
      </c>
    </row>
    <row r="18" spans="1:13" ht="14.4" customHeight="1" x14ac:dyDescent="0.3">
      <c r="A18" s="625" t="s">
        <v>2788</v>
      </c>
      <c r="B18" s="626" t="s">
        <v>4164</v>
      </c>
      <c r="C18" s="626" t="s">
        <v>2903</v>
      </c>
      <c r="D18" s="626" t="s">
        <v>2904</v>
      </c>
      <c r="E18" s="626" t="s">
        <v>2905</v>
      </c>
      <c r="F18" s="629"/>
      <c r="G18" s="629"/>
      <c r="H18" s="642">
        <v>0</v>
      </c>
      <c r="I18" s="629">
        <v>3</v>
      </c>
      <c r="J18" s="629">
        <v>224.61</v>
      </c>
      <c r="K18" s="642">
        <v>1</v>
      </c>
      <c r="L18" s="629">
        <v>3</v>
      </c>
      <c r="M18" s="630">
        <v>224.61</v>
      </c>
    </row>
    <row r="19" spans="1:13" ht="14.4" customHeight="1" x14ac:dyDescent="0.3">
      <c r="A19" s="625" t="s">
        <v>2788</v>
      </c>
      <c r="B19" s="626" t="s">
        <v>4164</v>
      </c>
      <c r="C19" s="626" t="s">
        <v>2906</v>
      </c>
      <c r="D19" s="626" t="s">
        <v>2904</v>
      </c>
      <c r="E19" s="626" t="s">
        <v>2908</v>
      </c>
      <c r="F19" s="629"/>
      <c r="G19" s="629"/>
      <c r="H19" s="642">
        <v>0</v>
      </c>
      <c r="I19" s="629">
        <v>2</v>
      </c>
      <c r="J19" s="629">
        <v>499.08</v>
      </c>
      <c r="K19" s="642">
        <v>1</v>
      </c>
      <c r="L19" s="629">
        <v>2</v>
      </c>
      <c r="M19" s="630">
        <v>499.08</v>
      </c>
    </row>
    <row r="20" spans="1:13" ht="14.4" customHeight="1" x14ac:dyDescent="0.3">
      <c r="A20" s="625" t="s">
        <v>2788</v>
      </c>
      <c r="B20" s="626" t="s">
        <v>2711</v>
      </c>
      <c r="C20" s="626" t="s">
        <v>2885</v>
      </c>
      <c r="D20" s="626" t="s">
        <v>2886</v>
      </c>
      <c r="E20" s="626" t="s">
        <v>2887</v>
      </c>
      <c r="F20" s="629"/>
      <c r="G20" s="629"/>
      <c r="H20" s="642">
        <v>0</v>
      </c>
      <c r="I20" s="629">
        <v>2</v>
      </c>
      <c r="J20" s="629">
        <v>444.5</v>
      </c>
      <c r="K20" s="642">
        <v>1</v>
      </c>
      <c r="L20" s="629">
        <v>2</v>
      </c>
      <c r="M20" s="630">
        <v>444.5</v>
      </c>
    </row>
    <row r="21" spans="1:13" ht="14.4" customHeight="1" x14ac:dyDescent="0.3">
      <c r="A21" s="625" t="s">
        <v>2788</v>
      </c>
      <c r="B21" s="626" t="s">
        <v>2735</v>
      </c>
      <c r="C21" s="626" t="s">
        <v>2927</v>
      </c>
      <c r="D21" s="626" t="s">
        <v>1837</v>
      </c>
      <c r="E21" s="626" t="s">
        <v>2928</v>
      </c>
      <c r="F21" s="629"/>
      <c r="G21" s="629"/>
      <c r="H21" s="642">
        <v>0</v>
      </c>
      <c r="I21" s="629">
        <v>1</v>
      </c>
      <c r="J21" s="629">
        <v>96.63</v>
      </c>
      <c r="K21" s="642">
        <v>1</v>
      </c>
      <c r="L21" s="629">
        <v>1</v>
      </c>
      <c r="M21" s="630">
        <v>96.63</v>
      </c>
    </row>
    <row r="22" spans="1:13" ht="14.4" customHeight="1" x14ac:dyDescent="0.3">
      <c r="A22" s="625" t="s">
        <v>2789</v>
      </c>
      <c r="B22" s="626" t="s">
        <v>2624</v>
      </c>
      <c r="C22" s="626" t="s">
        <v>2930</v>
      </c>
      <c r="D22" s="626" t="s">
        <v>857</v>
      </c>
      <c r="E22" s="626" t="s">
        <v>2931</v>
      </c>
      <c r="F22" s="629"/>
      <c r="G22" s="629"/>
      <c r="H22" s="642">
        <v>0</v>
      </c>
      <c r="I22" s="629">
        <v>1</v>
      </c>
      <c r="J22" s="629">
        <v>612.26</v>
      </c>
      <c r="K22" s="642">
        <v>1</v>
      </c>
      <c r="L22" s="629">
        <v>1</v>
      </c>
      <c r="M22" s="630">
        <v>612.26</v>
      </c>
    </row>
    <row r="23" spans="1:13" ht="14.4" customHeight="1" x14ac:dyDescent="0.3">
      <c r="A23" s="625" t="s">
        <v>2789</v>
      </c>
      <c r="B23" s="626" t="s">
        <v>2691</v>
      </c>
      <c r="C23" s="626" t="s">
        <v>2844</v>
      </c>
      <c r="D23" s="626" t="s">
        <v>2845</v>
      </c>
      <c r="E23" s="626" t="s">
        <v>2846</v>
      </c>
      <c r="F23" s="629"/>
      <c r="G23" s="629"/>
      <c r="H23" s="642">
        <v>0</v>
      </c>
      <c r="I23" s="629">
        <v>1</v>
      </c>
      <c r="J23" s="629">
        <v>333.31</v>
      </c>
      <c r="K23" s="642">
        <v>1</v>
      </c>
      <c r="L23" s="629">
        <v>1</v>
      </c>
      <c r="M23" s="630">
        <v>333.31</v>
      </c>
    </row>
    <row r="24" spans="1:13" ht="14.4" customHeight="1" x14ac:dyDescent="0.3">
      <c r="A24" s="625" t="s">
        <v>2789</v>
      </c>
      <c r="B24" s="626" t="s">
        <v>2735</v>
      </c>
      <c r="C24" s="626" t="s">
        <v>3556</v>
      </c>
      <c r="D24" s="626" t="s">
        <v>1837</v>
      </c>
      <c r="E24" s="626" t="s">
        <v>3557</v>
      </c>
      <c r="F24" s="629"/>
      <c r="G24" s="629"/>
      <c r="H24" s="642">
        <v>0</v>
      </c>
      <c r="I24" s="629">
        <v>1</v>
      </c>
      <c r="J24" s="629">
        <v>193.26</v>
      </c>
      <c r="K24" s="642">
        <v>1</v>
      </c>
      <c r="L24" s="629">
        <v>1</v>
      </c>
      <c r="M24" s="630">
        <v>193.26</v>
      </c>
    </row>
    <row r="25" spans="1:13" ht="14.4" customHeight="1" x14ac:dyDescent="0.3">
      <c r="A25" s="625" t="s">
        <v>2789</v>
      </c>
      <c r="B25" s="626" t="s">
        <v>2764</v>
      </c>
      <c r="C25" s="626" t="s">
        <v>3480</v>
      </c>
      <c r="D25" s="626" t="s">
        <v>3481</v>
      </c>
      <c r="E25" s="626" t="s">
        <v>3482</v>
      </c>
      <c r="F25" s="629"/>
      <c r="G25" s="629"/>
      <c r="H25" s="642">
        <v>0</v>
      </c>
      <c r="I25" s="629">
        <v>1</v>
      </c>
      <c r="J25" s="629">
        <v>413.22</v>
      </c>
      <c r="K25" s="642">
        <v>1</v>
      </c>
      <c r="L25" s="629">
        <v>1</v>
      </c>
      <c r="M25" s="630">
        <v>413.22</v>
      </c>
    </row>
    <row r="26" spans="1:13" ht="14.4" customHeight="1" x14ac:dyDescent="0.3">
      <c r="A26" s="625" t="s">
        <v>2790</v>
      </c>
      <c r="B26" s="626" t="s">
        <v>4165</v>
      </c>
      <c r="C26" s="626" t="s">
        <v>3134</v>
      </c>
      <c r="D26" s="626" t="s">
        <v>3135</v>
      </c>
      <c r="E26" s="626" t="s">
        <v>3136</v>
      </c>
      <c r="F26" s="629"/>
      <c r="G26" s="629"/>
      <c r="H26" s="642">
        <v>0</v>
      </c>
      <c r="I26" s="629">
        <v>6</v>
      </c>
      <c r="J26" s="629">
        <v>195.78000000000003</v>
      </c>
      <c r="K26" s="642">
        <v>1</v>
      </c>
      <c r="L26" s="629">
        <v>6</v>
      </c>
      <c r="M26" s="630">
        <v>195.78000000000003</v>
      </c>
    </row>
    <row r="27" spans="1:13" ht="14.4" customHeight="1" x14ac:dyDescent="0.3">
      <c r="A27" s="625" t="s">
        <v>2790</v>
      </c>
      <c r="B27" s="626" t="s">
        <v>2624</v>
      </c>
      <c r="C27" s="626" t="s">
        <v>2930</v>
      </c>
      <c r="D27" s="626" t="s">
        <v>857</v>
      </c>
      <c r="E27" s="626" t="s">
        <v>2931</v>
      </c>
      <c r="F27" s="629"/>
      <c r="G27" s="629"/>
      <c r="H27" s="642">
        <v>0</v>
      </c>
      <c r="I27" s="629">
        <v>2</v>
      </c>
      <c r="J27" s="629">
        <v>1224.52</v>
      </c>
      <c r="K27" s="642">
        <v>1</v>
      </c>
      <c r="L27" s="629">
        <v>2</v>
      </c>
      <c r="M27" s="630">
        <v>1224.52</v>
      </c>
    </row>
    <row r="28" spans="1:13" ht="14.4" customHeight="1" x14ac:dyDescent="0.3">
      <c r="A28" s="625" t="s">
        <v>2790</v>
      </c>
      <c r="B28" s="626" t="s">
        <v>2735</v>
      </c>
      <c r="C28" s="626" t="s">
        <v>2927</v>
      </c>
      <c r="D28" s="626" t="s">
        <v>1837</v>
      </c>
      <c r="E28" s="626" t="s">
        <v>2928</v>
      </c>
      <c r="F28" s="629"/>
      <c r="G28" s="629"/>
      <c r="H28" s="642">
        <v>0</v>
      </c>
      <c r="I28" s="629">
        <v>10</v>
      </c>
      <c r="J28" s="629">
        <v>966.3</v>
      </c>
      <c r="K28" s="642">
        <v>1</v>
      </c>
      <c r="L28" s="629">
        <v>10</v>
      </c>
      <c r="M28" s="630">
        <v>966.3</v>
      </c>
    </row>
    <row r="29" spans="1:13" ht="14.4" customHeight="1" x14ac:dyDescent="0.3">
      <c r="A29" s="625" t="s">
        <v>2790</v>
      </c>
      <c r="B29" s="626" t="s">
        <v>2735</v>
      </c>
      <c r="C29" s="626" t="s">
        <v>667</v>
      </c>
      <c r="D29" s="626" t="s">
        <v>668</v>
      </c>
      <c r="E29" s="626" t="s">
        <v>2736</v>
      </c>
      <c r="F29" s="629">
        <v>2</v>
      </c>
      <c r="G29" s="629">
        <v>193.26</v>
      </c>
      <c r="H29" s="642">
        <v>1</v>
      </c>
      <c r="I29" s="629"/>
      <c r="J29" s="629"/>
      <c r="K29" s="642">
        <v>0</v>
      </c>
      <c r="L29" s="629">
        <v>2</v>
      </c>
      <c r="M29" s="630">
        <v>193.26</v>
      </c>
    </row>
    <row r="30" spans="1:13" ht="14.4" customHeight="1" x14ac:dyDescent="0.3">
      <c r="A30" s="625" t="s">
        <v>2790</v>
      </c>
      <c r="B30" s="626" t="s">
        <v>4166</v>
      </c>
      <c r="C30" s="626" t="s">
        <v>2983</v>
      </c>
      <c r="D30" s="626" t="s">
        <v>2984</v>
      </c>
      <c r="E30" s="626" t="s">
        <v>2985</v>
      </c>
      <c r="F30" s="629"/>
      <c r="G30" s="629"/>
      <c r="H30" s="642">
        <v>0</v>
      </c>
      <c r="I30" s="629">
        <v>4</v>
      </c>
      <c r="J30" s="629">
        <v>2516.2800000000002</v>
      </c>
      <c r="K30" s="642">
        <v>1</v>
      </c>
      <c r="L30" s="629">
        <v>4</v>
      </c>
      <c r="M30" s="630">
        <v>2516.2800000000002</v>
      </c>
    </row>
    <row r="31" spans="1:13" ht="14.4" customHeight="1" x14ac:dyDescent="0.3">
      <c r="A31" s="625" t="s">
        <v>2790</v>
      </c>
      <c r="B31" s="626" t="s">
        <v>4166</v>
      </c>
      <c r="C31" s="626" t="s">
        <v>2986</v>
      </c>
      <c r="D31" s="626" t="s">
        <v>2987</v>
      </c>
      <c r="E31" s="626" t="s">
        <v>2988</v>
      </c>
      <c r="F31" s="629">
        <v>10</v>
      </c>
      <c r="G31" s="629">
        <v>0</v>
      </c>
      <c r="H31" s="642"/>
      <c r="I31" s="629"/>
      <c r="J31" s="629"/>
      <c r="K31" s="642"/>
      <c r="L31" s="629">
        <v>10</v>
      </c>
      <c r="M31" s="630">
        <v>0</v>
      </c>
    </row>
    <row r="32" spans="1:13" ht="14.4" customHeight="1" x14ac:dyDescent="0.3">
      <c r="A32" s="625" t="s">
        <v>2790</v>
      </c>
      <c r="B32" s="626" t="s">
        <v>4166</v>
      </c>
      <c r="C32" s="626" t="s">
        <v>2989</v>
      </c>
      <c r="D32" s="626" t="s">
        <v>2990</v>
      </c>
      <c r="E32" s="626" t="s">
        <v>2991</v>
      </c>
      <c r="F32" s="629">
        <v>8</v>
      </c>
      <c r="G32" s="629">
        <v>0</v>
      </c>
      <c r="H32" s="642"/>
      <c r="I32" s="629"/>
      <c r="J32" s="629"/>
      <c r="K32" s="642"/>
      <c r="L32" s="629">
        <v>8</v>
      </c>
      <c r="M32" s="630">
        <v>0</v>
      </c>
    </row>
    <row r="33" spans="1:13" ht="14.4" customHeight="1" x14ac:dyDescent="0.3">
      <c r="A33" s="625" t="s">
        <v>2790</v>
      </c>
      <c r="B33" s="626" t="s">
        <v>4166</v>
      </c>
      <c r="C33" s="626" t="s">
        <v>2992</v>
      </c>
      <c r="D33" s="626" t="s">
        <v>2993</v>
      </c>
      <c r="E33" s="626" t="s">
        <v>2994</v>
      </c>
      <c r="F33" s="629">
        <v>4</v>
      </c>
      <c r="G33" s="629">
        <v>0</v>
      </c>
      <c r="H33" s="642"/>
      <c r="I33" s="629"/>
      <c r="J33" s="629"/>
      <c r="K33" s="642"/>
      <c r="L33" s="629">
        <v>4</v>
      </c>
      <c r="M33" s="630">
        <v>0</v>
      </c>
    </row>
    <row r="34" spans="1:13" ht="14.4" customHeight="1" x14ac:dyDescent="0.3">
      <c r="A34" s="625" t="s">
        <v>2790</v>
      </c>
      <c r="B34" s="626" t="s">
        <v>4166</v>
      </c>
      <c r="C34" s="626" t="s">
        <v>2995</v>
      </c>
      <c r="D34" s="626" t="s">
        <v>2996</v>
      </c>
      <c r="E34" s="626" t="s">
        <v>2997</v>
      </c>
      <c r="F34" s="629">
        <v>4</v>
      </c>
      <c r="G34" s="629">
        <v>0</v>
      </c>
      <c r="H34" s="642"/>
      <c r="I34" s="629"/>
      <c r="J34" s="629"/>
      <c r="K34" s="642"/>
      <c r="L34" s="629">
        <v>4</v>
      </c>
      <c r="M34" s="630">
        <v>0</v>
      </c>
    </row>
    <row r="35" spans="1:13" ht="14.4" customHeight="1" x14ac:dyDescent="0.3">
      <c r="A35" s="625" t="s">
        <v>2790</v>
      </c>
      <c r="B35" s="626" t="s">
        <v>4166</v>
      </c>
      <c r="C35" s="626" t="s">
        <v>2998</v>
      </c>
      <c r="D35" s="626" t="s">
        <v>2999</v>
      </c>
      <c r="E35" s="626" t="s">
        <v>3000</v>
      </c>
      <c r="F35" s="629">
        <v>7</v>
      </c>
      <c r="G35" s="629">
        <v>0</v>
      </c>
      <c r="H35" s="642"/>
      <c r="I35" s="629"/>
      <c r="J35" s="629"/>
      <c r="K35" s="642"/>
      <c r="L35" s="629">
        <v>7</v>
      </c>
      <c r="M35" s="630">
        <v>0</v>
      </c>
    </row>
    <row r="36" spans="1:13" ht="14.4" customHeight="1" x14ac:dyDescent="0.3">
      <c r="A36" s="625" t="s">
        <v>2790</v>
      </c>
      <c r="B36" s="626" t="s">
        <v>4166</v>
      </c>
      <c r="C36" s="626" t="s">
        <v>3001</v>
      </c>
      <c r="D36" s="626" t="s">
        <v>3002</v>
      </c>
      <c r="E36" s="626" t="s">
        <v>3003</v>
      </c>
      <c r="F36" s="629">
        <v>10</v>
      </c>
      <c r="G36" s="629">
        <v>14167.9</v>
      </c>
      <c r="H36" s="642">
        <v>1</v>
      </c>
      <c r="I36" s="629"/>
      <c r="J36" s="629"/>
      <c r="K36" s="642">
        <v>0</v>
      </c>
      <c r="L36" s="629">
        <v>10</v>
      </c>
      <c r="M36" s="630">
        <v>14167.9</v>
      </c>
    </row>
    <row r="37" spans="1:13" ht="14.4" customHeight="1" x14ac:dyDescent="0.3">
      <c r="A37" s="625" t="s">
        <v>2790</v>
      </c>
      <c r="B37" s="626" t="s">
        <v>4166</v>
      </c>
      <c r="C37" s="626" t="s">
        <v>3004</v>
      </c>
      <c r="D37" s="626" t="s">
        <v>3005</v>
      </c>
      <c r="E37" s="626" t="s">
        <v>3006</v>
      </c>
      <c r="F37" s="629">
        <v>10</v>
      </c>
      <c r="G37" s="629">
        <v>18896.199999999997</v>
      </c>
      <c r="H37" s="642">
        <v>1</v>
      </c>
      <c r="I37" s="629"/>
      <c r="J37" s="629"/>
      <c r="K37" s="642">
        <v>0</v>
      </c>
      <c r="L37" s="629">
        <v>10</v>
      </c>
      <c r="M37" s="630">
        <v>18896.199999999997</v>
      </c>
    </row>
    <row r="38" spans="1:13" ht="14.4" customHeight="1" x14ac:dyDescent="0.3">
      <c r="A38" s="625" t="s">
        <v>2790</v>
      </c>
      <c r="B38" s="626" t="s">
        <v>4166</v>
      </c>
      <c r="C38" s="626" t="s">
        <v>3007</v>
      </c>
      <c r="D38" s="626" t="s">
        <v>3008</v>
      </c>
      <c r="E38" s="626" t="s">
        <v>3009</v>
      </c>
      <c r="F38" s="629">
        <v>1</v>
      </c>
      <c r="G38" s="629">
        <v>4358.63</v>
      </c>
      <c r="H38" s="642">
        <v>1</v>
      </c>
      <c r="I38" s="629"/>
      <c r="J38" s="629"/>
      <c r="K38" s="642">
        <v>0</v>
      </c>
      <c r="L38" s="629">
        <v>1</v>
      </c>
      <c r="M38" s="630">
        <v>4358.63</v>
      </c>
    </row>
    <row r="39" spans="1:13" ht="14.4" customHeight="1" x14ac:dyDescent="0.3">
      <c r="A39" s="625" t="s">
        <v>2790</v>
      </c>
      <c r="B39" s="626" t="s">
        <v>4166</v>
      </c>
      <c r="C39" s="626" t="s">
        <v>3010</v>
      </c>
      <c r="D39" s="626" t="s">
        <v>3011</v>
      </c>
      <c r="E39" s="626" t="s">
        <v>3012</v>
      </c>
      <c r="F39" s="629">
        <v>1</v>
      </c>
      <c r="G39" s="629">
        <v>4359.28</v>
      </c>
      <c r="H39" s="642">
        <v>1</v>
      </c>
      <c r="I39" s="629"/>
      <c r="J39" s="629"/>
      <c r="K39" s="642">
        <v>0</v>
      </c>
      <c r="L39" s="629">
        <v>1</v>
      </c>
      <c r="M39" s="630">
        <v>4359.28</v>
      </c>
    </row>
    <row r="40" spans="1:13" ht="14.4" customHeight="1" x14ac:dyDescent="0.3">
      <c r="A40" s="625" t="s">
        <v>2790</v>
      </c>
      <c r="B40" s="626" t="s">
        <v>4166</v>
      </c>
      <c r="C40" s="626" t="s">
        <v>3013</v>
      </c>
      <c r="D40" s="626" t="s">
        <v>3014</v>
      </c>
      <c r="E40" s="626" t="s">
        <v>3015</v>
      </c>
      <c r="F40" s="629">
        <v>6</v>
      </c>
      <c r="G40" s="629">
        <v>9774.18</v>
      </c>
      <c r="H40" s="642">
        <v>1</v>
      </c>
      <c r="I40" s="629"/>
      <c r="J40" s="629"/>
      <c r="K40" s="642">
        <v>0</v>
      </c>
      <c r="L40" s="629">
        <v>6</v>
      </c>
      <c r="M40" s="630">
        <v>9774.18</v>
      </c>
    </row>
    <row r="41" spans="1:13" ht="14.4" customHeight="1" x14ac:dyDescent="0.3">
      <c r="A41" s="625" t="s">
        <v>2790</v>
      </c>
      <c r="B41" s="626" t="s">
        <v>4166</v>
      </c>
      <c r="C41" s="626" t="s">
        <v>3016</v>
      </c>
      <c r="D41" s="626" t="s">
        <v>3017</v>
      </c>
      <c r="E41" s="626" t="s">
        <v>3018</v>
      </c>
      <c r="F41" s="629">
        <v>8</v>
      </c>
      <c r="G41" s="629">
        <v>22301.759999999998</v>
      </c>
      <c r="H41" s="642">
        <v>1</v>
      </c>
      <c r="I41" s="629"/>
      <c r="J41" s="629"/>
      <c r="K41" s="642">
        <v>0</v>
      </c>
      <c r="L41" s="629">
        <v>8</v>
      </c>
      <c r="M41" s="630">
        <v>22301.759999999998</v>
      </c>
    </row>
    <row r="42" spans="1:13" ht="14.4" customHeight="1" x14ac:dyDescent="0.3">
      <c r="A42" s="625" t="s">
        <v>2790</v>
      </c>
      <c r="B42" s="626" t="s">
        <v>4166</v>
      </c>
      <c r="C42" s="626" t="s">
        <v>3019</v>
      </c>
      <c r="D42" s="626" t="s">
        <v>3020</v>
      </c>
      <c r="E42" s="626" t="s">
        <v>3021</v>
      </c>
      <c r="F42" s="629"/>
      <c r="G42" s="629"/>
      <c r="H42" s="642">
        <v>0</v>
      </c>
      <c r="I42" s="629">
        <v>12</v>
      </c>
      <c r="J42" s="629">
        <v>33452.639999999999</v>
      </c>
      <c r="K42" s="642">
        <v>1</v>
      </c>
      <c r="L42" s="629">
        <v>12</v>
      </c>
      <c r="M42" s="630">
        <v>33452.639999999999</v>
      </c>
    </row>
    <row r="43" spans="1:13" ht="14.4" customHeight="1" x14ac:dyDescent="0.3">
      <c r="A43" s="625" t="s">
        <v>2790</v>
      </c>
      <c r="B43" s="626" t="s">
        <v>4166</v>
      </c>
      <c r="C43" s="626" t="s">
        <v>3022</v>
      </c>
      <c r="D43" s="626" t="s">
        <v>3023</v>
      </c>
      <c r="E43" s="626" t="s">
        <v>3024</v>
      </c>
      <c r="F43" s="629"/>
      <c r="G43" s="629"/>
      <c r="H43" s="642">
        <v>0</v>
      </c>
      <c r="I43" s="629">
        <v>20</v>
      </c>
      <c r="J43" s="629">
        <v>46647.600000000006</v>
      </c>
      <c r="K43" s="642">
        <v>1</v>
      </c>
      <c r="L43" s="629">
        <v>20</v>
      </c>
      <c r="M43" s="630">
        <v>46647.600000000006</v>
      </c>
    </row>
    <row r="44" spans="1:13" ht="14.4" customHeight="1" x14ac:dyDescent="0.3">
      <c r="A44" s="625" t="s">
        <v>2790</v>
      </c>
      <c r="B44" s="626" t="s">
        <v>4166</v>
      </c>
      <c r="C44" s="626" t="s">
        <v>3025</v>
      </c>
      <c r="D44" s="626" t="s">
        <v>3026</v>
      </c>
      <c r="E44" s="626" t="s">
        <v>3027</v>
      </c>
      <c r="F44" s="629"/>
      <c r="G44" s="629"/>
      <c r="H44" s="642">
        <v>0</v>
      </c>
      <c r="I44" s="629">
        <v>2</v>
      </c>
      <c r="J44" s="629">
        <v>1761.76</v>
      </c>
      <c r="K44" s="642">
        <v>1</v>
      </c>
      <c r="L44" s="629">
        <v>2</v>
      </c>
      <c r="M44" s="630">
        <v>1761.76</v>
      </c>
    </row>
    <row r="45" spans="1:13" ht="14.4" customHeight="1" x14ac:dyDescent="0.3">
      <c r="A45" s="625" t="s">
        <v>2790</v>
      </c>
      <c r="B45" s="626" t="s">
        <v>4166</v>
      </c>
      <c r="C45" s="626" t="s">
        <v>3028</v>
      </c>
      <c r="D45" s="626" t="s">
        <v>3029</v>
      </c>
      <c r="E45" s="626" t="s">
        <v>3030</v>
      </c>
      <c r="F45" s="629"/>
      <c r="G45" s="629"/>
      <c r="H45" s="642">
        <v>0</v>
      </c>
      <c r="I45" s="629">
        <v>17</v>
      </c>
      <c r="J45" s="629">
        <v>27693.510000000002</v>
      </c>
      <c r="K45" s="642">
        <v>1</v>
      </c>
      <c r="L45" s="629">
        <v>17</v>
      </c>
      <c r="M45" s="630">
        <v>27693.510000000002</v>
      </c>
    </row>
    <row r="46" spans="1:13" ht="14.4" customHeight="1" x14ac:dyDescent="0.3">
      <c r="A46" s="625" t="s">
        <v>2790</v>
      </c>
      <c r="B46" s="626" t="s">
        <v>4167</v>
      </c>
      <c r="C46" s="626" t="s">
        <v>2958</v>
      </c>
      <c r="D46" s="626" t="s">
        <v>2959</v>
      </c>
      <c r="E46" s="626" t="s">
        <v>2960</v>
      </c>
      <c r="F46" s="629"/>
      <c r="G46" s="629"/>
      <c r="H46" s="642">
        <v>0</v>
      </c>
      <c r="I46" s="629">
        <v>23</v>
      </c>
      <c r="J46" s="629">
        <v>23634.799999999999</v>
      </c>
      <c r="K46" s="642">
        <v>1</v>
      </c>
      <c r="L46" s="629">
        <v>23</v>
      </c>
      <c r="M46" s="630">
        <v>23634.799999999999</v>
      </c>
    </row>
    <row r="47" spans="1:13" ht="14.4" customHeight="1" x14ac:dyDescent="0.3">
      <c r="A47" s="625" t="s">
        <v>2790</v>
      </c>
      <c r="B47" s="626" t="s">
        <v>4167</v>
      </c>
      <c r="C47" s="626" t="s">
        <v>3875</v>
      </c>
      <c r="D47" s="626" t="s">
        <v>2959</v>
      </c>
      <c r="E47" s="626" t="s">
        <v>3876</v>
      </c>
      <c r="F47" s="629">
        <v>1</v>
      </c>
      <c r="G47" s="629">
        <v>2055.08</v>
      </c>
      <c r="H47" s="642">
        <v>1</v>
      </c>
      <c r="I47" s="629"/>
      <c r="J47" s="629"/>
      <c r="K47" s="642">
        <v>0</v>
      </c>
      <c r="L47" s="629">
        <v>1</v>
      </c>
      <c r="M47" s="630">
        <v>2055.08</v>
      </c>
    </row>
    <row r="48" spans="1:13" ht="14.4" customHeight="1" x14ac:dyDescent="0.3">
      <c r="A48" s="625" t="s">
        <v>2790</v>
      </c>
      <c r="B48" s="626" t="s">
        <v>4167</v>
      </c>
      <c r="C48" s="626" t="s">
        <v>2961</v>
      </c>
      <c r="D48" s="626" t="s">
        <v>2962</v>
      </c>
      <c r="E48" s="626" t="s">
        <v>2963</v>
      </c>
      <c r="F48" s="629"/>
      <c r="G48" s="629"/>
      <c r="H48" s="642">
        <v>0</v>
      </c>
      <c r="I48" s="629">
        <v>11</v>
      </c>
      <c r="J48" s="629">
        <v>16603.400000000001</v>
      </c>
      <c r="K48" s="642">
        <v>1</v>
      </c>
      <c r="L48" s="629">
        <v>11</v>
      </c>
      <c r="M48" s="630">
        <v>16603.400000000001</v>
      </c>
    </row>
    <row r="49" spans="1:13" ht="14.4" customHeight="1" x14ac:dyDescent="0.3">
      <c r="A49" s="625" t="s">
        <v>2790</v>
      </c>
      <c r="B49" s="626" t="s">
        <v>2774</v>
      </c>
      <c r="C49" s="626" t="s">
        <v>3156</v>
      </c>
      <c r="D49" s="626" t="s">
        <v>3157</v>
      </c>
      <c r="E49" s="626" t="s">
        <v>3078</v>
      </c>
      <c r="F49" s="629">
        <v>6</v>
      </c>
      <c r="G49" s="629">
        <v>904.1099999999999</v>
      </c>
      <c r="H49" s="642">
        <v>1</v>
      </c>
      <c r="I49" s="629"/>
      <c r="J49" s="629"/>
      <c r="K49" s="642">
        <v>0</v>
      </c>
      <c r="L49" s="629">
        <v>6</v>
      </c>
      <c r="M49" s="630">
        <v>904.1099999999999</v>
      </c>
    </row>
    <row r="50" spans="1:13" ht="14.4" customHeight="1" x14ac:dyDescent="0.3">
      <c r="A50" s="625" t="s">
        <v>2790</v>
      </c>
      <c r="B50" s="626" t="s">
        <v>2774</v>
      </c>
      <c r="C50" s="626" t="s">
        <v>3158</v>
      </c>
      <c r="D50" s="626" t="s">
        <v>3157</v>
      </c>
      <c r="E50" s="626" t="s">
        <v>3078</v>
      </c>
      <c r="F50" s="629">
        <v>6</v>
      </c>
      <c r="G50" s="629">
        <v>0</v>
      </c>
      <c r="H50" s="642"/>
      <c r="I50" s="629"/>
      <c r="J50" s="629"/>
      <c r="K50" s="642"/>
      <c r="L50" s="629">
        <v>6</v>
      </c>
      <c r="M50" s="630">
        <v>0</v>
      </c>
    </row>
    <row r="51" spans="1:13" ht="14.4" customHeight="1" x14ac:dyDescent="0.3">
      <c r="A51" s="625" t="s">
        <v>2790</v>
      </c>
      <c r="B51" s="626" t="s">
        <v>2774</v>
      </c>
      <c r="C51" s="626" t="s">
        <v>3159</v>
      </c>
      <c r="D51" s="626" t="s">
        <v>3160</v>
      </c>
      <c r="E51" s="626" t="s">
        <v>918</v>
      </c>
      <c r="F51" s="629">
        <v>1</v>
      </c>
      <c r="G51" s="629">
        <v>0</v>
      </c>
      <c r="H51" s="642"/>
      <c r="I51" s="629"/>
      <c r="J51" s="629"/>
      <c r="K51" s="642"/>
      <c r="L51" s="629">
        <v>1</v>
      </c>
      <c r="M51" s="630">
        <v>0</v>
      </c>
    </row>
    <row r="52" spans="1:13" ht="14.4" customHeight="1" x14ac:dyDescent="0.3">
      <c r="A52" s="625" t="s">
        <v>2790</v>
      </c>
      <c r="B52" s="626" t="s">
        <v>2774</v>
      </c>
      <c r="C52" s="626" t="s">
        <v>3161</v>
      </c>
      <c r="D52" s="626" t="s">
        <v>3162</v>
      </c>
      <c r="E52" s="626" t="s">
        <v>3163</v>
      </c>
      <c r="F52" s="629">
        <v>1</v>
      </c>
      <c r="G52" s="629">
        <v>73.67</v>
      </c>
      <c r="H52" s="642">
        <v>1</v>
      </c>
      <c r="I52" s="629"/>
      <c r="J52" s="629"/>
      <c r="K52" s="642">
        <v>0</v>
      </c>
      <c r="L52" s="629">
        <v>1</v>
      </c>
      <c r="M52" s="630">
        <v>73.67</v>
      </c>
    </row>
    <row r="53" spans="1:13" ht="14.4" customHeight="1" x14ac:dyDescent="0.3">
      <c r="A53" s="625" t="s">
        <v>2790</v>
      </c>
      <c r="B53" s="626" t="s">
        <v>2774</v>
      </c>
      <c r="C53" s="626" t="s">
        <v>3515</v>
      </c>
      <c r="D53" s="626" t="s">
        <v>3516</v>
      </c>
      <c r="E53" s="626" t="s">
        <v>918</v>
      </c>
      <c r="F53" s="629">
        <v>3</v>
      </c>
      <c r="G53" s="629">
        <v>498.21</v>
      </c>
      <c r="H53" s="642">
        <v>1</v>
      </c>
      <c r="I53" s="629"/>
      <c r="J53" s="629"/>
      <c r="K53" s="642">
        <v>0</v>
      </c>
      <c r="L53" s="629">
        <v>3</v>
      </c>
      <c r="M53" s="630">
        <v>498.21</v>
      </c>
    </row>
    <row r="54" spans="1:13" ht="14.4" customHeight="1" x14ac:dyDescent="0.3">
      <c r="A54" s="625" t="s">
        <v>2790</v>
      </c>
      <c r="B54" s="626" t="s">
        <v>2774</v>
      </c>
      <c r="C54" s="626" t="s">
        <v>3271</v>
      </c>
      <c r="D54" s="626" t="s">
        <v>3272</v>
      </c>
      <c r="E54" s="626" t="s">
        <v>3064</v>
      </c>
      <c r="F54" s="629"/>
      <c r="G54" s="629"/>
      <c r="H54" s="642">
        <v>0</v>
      </c>
      <c r="I54" s="629">
        <v>1</v>
      </c>
      <c r="J54" s="629">
        <v>32.74</v>
      </c>
      <c r="K54" s="642">
        <v>1</v>
      </c>
      <c r="L54" s="629">
        <v>1</v>
      </c>
      <c r="M54" s="630">
        <v>32.74</v>
      </c>
    </row>
    <row r="55" spans="1:13" ht="14.4" customHeight="1" x14ac:dyDescent="0.3">
      <c r="A55" s="625" t="s">
        <v>2790</v>
      </c>
      <c r="B55" s="626" t="s">
        <v>2774</v>
      </c>
      <c r="C55" s="626" t="s">
        <v>3164</v>
      </c>
      <c r="D55" s="626" t="s">
        <v>3165</v>
      </c>
      <c r="E55" s="626" t="s">
        <v>3166</v>
      </c>
      <c r="F55" s="629"/>
      <c r="G55" s="629"/>
      <c r="H55" s="642">
        <v>0</v>
      </c>
      <c r="I55" s="629">
        <v>48</v>
      </c>
      <c r="J55" s="629">
        <v>7073.2800000000007</v>
      </c>
      <c r="K55" s="642">
        <v>1</v>
      </c>
      <c r="L55" s="629">
        <v>48</v>
      </c>
      <c r="M55" s="630">
        <v>7073.2800000000007</v>
      </c>
    </row>
    <row r="56" spans="1:13" ht="14.4" customHeight="1" x14ac:dyDescent="0.3">
      <c r="A56" s="625" t="s">
        <v>2790</v>
      </c>
      <c r="B56" s="626" t="s">
        <v>2774</v>
      </c>
      <c r="C56" s="626" t="s">
        <v>3167</v>
      </c>
      <c r="D56" s="626" t="s">
        <v>3168</v>
      </c>
      <c r="E56" s="626" t="s">
        <v>918</v>
      </c>
      <c r="F56" s="629"/>
      <c r="G56" s="629"/>
      <c r="H56" s="642">
        <v>0</v>
      </c>
      <c r="I56" s="629">
        <v>21</v>
      </c>
      <c r="J56" s="629">
        <v>3669.8099999999995</v>
      </c>
      <c r="K56" s="642">
        <v>1</v>
      </c>
      <c r="L56" s="629">
        <v>21</v>
      </c>
      <c r="M56" s="630">
        <v>3669.8099999999995</v>
      </c>
    </row>
    <row r="57" spans="1:13" ht="14.4" customHeight="1" x14ac:dyDescent="0.3">
      <c r="A57" s="625" t="s">
        <v>2790</v>
      </c>
      <c r="B57" s="626" t="s">
        <v>2774</v>
      </c>
      <c r="C57" s="626" t="s">
        <v>3564</v>
      </c>
      <c r="D57" s="626" t="s">
        <v>3170</v>
      </c>
      <c r="E57" s="626" t="s">
        <v>3078</v>
      </c>
      <c r="F57" s="629">
        <v>2</v>
      </c>
      <c r="G57" s="629">
        <v>0</v>
      </c>
      <c r="H57" s="642"/>
      <c r="I57" s="629"/>
      <c r="J57" s="629"/>
      <c r="K57" s="642"/>
      <c r="L57" s="629">
        <v>2</v>
      </c>
      <c r="M57" s="630">
        <v>0</v>
      </c>
    </row>
    <row r="58" spans="1:13" ht="14.4" customHeight="1" x14ac:dyDescent="0.3">
      <c r="A58" s="625" t="s">
        <v>2790</v>
      </c>
      <c r="B58" s="626" t="s">
        <v>2774</v>
      </c>
      <c r="C58" s="626" t="s">
        <v>3169</v>
      </c>
      <c r="D58" s="626" t="s">
        <v>3170</v>
      </c>
      <c r="E58" s="626" t="s">
        <v>3171</v>
      </c>
      <c r="F58" s="629">
        <v>3</v>
      </c>
      <c r="G58" s="629">
        <v>622.59</v>
      </c>
      <c r="H58" s="642">
        <v>1</v>
      </c>
      <c r="I58" s="629"/>
      <c r="J58" s="629"/>
      <c r="K58" s="642">
        <v>0</v>
      </c>
      <c r="L58" s="629">
        <v>3</v>
      </c>
      <c r="M58" s="630">
        <v>622.59</v>
      </c>
    </row>
    <row r="59" spans="1:13" ht="14.4" customHeight="1" x14ac:dyDescent="0.3">
      <c r="A59" s="625" t="s">
        <v>2790</v>
      </c>
      <c r="B59" s="626" t="s">
        <v>2774</v>
      </c>
      <c r="C59" s="626" t="s">
        <v>3172</v>
      </c>
      <c r="D59" s="626" t="s">
        <v>3173</v>
      </c>
      <c r="E59" s="626" t="s">
        <v>3078</v>
      </c>
      <c r="F59" s="629"/>
      <c r="G59" s="629"/>
      <c r="H59" s="642">
        <v>0</v>
      </c>
      <c r="I59" s="629">
        <v>50</v>
      </c>
      <c r="J59" s="629">
        <v>6015.2600000000011</v>
      </c>
      <c r="K59" s="642">
        <v>1</v>
      </c>
      <c r="L59" s="629">
        <v>50</v>
      </c>
      <c r="M59" s="630">
        <v>6015.2600000000011</v>
      </c>
    </row>
    <row r="60" spans="1:13" ht="14.4" customHeight="1" x14ac:dyDescent="0.3">
      <c r="A60" s="625" t="s">
        <v>2790</v>
      </c>
      <c r="B60" s="626" t="s">
        <v>2774</v>
      </c>
      <c r="C60" s="626" t="s">
        <v>3918</v>
      </c>
      <c r="D60" s="626" t="s">
        <v>3919</v>
      </c>
      <c r="E60" s="626" t="s">
        <v>3920</v>
      </c>
      <c r="F60" s="629">
        <v>2</v>
      </c>
      <c r="G60" s="629">
        <v>0</v>
      </c>
      <c r="H60" s="642"/>
      <c r="I60" s="629"/>
      <c r="J60" s="629"/>
      <c r="K60" s="642"/>
      <c r="L60" s="629">
        <v>2</v>
      </c>
      <c r="M60" s="630">
        <v>0</v>
      </c>
    </row>
    <row r="61" spans="1:13" ht="14.4" customHeight="1" x14ac:dyDescent="0.3">
      <c r="A61" s="625" t="s">
        <v>2790</v>
      </c>
      <c r="B61" s="626" t="s">
        <v>2744</v>
      </c>
      <c r="C61" s="626" t="s">
        <v>3032</v>
      </c>
      <c r="D61" s="626" t="s">
        <v>3033</v>
      </c>
      <c r="E61" s="626" t="s">
        <v>3034</v>
      </c>
      <c r="F61" s="629"/>
      <c r="G61" s="629"/>
      <c r="H61" s="642">
        <v>0</v>
      </c>
      <c r="I61" s="629">
        <v>4</v>
      </c>
      <c r="J61" s="629">
        <v>1774.08</v>
      </c>
      <c r="K61" s="642">
        <v>1</v>
      </c>
      <c r="L61" s="629">
        <v>4</v>
      </c>
      <c r="M61" s="630">
        <v>1774.08</v>
      </c>
    </row>
    <row r="62" spans="1:13" ht="14.4" customHeight="1" x14ac:dyDescent="0.3">
      <c r="A62" s="625" t="s">
        <v>2790</v>
      </c>
      <c r="B62" s="626" t="s">
        <v>2744</v>
      </c>
      <c r="C62" s="626" t="s">
        <v>3035</v>
      </c>
      <c r="D62" s="626" t="s">
        <v>3036</v>
      </c>
      <c r="E62" s="626" t="s">
        <v>3034</v>
      </c>
      <c r="F62" s="629">
        <v>2</v>
      </c>
      <c r="G62" s="629">
        <v>887.04</v>
      </c>
      <c r="H62" s="642">
        <v>1</v>
      </c>
      <c r="I62" s="629"/>
      <c r="J62" s="629"/>
      <c r="K62" s="642">
        <v>0</v>
      </c>
      <c r="L62" s="629">
        <v>2</v>
      </c>
      <c r="M62" s="630">
        <v>887.04</v>
      </c>
    </row>
    <row r="63" spans="1:13" ht="14.4" customHeight="1" x14ac:dyDescent="0.3">
      <c r="A63" s="625" t="s">
        <v>2790</v>
      </c>
      <c r="B63" s="626" t="s">
        <v>2744</v>
      </c>
      <c r="C63" s="626" t="s">
        <v>3037</v>
      </c>
      <c r="D63" s="626" t="s">
        <v>3038</v>
      </c>
      <c r="E63" s="626" t="s">
        <v>3039</v>
      </c>
      <c r="F63" s="629"/>
      <c r="G63" s="629"/>
      <c r="H63" s="642">
        <v>0</v>
      </c>
      <c r="I63" s="629">
        <v>9</v>
      </c>
      <c r="J63" s="629">
        <v>5325.0299999999988</v>
      </c>
      <c r="K63" s="642">
        <v>1</v>
      </c>
      <c r="L63" s="629">
        <v>9</v>
      </c>
      <c r="M63" s="630">
        <v>5325.0299999999988</v>
      </c>
    </row>
    <row r="64" spans="1:13" ht="14.4" customHeight="1" x14ac:dyDescent="0.3">
      <c r="A64" s="625" t="s">
        <v>2790</v>
      </c>
      <c r="B64" s="626" t="s">
        <v>2744</v>
      </c>
      <c r="C64" s="626" t="s">
        <v>3040</v>
      </c>
      <c r="D64" s="626" t="s">
        <v>3041</v>
      </c>
      <c r="E64" s="626" t="s">
        <v>3042</v>
      </c>
      <c r="F64" s="629"/>
      <c r="G64" s="629"/>
      <c r="H64" s="642">
        <v>0</v>
      </c>
      <c r="I64" s="629">
        <v>3</v>
      </c>
      <c r="J64" s="629">
        <v>336.93</v>
      </c>
      <c r="K64" s="642">
        <v>1</v>
      </c>
      <c r="L64" s="629">
        <v>3</v>
      </c>
      <c r="M64" s="630">
        <v>336.93</v>
      </c>
    </row>
    <row r="65" spans="1:13" ht="14.4" customHeight="1" x14ac:dyDescent="0.3">
      <c r="A65" s="625" t="s">
        <v>2790</v>
      </c>
      <c r="B65" s="626" t="s">
        <v>2744</v>
      </c>
      <c r="C65" s="626" t="s">
        <v>3043</v>
      </c>
      <c r="D65" s="626" t="s">
        <v>1907</v>
      </c>
      <c r="E65" s="626" t="s">
        <v>3034</v>
      </c>
      <c r="F65" s="629"/>
      <c r="G65" s="629"/>
      <c r="H65" s="642">
        <v>0</v>
      </c>
      <c r="I65" s="629">
        <v>52</v>
      </c>
      <c r="J65" s="629">
        <v>23063.039999999997</v>
      </c>
      <c r="K65" s="642">
        <v>1</v>
      </c>
      <c r="L65" s="629">
        <v>52</v>
      </c>
      <c r="M65" s="630">
        <v>23063.039999999997</v>
      </c>
    </row>
    <row r="66" spans="1:13" ht="14.4" customHeight="1" x14ac:dyDescent="0.3">
      <c r="A66" s="625" t="s">
        <v>2790</v>
      </c>
      <c r="B66" s="626" t="s">
        <v>2744</v>
      </c>
      <c r="C66" s="626" t="s">
        <v>1906</v>
      </c>
      <c r="D66" s="626" t="s">
        <v>1907</v>
      </c>
      <c r="E66" s="626" t="s">
        <v>1908</v>
      </c>
      <c r="F66" s="629"/>
      <c r="G66" s="629"/>
      <c r="H66" s="642">
        <v>0</v>
      </c>
      <c r="I66" s="629">
        <v>2</v>
      </c>
      <c r="J66" s="629">
        <v>1774.1</v>
      </c>
      <c r="K66" s="642">
        <v>1</v>
      </c>
      <c r="L66" s="629">
        <v>2</v>
      </c>
      <c r="M66" s="630">
        <v>1774.1</v>
      </c>
    </row>
    <row r="67" spans="1:13" ht="14.4" customHeight="1" x14ac:dyDescent="0.3">
      <c r="A67" s="625" t="s">
        <v>2790</v>
      </c>
      <c r="B67" s="626" t="s">
        <v>4163</v>
      </c>
      <c r="C67" s="626" t="s">
        <v>2861</v>
      </c>
      <c r="D67" s="626" t="s">
        <v>2862</v>
      </c>
      <c r="E67" s="626" t="s">
        <v>2863</v>
      </c>
      <c r="F67" s="629"/>
      <c r="G67" s="629"/>
      <c r="H67" s="642">
        <v>0</v>
      </c>
      <c r="I67" s="629">
        <v>7</v>
      </c>
      <c r="J67" s="629">
        <v>9412.6200000000008</v>
      </c>
      <c r="K67" s="642">
        <v>1</v>
      </c>
      <c r="L67" s="629">
        <v>7</v>
      </c>
      <c r="M67" s="630">
        <v>9412.6200000000008</v>
      </c>
    </row>
    <row r="68" spans="1:13" ht="14.4" customHeight="1" x14ac:dyDescent="0.3">
      <c r="A68" s="625" t="s">
        <v>2790</v>
      </c>
      <c r="B68" s="626" t="s">
        <v>4163</v>
      </c>
      <c r="C68" s="626" t="s">
        <v>3130</v>
      </c>
      <c r="D68" s="626" t="s">
        <v>3131</v>
      </c>
      <c r="E68" s="626" t="s">
        <v>3132</v>
      </c>
      <c r="F68" s="629"/>
      <c r="G68" s="629"/>
      <c r="H68" s="642">
        <v>0</v>
      </c>
      <c r="I68" s="629">
        <v>11</v>
      </c>
      <c r="J68" s="629">
        <v>19728.060000000001</v>
      </c>
      <c r="K68" s="642">
        <v>1</v>
      </c>
      <c r="L68" s="629">
        <v>11</v>
      </c>
      <c r="M68" s="630">
        <v>19728.060000000001</v>
      </c>
    </row>
    <row r="69" spans="1:13" ht="14.4" customHeight="1" x14ac:dyDescent="0.3">
      <c r="A69" s="625" t="s">
        <v>2790</v>
      </c>
      <c r="B69" s="626" t="s">
        <v>2745</v>
      </c>
      <c r="C69" s="626" t="s">
        <v>2950</v>
      </c>
      <c r="D69" s="626" t="s">
        <v>2951</v>
      </c>
      <c r="E69" s="626" t="s">
        <v>2952</v>
      </c>
      <c r="F69" s="629">
        <v>1</v>
      </c>
      <c r="G69" s="629">
        <v>58.99</v>
      </c>
      <c r="H69" s="642">
        <v>1</v>
      </c>
      <c r="I69" s="629"/>
      <c r="J69" s="629"/>
      <c r="K69" s="642">
        <v>0</v>
      </c>
      <c r="L69" s="629">
        <v>1</v>
      </c>
      <c r="M69" s="630">
        <v>58.99</v>
      </c>
    </row>
    <row r="70" spans="1:13" ht="14.4" customHeight="1" x14ac:dyDescent="0.3">
      <c r="A70" s="625" t="s">
        <v>2790</v>
      </c>
      <c r="B70" s="626" t="s">
        <v>2753</v>
      </c>
      <c r="C70" s="626" t="s">
        <v>2002</v>
      </c>
      <c r="D70" s="626" t="s">
        <v>2003</v>
      </c>
      <c r="E70" s="626" t="s">
        <v>2754</v>
      </c>
      <c r="F70" s="629"/>
      <c r="G70" s="629"/>
      <c r="H70" s="642">
        <v>0</v>
      </c>
      <c r="I70" s="629">
        <v>11</v>
      </c>
      <c r="J70" s="629">
        <v>2377.7599999999998</v>
      </c>
      <c r="K70" s="642">
        <v>1</v>
      </c>
      <c r="L70" s="629">
        <v>11</v>
      </c>
      <c r="M70" s="630">
        <v>2377.7599999999998</v>
      </c>
    </row>
    <row r="71" spans="1:13" ht="14.4" customHeight="1" x14ac:dyDescent="0.3">
      <c r="A71" s="625" t="s">
        <v>2790</v>
      </c>
      <c r="B71" s="626" t="s">
        <v>2759</v>
      </c>
      <c r="C71" s="626" t="s">
        <v>2006</v>
      </c>
      <c r="D71" s="626" t="s">
        <v>2007</v>
      </c>
      <c r="E71" s="626" t="s">
        <v>2008</v>
      </c>
      <c r="F71" s="629"/>
      <c r="G71" s="629"/>
      <c r="H71" s="642">
        <v>0</v>
      </c>
      <c r="I71" s="629">
        <v>6</v>
      </c>
      <c r="J71" s="629">
        <v>836.76</v>
      </c>
      <c r="K71" s="642">
        <v>1</v>
      </c>
      <c r="L71" s="629">
        <v>6</v>
      </c>
      <c r="M71" s="630">
        <v>836.76</v>
      </c>
    </row>
    <row r="72" spans="1:13" ht="14.4" customHeight="1" x14ac:dyDescent="0.3">
      <c r="A72" s="625" t="s">
        <v>2790</v>
      </c>
      <c r="B72" s="626" t="s">
        <v>4168</v>
      </c>
      <c r="C72" s="626" t="s">
        <v>3893</v>
      </c>
      <c r="D72" s="626" t="s">
        <v>3894</v>
      </c>
      <c r="E72" s="626" t="s">
        <v>3895</v>
      </c>
      <c r="F72" s="629"/>
      <c r="G72" s="629"/>
      <c r="H72" s="642">
        <v>0</v>
      </c>
      <c r="I72" s="629">
        <v>1</v>
      </c>
      <c r="J72" s="629">
        <v>137.74</v>
      </c>
      <c r="K72" s="642">
        <v>1</v>
      </c>
      <c r="L72" s="629">
        <v>1</v>
      </c>
      <c r="M72" s="630">
        <v>137.74</v>
      </c>
    </row>
    <row r="73" spans="1:13" ht="14.4" customHeight="1" x14ac:dyDescent="0.3">
      <c r="A73" s="625" t="s">
        <v>2791</v>
      </c>
      <c r="B73" s="626" t="s">
        <v>2757</v>
      </c>
      <c r="C73" s="626" t="s">
        <v>3182</v>
      </c>
      <c r="D73" s="626" t="s">
        <v>3183</v>
      </c>
      <c r="E73" s="626" t="s">
        <v>996</v>
      </c>
      <c r="F73" s="629">
        <v>1</v>
      </c>
      <c r="G73" s="629">
        <v>0</v>
      </c>
      <c r="H73" s="642"/>
      <c r="I73" s="629"/>
      <c r="J73" s="629"/>
      <c r="K73" s="642"/>
      <c r="L73" s="629">
        <v>1</v>
      </c>
      <c r="M73" s="630">
        <v>0</v>
      </c>
    </row>
    <row r="74" spans="1:13" ht="14.4" customHeight="1" x14ac:dyDescent="0.3">
      <c r="A74" s="625" t="s">
        <v>2793</v>
      </c>
      <c r="B74" s="626" t="s">
        <v>2670</v>
      </c>
      <c r="C74" s="626" t="s">
        <v>3230</v>
      </c>
      <c r="D74" s="626" t="s">
        <v>1923</v>
      </c>
      <c r="E74" s="626" t="s">
        <v>3231</v>
      </c>
      <c r="F74" s="629"/>
      <c r="G74" s="629"/>
      <c r="H74" s="642">
        <v>0</v>
      </c>
      <c r="I74" s="629">
        <v>3</v>
      </c>
      <c r="J74" s="629">
        <v>970.29</v>
      </c>
      <c r="K74" s="642">
        <v>1</v>
      </c>
      <c r="L74" s="629">
        <v>3</v>
      </c>
      <c r="M74" s="630">
        <v>970.29</v>
      </c>
    </row>
    <row r="75" spans="1:13" ht="14.4" customHeight="1" x14ac:dyDescent="0.3">
      <c r="A75" s="625" t="s">
        <v>2793</v>
      </c>
      <c r="B75" s="626" t="s">
        <v>2672</v>
      </c>
      <c r="C75" s="626" t="s">
        <v>1914</v>
      </c>
      <c r="D75" s="626" t="s">
        <v>1915</v>
      </c>
      <c r="E75" s="626" t="s">
        <v>2673</v>
      </c>
      <c r="F75" s="629"/>
      <c r="G75" s="629"/>
      <c r="H75" s="642">
        <v>0</v>
      </c>
      <c r="I75" s="629">
        <v>3</v>
      </c>
      <c r="J75" s="629">
        <v>2545.42</v>
      </c>
      <c r="K75" s="642">
        <v>1</v>
      </c>
      <c r="L75" s="629">
        <v>3</v>
      </c>
      <c r="M75" s="630">
        <v>2545.42</v>
      </c>
    </row>
    <row r="76" spans="1:13" ht="14.4" customHeight="1" x14ac:dyDescent="0.3">
      <c r="A76" s="625" t="s">
        <v>2793</v>
      </c>
      <c r="B76" s="626" t="s">
        <v>4166</v>
      </c>
      <c r="C76" s="626" t="s">
        <v>2983</v>
      </c>
      <c r="D76" s="626" t="s">
        <v>2984</v>
      </c>
      <c r="E76" s="626" t="s">
        <v>2985</v>
      </c>
      <c r="F76" s="629"/>
      <c r="G76" s="629"/>
      <c r="H76" s="642">
        <v>0</v>
      </c>
      <c r="I76" s="629">
        <v>25</v>
      </c>
      <c r="J76" s="629">
        <v>15726.75</v>
      </c>
      <c r="K76" s="642">
        <v>1</v>
      </c>
      <c r="L76" s="629">
        <v>25</v>
      </c>
      <c r="M76" s="630">
        <v>15726.75</v>
      </c>
    </row>
    <row r="77" spans="1:13" ht="14.4" customHeight="1" x14ac:dyDescent="0.3">
      <c r="A77" s="625" t="s">
        <v>2793</v>
      </c>
      <c r="B77" s="626" t="s">
        <v>4166</v>
      </c>
      <c r="C77" s="626" t="s">
        <v>2986</v>
      </c>
      <c r="D77" s="626" t="s">
        <v>2987</v>
      </c>
      <c r="E77" s="626" t="s">
        <v>2988</v>
      </c>
      <c r="F77" s="629">
        <v>6</v>
      </c>
      <c r="G77" s="629">
        <v>0</v>
      </c>
      <c r="H77" s="642"/>
      <c r="I77" s="629"/>
      <c r="J77" s="629"/>
      <c r="K77" s="642"/>
      <c r="L77" s="629">
        <v>6</v>
      </c>
      <c r="M77" s="630">
        <v>0</v>
      </c>
    </row>
    <row r="78" spans="1:13" ht="14.4" customHeight="1" x14ac:dyDescent="0.3">
      <c r="A78" s="625" t="s">
        <v>2793</v>
      </c>
      <c r="B78" s="626" t="s">
        <v>4166</v>
      </c>
      <c r="C78" s="626" t="s">
        <v>2989</v>
      </c>
      <c r="D78" s="626" t="s">
        <v>2990</v>
      </c>
      <c r="E78" s="626" t="s">
        <v>2991</v>
      </c>
      <c r="F78" s="629">
        <v>6</v>
      </c>
      <c r="G78" s="629">
        <v>0</v>
      </c>
      <c r="H78" s="642"/>
      <c r="I78" s="629"/>
      <c r="J78" s="629"/>
      <c r="K78" s="642"/>
      <c r="L78" s="629">
        <v>6</v>
      </c>
      <c r="M78" s="630">
        <v>0</v>
      </c>
    </row>
    <row r="79" spans="1:13" ht="14.4" customHeight="1" x14ac:dyDescent="0.3">
      <c r="A79" s="625" t="s">
        <v>2793</v>
      </c>
      <c r="B79" s="626" t="s">
        <v>4166</v>
      </c>
      <c r="C79" s="626" t="s">
        <v>3460</v>
      </c>
      <c r="D79" s="626" t="s">
        <v>3008</v>
      </c>
      <c r="E79" s="626" t="s">
        <v>3461</v>
      </c>
      <c r="F79" s="629">
        <v>1</v>
      </c>
      <c r="G79" s="629">
        <v>0</v>
      </c>
      <c r="H79" s="642"/>
      <c r="I79" s="629"/>
      <c r="J79" s="629"/>
      <c r="K79" s="642"/>
      <c r="L79" s="629">
        <v>1</v>
      </c>
      <c r="M79" s="630">
        <v>0</v>
      </c>
    </row>
    <row r="80" spans="1:13" ht="14.4" customHeight="1" x14ac:dyDescent="0.3">
      <c r="A80" s="625" t="s">
        <v>2793</v>
      </c>
      <c r="B80" s="626" t="s">
        <v>4166</v>
      </c>
      <c r="C80" s="626" t="s">
        <v>3007</v>
      </c>
      <c r="D80" s="626" t="s">
        <v>3008</v>
      </c>
      <c r="E80" s="626" t="s">
        <v>3009</v>
      </c>
      <c r="F80" s="629">
        <v>2</v>
      </c>
      <c r="G80" s="629">
        <v>8717.26</v>
      </c>
      <c r="H80" s="642">
        <v>1</v>
      </c>
      <c r="I80" s="629"/>
      <c r="J80" s="629"/>
      <c r="K80" s="642">
        <v>0</v>
      </c>
      <c r="L80" s="629">
        <v>2</v>
      </c>
      <c r="M80" s="630">
        <v>8717.26</v>
      </c>
    </row>
    <row r="81" spans="1:13" ht="14.4" customHeight="1" x14ac:dyDescent="0.3">
      <c r="A81" s="625" t="s">
        <v>2793</v>
      </c>
      <c r="B81" s="626" t="s">
        <v>4166</v>
      </c>
      <c r="C81" s="626" t="s">
        <v>3010</v>
      </c>
      <c r="D81" s="626" t="s">
        <v>3011</v>
      </c>
      <c r="E81" s="626" t="s">
        <v>3012</v>
      </c>
      <c r="F81" s="629">
        <v>3</v>
      </c>
      <c r="G81" s="629">
        <v>13077.84</v>
      </c>
      <c r="H81" s="642">
        <v>1</v>
      </c>
      <c r="I81" s="629"/>
      <c r="J81" s="629"/>
      <c r="K81" s="642">
        <v>0</v>
      </c>
      <c r="L81" s="629">
        <v>3</v>
      </c>
      <c r="M81" s="630">
        <v>13077.84</v>
      </c>
    </row>
    <row r="82" spans="1:13" ht="14.4" customHeight="1" x14ac:dyDescent="0.3">
      <c r="A82" s="625" t="s">
        <v>2793</v>
      </c>
      <c r="B82" s="626" t="s">
        <v>4166</v>
      </c>
      <c r="C82" s="626" t="s">
        <v>3205</v>
      </c>
      <c r="D82" s="626" t="s">
        <v>3208</v>
      </c>
      <c r="E82" s="626" t="s">
        <v>3207</v>
      </c>
      <c r="F82" s="629">
        <v>8</v>
      </c>
      <c r="G82" s="629">
        <v>34879.440000000002</v>
      </c>
      <c r="H82" s="642">
        <v>1</v>
      </c>
      <c r="I82" s="629"/>
      <c r="J82" s="629"/>
      <c r="K82" s="642">
        <v>0</v>
      </c>
      <c r="L82" s="629">
        <v>8</v>
      </c>
      <c r="M82" s="630">
        <v>34879.440000000002</v>
      </c>
    </row>
    <row r="83" spans="1:13" ht="14.4" customHeight="1" x14ac:dyDescent="0.3">
      <c r="A83" s="625" t="s">
        <v>2793</v>
      </c>
      <c r="B83" s="626" t="s">
        <v>4166</v>
      </c>
      <c r="C83" s="626" t="s">
        <v>3209</v>
      </c>
      <c r="D83" s="626" t="s">
        <v>3210</v>
      </c>
      <c r="E83" s="626" t="s">
        <v>3211</v>
      </c>
      <c r="F83" s="629">
        <v>21</v>
      </c>
      <c r="G83" s="629">
        <v>0</v>
      </c>
      <c r="H83" s="642"/>
      <c r="I83" s="629"/>
      <c r="J83" s="629"/>
      <c r="K83" s="642"/>
      <c r="L83" s="629">
        <v>21</v>
      </c>
      <c r="M83" s="630">
        <v>0</v>
      </c>
    </row>
    <row r="84" spans="1:13" ht="14.4" customHeight="1" x14ac:dyDescent="0.3">
      <c r="A84" s="625" t="s">
        <v>2793</v>
      </c>
      <c r="B84" s="626" t="s">
        <v>4166</v>
      </c>
      <c r="C84" s="626" t="s">
        <v>3019</v>
      </c>
      <c r="D84" s="626" t="s">
        <v>3020</v>
      </c>
      <c r="E84" s="626" t="s">
        <v>3021</v>
      </c>
      <c r="F84" s="629"/>
      <c r="G84" s="629"/>
      <c r="H84" s="642">
        <v>0</v>
      </c>
      <c r="I84" s="629">
        <v>54</v>
      </c>
      <c r="J84" s="629">
        <v>150536.88</v>
      </c>
      <c r="K84" s="642">
        <v>1</v>
      </c>
      <c r="L84" s="629">
        <v>54</v>
      </c>
      <c r="M84" s="630">
        <v>150536.88</v>
      </c>
    </row>
    <row r="85" spans="1:13" ht="14.4" customHeight="1" x14ac:dyDescent="0.3">
      <c r="A85" s="625" t="s">
        <v>2793</v>
      </c>
      <c r="B85" s="626" t="s">
        <v>4166</v>
      </c>
      <c r="C85" s="626" t="s">
        <v>3022</v>
      </c>
      <c r="D85" s="626" t="s">
        <v>3023</v>
      </c>
      <c r="E85" s="626" t="s">
        <v>3024</v>
      </c>
      <c r="F85" s="629"/>
      <c r="G85" s="629"/>
      <c r="H85" s="642">
        <v>0</v>
      </c>
      <c r="I85" s="629">
        <v>25</v>
      </c>
      <c r="J85" s="629">
        <v>58309.5</v>
      </c>
      <c r="K85" s="642">
        <v>1</v>
      </c>
      <c r="L85" s="629">
        <v>25</v>
      </c>
      <c r="M85" s="630">
        <v>58309.5</v>
      </c>
    </row>
    <row r="86" spans="1:13" ht="14.4" customHeight="1" x14ac:dyDescent="0.3">
      <c r="A86" s="625" t="s">
        <v>2793</v>
      </c>
      <c r="B86" s="626" t="s">
        <v>4166</v>
      </c>
      <c r="C86" s="626" t="s">
        <v>3025</v>
      </c>
      <c r="D86" s="626" t="s">
        <v>3026</v>
      </c>
      <c r="E86" s="626" t="s">
        <v>3027</v>
      </c>
      <c r="F86" s="629"/>
      <c r="G86" s="629"/>
      <c r="H86" s="642">
        <v>0</v>
      </c>
      <c r="I86" s="629">
        <v>55</v>
      </c>
      <c r="J86" s="629">
        <v>48448.399999999994</v>
      </c>
      <c r="K86" s="642">
        <v>1</v>
      </c>
      <c r="L86" s="629">
        <v>55</v>
      </c>
      <c r="M86" s="630">
        <v>48448.399999999994</v>
      </c>
    </row>
    <row r="87" spans="1:13" ht="14.4" customHeight="1" x14ac:dyDescent="0.3">
      <c r="A87" s="625" t="s">
        <v>2793</v>
      </c>
      <c r="B87" s="626" t="s">
        <v>4166</v>
      </c>
      <c r="C87" s="626" t="s">
        <v>3028</v>
      </c>
      <c r="D87" s="626" t="s">
        <v>3029</v>
      </c>
      <c r="E87" s="626" t="s">
        <v>3030</v>
      </c>
      <c r="F87" s="629"/>
      <c r="G87" s="629"/>
      <c r="H87" s="642">
        <v>0</v>
      </c>
      <c r="I87" s="629">
        <v>18</v>
      </c>
      <c r="J87" s="629">
        <v>29322.54</v>
      </c>
      <c r="K87" s="642">
        <v>1</v>
      </c>
      <c r="L87" s="629">
        <v>18</v>
      </c>
      <c r="M87" s="630">
        <v>29322.54</v>
      </c>
    </row>
    <row r="88" spans="1:13" ht="14.4" customHeight="1" x14ac:dyDescent="0.3">
      <c r="A88" s="625" t="s">
        <v>2793</v>
      </c>
      <c r="B88" s="626" t="s">
        <v>4167</v>
      </c>
      <c r="C88" s="626" t="s">
        <v>3448</v>
      </c>
      <c r="D88" s="626" t="s">
        <v>3449</v>
      </c>
      <c r="E88" s="626" t="s">
        <v>3450</v>
      </c>
      <c r="F88" s="629">
        <v>6</v>
      </c>
      <c r="G88" s="629">
        <v>6781.2000000000007</v>
      </c>
      <c r="H88" s="642">
        <v>1</v>
      </c>
      <c r="I88" s="629"/>
      <c r="J88" s="629"/>
      <c r="K88" s="642">
        <v>0</v>
      </c>
      <c r="L88" s="629">
        <v>6</v>
      </c>
      <c r="M88" s="630">
        <v>6781.2000000000007</v>
      </c>
    </row>
    <row r="89" spans="1:13" ht="14.4" customHeight="1" x14ac:dyDescent="0.3">
      <c r="A89" s="625" t="s">
        <v>2793</v>
      </c>
      <c r="B89" s="626" t="s">
        <v>4167</v>
      </c>
      <c r="C89" s="626" t="s">
        <v>2958</v>
      </c>
      <c r="D89" s="626" t="s">
        <v>2959</v>
      </c>
      <c r="E89" s="626" t="s">
        <v>2960</v>
      </c>
      <c r="F89" s="629"/>
      <c r="G89" s="629"/>
      <c r="H89" s="642">
        <v>0</v>
      </c>
      <c r="I89" s="629">
        <v>23</v>
      </c>
      <c r="J89" s="629">
        <v>23634.799999999999</v>
      </c>
      <c r="K89" s="642">
        <v>1</v>
      </c>
      <c r="L89" s="629">
        <v>23</v>
      </c>
      <c r="M89" s="630">
        <v>23634.799999999999</v>
      </c>
    </row>
    <row r="90" spans="1:13" ht="14.4" customHeight="1" x14ac:dyDescent="0.3">
      <c r="A90" s="625" t="s">
        <v>2793</v>
      </c>
      <c r="B90" s="626" t="s">
        <v>4167</v>
      </c>
      <c r="C90" s="626" t="s">
        <v>2961</v>
      </c>
      <c r="D90" s="626" t="s">
        <v>2962</v>
      </c>
      <c r="E90" s="626" t="s">
        <v>2963</v>
      </c>
      <c r="F90" s="629"/>
      <c r="G90" s="629"/>
      <c r="H90" s="642">
        <v>0</v>
      </c>
      <c r="I90" s="629">
        <v>1</v>
      </c>
      <c r="J90" s="629">
        <v>1509.4</v>
      </c>
      <c r="K90" s="642">
        <v>1</v>
      </c>
      <c r="L90" s="629">
        <v>1</v>
      </c>
      <c r="M90" s="630">
        <v>1509.4</v>
      </c>
    </row>
    <row r="91" spans="1:13" ht="14.4" customHeight="1" x14ac:dyDescent="0.3">
      <c r="A91" s="625" t="s">
        <v>2793</v>
      </c>
      <c r="B91" s="626" t="s">
        <v>4167</v>
      </c>
      <c r="C91" s="626" t="s">
        <v>3186</v>
      </c>
      <c r="D91" s="626" t="s">
        <v>3187</v>
      </c>
      <c r="E91" s="626" t="s">
        <v>3188</v>
      </c>
      <c r="F91" s="629"/>
      <c r="G91" s="629"/>
      <c r="H91" s="642">
        <v>0</v>
      </c>
      <c r="I91" s="629">
        <v>6</v>
      </c>
      <c r="J91" s="629">
        <v>11376.84</v>
      </c>
      <c r="K91" s="642">
        <v>1</v>
      </c>
      <c r="L91" s="629">
        <v>6</v>
      </c>
      <c r="M91" s="630">
        <v>11376.84</v>
      </c>
    </row>
    <row r="92" spans="1:13" ht="14.4" customHeight="1" x14ac:dyDescent="0.3">
      <c r="A92" s="625" t="s">
        <v>2793</v>
      </c>
      <c r="B92" s="626" t="s">
        <v>2774</v>
      </c>
      <c r="C92" s="626" t="s">
        <v>3268</v>
      </c>
      <c r="D92" s="626" t="s">
        <v>3269</v>
      </c>
      <c r="E92" s="626" t="s">
        <v>3270</v>
      </c>
      <c r="F92" s="629">
        <v>4</v>
      </c>
      <c r="G92" s="629">
        <v>1178.8399999999999</v>
      </c>
      <c r="H92" s="642">
        <v>1</v>
      </c>
      <c r="I92" s="629"/>
      <c r="J92" s="629"/>
      <c r="K92" s="642">
        <v>0</v>
      </c>
      <c r="L92" s="629">
        <v>4</v>
      </c>
      <c r="M92" s="630">
        <v>1178.8399999999999</v>
      </c>
    </row>
    <row r="93" spans="1:13" ht="14.4" customHeight="1" x14ac:dyDescent="0.3">
      <c r="A93" s="625" t="s">
        <v>2793</v>
      </c>
      <c r="B93" s="626" t="s">
        <v>2774</v>
      </c>
      <c r="C93" s="626" t="s">
        <v>3271</v>
      </c>
      <c r="D93" s="626" t="s">
        <v>3272</v>
      </c>
      <c r="E93" s="626" t="s">
        <v>3064</v>
      </c>
      <c r="F93" s="629"/>
      <c r="G93" s="629"/>
      <c r="H93" s="642">
        <v>0</v>
      </c>
      <c r="I93" s="629">
        <v>7</v>
      </c>
      <c r="J93" s="629">
        <v>229.18</v>
      </c>
      <c r="K93" s="642">
        <v>1</v>
      </c>
      <c r="L93" s="629">
        <v>7</v>
      </c>
      <c r="M93" s="630">
        <v>229.18</v>
      </c>
    </row>
    <row r="94" spans="1:13" ht="14.4" customHeight="1" x14ac:dyDescent="0.3">
      <c r="A94" s="625" t="s">
        <v>2793</v>
      </c>
      <c r="B94" s="626" t="s">
        <v>2774</v>
      </c>
      <c r="C94" s="626" t="s">
        <v>3164</v>
      </c>
      <c r="D94" s="626" t="s">
        <v>3165</v>
      </c>
      <c r="E94" s="626" t="s">
        <v>3166</v>
      </c>
      <c r="F94" s="629"/>
      <c r="G94" s="629"/>
      <c r="H94" s="642">
        <v>0</v>
      </c>
      <c r="I94" s="629">
        <v>14</v>
      </c>
      <c r="J94" s="629">
        <v>2063.0400000000004</v>
      </c>
      <c r="K94" s="642">
        <v>1</v>
      </c>
      <c r="L94" s="629">
        <v>14</v>
      </c>
      <c r="M94" s="630">
        <v>2063.0400000000004</v>
      </c>
    </row>
    <row r="95" spans="1:13" ht="14.4" customHeight="1" x14ac:dyDescent="0.3">
      <c r="A95" s="625" t="s">
        <v>2793</v>
      </c>
      <c r="B95" s="626" t="s">
        <v>2774</v>
      </c>
      <c r="C95" s="626" t="s">
        <v>3167</v>
      </c>
      <c r="D95" s="626" t="s">
        <v>3168</v>
      </c>
      <c r="E95" s="626" t="s">
        <v>918</v>
      </c>
      <c r="F95" s="629"/>
      <c r="G95" s="629"/>
      <c r="H95" s="642">
        <v>0</v>
      </c>
      <c r="I95" s="629">
        <v>6</v>
      </c>
      <c r="J95" s="629">
        <v>996.42</v>
      </c>
      <c r="K95" s="642">
        <v>1</v>
      </c>
      <c r="L95" s="629">
        <v>6</v>
      </c>
      <c r="M95" s="630">
        <v>996.42</v>
      </c>
    </row>
    <row r="96" spans="1:13" ht="14.4" customHeight="1" x14ac:dyDescent="0.3">
      <c r="A96" s="625" t="s">
        <v>2793</v>
      </c>
      <c r="B96" s="626" t="s">
        <v>2774</v>
      </c>
      <c r="C96" s="626" t="s">
        <v>3273</v>
      </c>
      <c r="D96" s="626" t="s">
        <v>3274</v>
      </c>
      <c r="E96" s="626" t="s">
        <v>3166</v>
      </c>
      <c r="F96" s="629">
        <v>2</v>
      </c>
      <c r="G96" s="629">
        <v>294.72000000000003</v>
      </c>
      <c r="H96" s="642">
        <v>1</v>
      </c>
      <c r="I96" s="629"/>
      <c r="J96" s="629"/>
      <c r="K96" s="642">
        <v>0</v>
      </c>
      <c r="L96" s="629">
        <v>2</v>
      </c>
      <c r="M96" s="630">
        <v>294.72000000000003</v>
      </c>
    </row>
    <row r="97" spans="1:13" ht="14.4" customHeight="1" x14ac:dyDescent="0.3">
      <c r="A97" s="625" t="s">
        <v>2793</v>
      </c>
      <c r="B97" s="626" t="s">
        <v>2774</v>
      </c>
      <c r="C97" s="626" t="s">
        <v>3275</v>
      </c>
      <c r="D97" s="626" t="s">
        <v>3276</v>
      </c>
      <c r="E97" s="626" t="s">
        <v>3277</v>
      </c>
      <c r="F97" s="629">
        <v>1</v>
      </c>
      <c r="G97" s="629">
        <v>314.35000000000002</v>
      </c>
      <c r="H97" s="642">
        <v>1</v>
      </c>
      <c r="I97" s="629"/>
      <c r="J97" s="629"/>
      <c r="K97" s="642">
        <v>0</v>
      </c>
      <c r="L97" s="629">
        <v>1</v>
      </c>
      <c r="M97" s="630">
        <v>314.35000000000002</v>
      </c>
    </row>
    <row r="98" spans="1:13" ht="14.4" customHeight="1" x14ac:dyDescent="0.3">
      <c r="A98" s="625" t="s">
        <v>2793</v>
      </c>
      <c r="B98" s="626" t="s">
        <v>2774</v>
      </c>
      <c r="C98" s="626" t="s">
        <v>3278</v>
      </c>
      <c r="D98" s="626" t="s">
        <v>3173</v>
      </c>
      <c r="E98" s="626" t="s">
        <v>3279</v>
      </c>
      <c r="F98" s="629"/>
      <c r="G98" s="629"/>
      <c r="H98" s="642">
        <v>0</v>
      </c>
      <c r="I98" s="629">
        <v>2</v>
      </c>
      <c r="J98" s="629">
        <v>83</v>
      </c>
      <c r="K98" s="642">
        <v>1</v>
      </c>
      <c r="L98" s="629">
        <v>2</v>
      </c>
      <c r="M98" s="630">
        <v>83</v>
      </c>
    </row>
    <row r="99" spans="1:13" ht="14.4" customHeight="1" x14ac:dyDescent="0.3">
      <c r="A99" s="625" t="s">
        <v>2793</v>
      </c>
      <c r="B99" s="626" t="s">
        <v>2774</v>
      </c>
      <c r="C99" s="626" t="s">
        <v>3172</v>
      </c>
      <c r="D99" s="626" t="s">
        <v>3173</v>
      </c>
      <c r="E99" s="626" t="s">
        <v>3078</v>
      </c>
      <c r="F99" s="629"/>
      <c r="G99" s="629"/>
      <c r="H99" s="642">
        <v>0</v>
      </c>
      <c r="I99" s="629">
        <v>2</v>
      </c>
      <c r="J99" s="629">
        <v>249.02</v>
      </c>
      <c r="K99" s="642">
        <v>1</v>
      </c>
      <c r="L99" s="629">
        <v>2</v>
      </c>
      <c r="M99" s="630">
        <v>249.02</v>
      </c>
    </row>
    <row r="100" spans="1:13" ht="14.4" customHeight="1" x14ac:dyDescent="0.3">
      <c r="A100" s="625" t="s">
        <v>2793</v>
      </c>
      <c r="B100" s="626" t="s">
        <v>2774</v>
      </c>
      <c r="C100" s="626" t="s">
        <v>3280</v>
      </c>
      <c r="D100" s="626" t="s">
        <v>3173</v>
      </c>
      <c r="E100" s="626" t="s">
        <v>3171</v>
      </c>
      <c r="F100" s="629"/>
      <c r="G100" s="629"/>
      <c r="H100" s="642">
        <v>0</v>
      </c>
      <c r="I100" s="629">
        <v>2</v>
      </c>
      <c r="J100" s="629">
        <v>415.06</v>
      </c>
      <c r="K100" s="642">
        <v>1</v>
      </c>
      <c r="L100" s="629">
        <v>2</v>
      </c>
      <c r="M100" s="630">
        <v>415.06</v>
      </c>
    </row>
    <row r="101" spans="1:13" ht="14.4" customHeight="1" x14ac:dyDescent="0.3">
      <c r="A101" s="625" t="s">
        <v>2793</v>
      </c>
      <c r="B101" s="626" t="s">
        <v>2774</v>
      </c>
      <c r="C101" s="626" t="s">
        <v>3281</v>
      </c>
      <c r="D101" s="626" t="s">
        <v>3272</v>
      </c>
      <c r="E101" s="626" t="s">
        <v>3277</v>
      </c>
      <c r="F101" s="629"/>
      <c r="G101" s="629"/>
      <c r="H101" s="642">
        <v>0</v>
      </c>
      <c r="I101" s="629">
        <v>4</v>
      </c>
      <c r="J101" s="629">
        <v>1257.4000000000001</v>
      </c>
      <c r="K101" s="642">
        <v>1</v>
      </c>
      <c r="L101" s="629">
        <v>4</v>
      </c>
      <c r="M101" s="630">
        <v>1257.4000000000001</v>
      </c>
    </row>
    <row r="102" spans="1:13" ht="14.4" customHeight="1" x14ac:dyDescent="0.3">
      <c r="A102" s="625" t="s">
        <v>2793</v>
      </c>
      <c r="B102" s="626" t="s">
        <v>2774</v>
      </c>
      <c r="C102" s="626" t="s">
        <v>3942</v>
      </c>
      <c r="D102" s="626" t="s">
        <v>3943</v>
      </c>
      <c r="E102" s="626" t="s">
        <v>3511</v>
      </c>
      <c r="F102" s="629">
        <v>1</v>
      </c>
      <c r="G102" s="629">
        <v>332.14</v>
      </c>
      <c r="H102" s="642">
        <v>1</v>
      </c>
      <c r="I102" s="629"/>
      <c r="J102" s="629"/>
      <c r="K102" s="642">
        <v>0</v>
      </c>
      <c r="L102" s="629">
        <v>1</v>
      </c>
      <c r="M102" s="630">
        <v>332.14</v>
      </c>
    </row>
    <row r="103" spans="1:13" ht="14.4" customHeight="1" x14ac:dyDescent="0.3">
      <c r="A103" s="625" t="s">
        <v>2793</v>
      </c>
      <c r="B103" s="626" t="s">
        <v>2744</v>
      </c>
      <c r="C103" s="626" t="s">
        <v>3032</v>
      </c>
      <c r="D103" s="626" t="s">
        <v>3033</v>
      </c>
      <c r="E103" s="626" t="s">
        <v>3034</v>
      </c>
      <c r="F103" s="629"/>
      <c r="G103" s="629"/>
      <c r="H103" s="642">
        <v>0</v>
      </c>
      <c r="I103" s="629">
        <v>2</v>
      </c>
      <c r="J103" s="629">
        <v>887.04</v>
      </c>
      <c r="K103" s="642">
        <v>1</v>
      </c>
      <c r="L103" s="629">
        <v>2</v>
      </c>
      <c r="M103" s="630">
        <v>887.04</v>
      </c>
    </row>
    <row r="104" spans="1:13" ht="14.4" customHeight="1" x14ac:dyDescent="0.3">
      <c r="A104" s="625" t="s">
        <v>2793</v>
      </c>
      <c r="B104" s="626" t="s">
        <v>2744</v>
      </c>
      <c r="C104" s="626" t="s">
        <v>3212</v>
      </c>
      <c r="D104" s="626" t="s">
        <v>3213</v>
      </c>
      <c r="E104" s="626" t="s">
        <v>1908</v>
      </c>
      <c r="F104" s="629">
        <v>2</v>
      </c>
      <c r="G104" s="629">
        <v>0</v>
      </c>
      <c r="H104" s="642"/>
      <c r="I104" s="629"/>
      <c r="J104" s="629"/>
      <c r="K104" s="642"/>
      <c r="L104" s="629">
        <v>2</v>
      </c>
      <c r="M104" s="630">
        <v>0</v>
      </c>
    </row>
    <row r="105" spans="1:13" ht="14.4" customHeight="1" x14ac:dyDescent="0.3">
      <c r="A105" s="625" t="s">
        <v>2793</v>
      </c>
      <c r="B105" s="626" t="s">
        <v>2744</v>
      </c>
      <c r="C105" s="626" t="s">
        <v>3040</v>
      </c>
      <c r="D105" s="626" t="s">
        <v>3041</v>
      </c>
      <c r="E105" s="626" t="s">
        <v>3042</v>
      </c>
      <c r="F105" s="629"/>
      <c r="G105" s="629"/>
      <c r="H105" s="642">
        <v>0</v>
      </c>
      <c r="I105" s="629">
        <v>3</v>
      </c>
      <c r="J105" s="629">
        <v>336.93</v>
      </c>
      <c r="K105" s="642">
        <v>1</v>
      </c>
      <c r="L105" s="629">
        <v>3</v>
      </c>
      <c r="M105" s="630">
        <v>336.93</v>
      </c>
    </row>
    <row r="106" spans="1:13" ht="14.4" customHeight="1" x14ac:dyDescent="0.3">
      <c r="A106" s="625" t="s">
        <v>2793</v>
      </c>
      <c r="B106" s="626" t="s">
        <v>2744</v>
      </c>
      <c r="C106" s="626" t="s">
        <v>3930</v>
      </c>
      <c r="D106" s="626" t="s">
        <v>3041</v>
      </c>
      <c r="E106" s="626" t="s">
        <v>3931</v>
      </c>
      <c r="F106" s="629"/>
      <c r="G106" s="629"/>
      <c r="H106" s="642">
        <v>0</v>
      </c>
      <c r="I106" s="629">
        <v>2</v>
      </c>
      <c r="J106" s="629">
        <v>1123.08</v>
      </c>
      <c r="K106" s="642">
        <v>1</v>
      </c>
      <c r="L106" s="629">
        <v>2</v>
      </c>
      <c r="M106" s="630">
        <v>1123.08</v>
      </c>
    </row>
    <row r="107" spans="1:13" ht="14.4" customHeight="1" x14ac:dyDescent="0.3">
      <c r="A107" s="625" t="s">
        <v>2793</v>
      </c>
      <c r="B107" s="626" t="s">
        <v>2744</v>
      </c>
      <c r="C107" s="626" t="s">
        <v>3043</v>
      </c>
      <c r="D107" s="626" t="s">
        <v>1907</v>
      </c>
      <c r="E107" s="626" t="s">
        <v>3034</v>
      </c>
      <c r="F107" s="629"/>
      <c r="G107" s="629"/>
      <c r="H107" s="642">
        <v>0</v>
      </c>
      <c r="I107" s="629">
        <v>9</v>
      </c>
      <c r="J107" s="629">
        <v>3991.68</v>
      </c>
      <c r="K107" s="642">
        <v>1</v>
      </c>
      <c r="L107" s="629">
        <v>9</v>
      </c>
      <c r="M107" s="630">
        <v>3991.68</v>
      </c>
    </row>
    <row r="108" spans="1:13" ht="14.4" customHeight="1" x14ac:dyDescent="0.3">
      <c r="A108" s="625" t="s">
        <v>2793</v>
      </c>
      <c r="B108" s="626" t="s">
        <v>2744</v>
      </c>
      <c r="C108" s="626" t="s">
        <v>1906</v>
      </c>
      <c r="D108" s="626" t="s">
        <v>1907</v>
      </c>
      <c r="E108" s="626" t="s">
        <v>1908</v>
      </c>
      <c r="F108" s="629"/>
      <c r="G108" s="629"/>
      <c r="H108" s="642">
        <v>0</v>
      </c>
      <c r="I108" s="629">
        <v>8</v>
      </c>
      <c r="J108" s="629">
        <v>7096.4</v>
      </c>
      <c r="K108" s="642">
        <v>1</v>
      </c>
      <c r="L108" s="629">
        <v>8</v>
      </c>
      <c r="M108" s="630">
        <v>7096.4</v>
      </c>
    </row>
    <row r="109" spans="1:13" ht="14.4" customHeight="1" x14ac:dyDescent="0.3">
      <c r="A109" s="625" t="s">
        <v>2793</v>
      </c>
      <c r="B109" s="626" t="s">
        <v>4163</v>
      </c>
      <c r="C109" s="626" t="s">
        <v>3130</v>
      </c>
      <c r="D109" s="626" t="s">
        <v>3131</v>
      </c>
      <c r="E109" s="626" t="s">
        <v>3132</v>
      </c>
      <c r="F109" s="629"/>
      <c r="G109" s="629"/>
      <c r="H109" s="642">
        <v>0</v>
      </c>
      <c r="I109" s="629">
        <v>15</v>
      </c>
      <c r="J109" s="629">
        <v>26901.9</v>
      </c>
      <c r="K109" s="642">
        <v>1</v>
      </c>
      <c r="L109" s="629">
        <v>15</v>
      </c>
      <c r="M109" s="630">
        <v>26901.9</v>
      </c>
    </row>
    <row r="110" spans="1:13" ht="14.4" customHeight="1" x14ac:dyDescent="0.3">
      <c r="A110" s="625" t="s">
        <v>2793</v>
      </c>
      <c r="B110" s="626" t="s">
        <v>2753</v>
      </c>
      <c r="C110" s="626" t="s">
        <v>3189</v>
      </c>
      <c r="D110" s="626" t="s">
        <v>3190</v>
      </c>
      <c r="E110" s="626" t="s">
        <v>3191</v>
      </c>
      <c r="F110" s="629"/>
      <c r="G110" s="629"/>
      <c r="H110" s="642">
        <v>0</v>
      </c>
      <c r="I110" s="629">
        <v>5</v>
      </c>
      <c r="J110" s="629">
        <v>810.65</v>
      </c>
      <c r="K110" s="642">
        <v>1</v>
      </c>
      <c r="L110" s="629">
        <v>5</v>
      </c>
      <c r="M110" s="630">
        <v>810.65</v>
      </c>
    </row>
    <row r="111" spans="1:13" ht="14.4" customHeight="1" x14ac:dyDescent="0.3">
      <c r="A111" s="625" t="s">
        <v>2793</v>
      </c>
      <c r="B111" s="626" t="s">
        <v>2753</v>
      </c>
      <c r="C111" s="626" t="s">
        <v>2002</v>
      </c>
      <c r="D111" s="626" t="s">
        <v>2003</v>
      </c>
      <c r="E111" s="626" t="s">
        <v>2754</v>
      </c>
      <c r="F111" s="629"/>
      <c r="G111" s="629"/>
      <c r="H111" s="642">
        <v>0</v>
      </c>
      <c r="I111" s="629">
        <v>8</v>
      </c>
      <c r="J111" s="629">
        <v>1729.28</v>
      </c>
      <c r="K111" s="642">
        <v>1</v>
      </c>
      <c r="L111" s="629">
        <v>8</v>
      </c>
      <c r="M111" s="630">
        <v>1729.28</v>
      </c>
    </row>
    <row r="112" spans="1:13" ht="14.4" customHeight="1" x14ac:dyDescent="0.3">
      <c r="A112" s="625" t="s">
        <v>2793</v>
      </c>
      <c r="B112" s="626" t="s">
        <v>2753</v>
      </c>
      <c r="C112" s="626" t="s">
        <v>3451</v>
      </c>
      <c r="D112" s="626" t="s">
        <v>2003</v>
      </c>
      <c r="E112" s="626" t="s">
        <v>3452</v>
      </c>
      <c r="F112" s="629"/>
      <c r="G112" s="629"/>
      <c r="H112" s="642">
        <v>0</v>
      </c>
      <c r="I112" s="629">
        <v>1</v>
      </c>
      <c r="J112" s="629">
        <v>432.32</v>
      </c>
      <c r="K112" s="642">
        <v>1</v>
      </c>
      <c r="L112" s="629">
        <v>1</v>
      </c>
      <c r="M112" s="630">
        <v>432.32</v>
      </c>
    </row>
    <row r="113" spans="1:13" ht="14.4" customHeight="1" x14ac:dyDescent="0.3">
      <c r="A113" s="625" t="s">
        <v>2793</v>
      </c>
      <c r="B113" s="626" t="s">
        <v>2758</v>
      </c>
      <c r="C113" s="626" t="s">
        <v>3235</v>
      </c>
      <c r="D113" s="626" t="s">
        <v>718</v>
      </c>
      <c r="E113" s="626" t="s">
        <v>3236</v>
      </c>
      <c r="F113" s="629"/>
      <c r="G113" s="629"/>
      <c r="H113" s="642">
        <v>0</v>
      </c>
      <c r="I113" s="629">
        <v>1</v>
      </c>
      <c r="J113" s="629">
        <v>418.37</v>
      </c>
      <c r="K113" s="642">
        <v>1</v>
      </c>
      <c r="L113" s="629">
        <v>1</v>
      </c>
      <c r="M113" s="630">
        <v>418.37</v>
      </c>
    </row>
    <row r="114" spans="1:13" ht="14.4" customHeight="1" x14ac:dyDescent="0.3">
      <c r="A114" s="625" t="s">
        <v>2793</v>
      </c>
      <c r="B114" s="626" t="s">
        <v>2758</v>
      </c>
      <c r="C114" s="626" t="s">
        <v>3237</v>
      </c>
      <c r="D114" s="626" t="s">
        <v>3238</v>
      </c>
      <c r="E114" s="626" t="s">
        <v>3239</v>
      </c>
      <c r="F114" s="629">
        <v>3</v>
      </c>
      <c r="G114" s="629">
        <v>0</v>
      </c>
      <c r="H114" s="642"/>
      <c r="I114" s="629"/>
      <c r="J114" s="629"/>
      <c r="K114" s="642"/>
      <c r="L114" s="629">
        <v>3</v>
      </c>
      <c r="M114" s="630">
        <v>0</v>
      </c>
    </row>
    <row r="115" spans="1:13" ht="14.4" customHeight="1" x14ac:dyDescent="0.3">
      <c r="A115" s="625" t="s">
        <v>2793</v>
      </c>
      <c r="B115" s="626" t="s">
        <v>2759</v>
      </c>
      <c r="C115" s="626" t="s">
        <v>2006</v>
      </c>
      <c r="D115" s="626" t="s">
        <v>2007</v>
      </c>
      <c r="E115" s="626" t="s">
        <v>2008</v>
      </c>
      <c r="F115" s="629"/>
      <c r="G115" s="629"/>
      <c r="H115" s="642">
        <v>0</v>
      </c>
      <c r="I115" s="629">
        <v>7</v>
      </c>
      <c r="J115" s="629">
        <v>976.22</v>
      </c>
      <c r="K115" s="642">
        <v>1</v>
      </c>
      <c r="L115" s="629">
        <v>7</v>
      </c>
      <c r="M115" s="630">
        <v>976.22</v>
      </c>
    </row>
    <row r="116" spans="1:13" ht="14.4" customHeight="1" x14ac:dyDescent="0.3">
      <c r="A116" s="625" t="s">
        <v>2794</v>
      </c>
      <c r="B116" s="626" t="s">
        <v>2641</v>
      </c>
      <c r="C116" s="626" t="s">
        <v>3944</v>
      </c>
      <c r="D116" s="626" t="s">
        <v>3370</v>
      </c>
      <c r="E116" s="626" t="s">
        <v>3945</v>
      </c>
      <c r="F116" s="629"/>
      <c r="G116" s="629"/>
      <c r="H116" s="642">
        <v>0</v>
      </c>
      <c r="I116" s="629">
        <v>1</v>
      </c>
      <c r="J116" s="629">
        <v>1166.47</v>
      </c>
      <c r="K116" s="642">
        <v>1</v>
      </c>
      <c r="L116" s="629">
        <v>1</v>
      </c>
      <c r="M116" s="630">
        <v>1166.47</v>
      </c>
    </row>
    <row r="117" spans="1:13" ht="14.4" customHeight="1" x14ac:dyDescent="0.3">
      <c r="A117" s="625" t="s">
        <v>2794</v>
      </c>
      <c r="B117" s="626" t="s">
        <v>2691</v>
      </c>
      <c r="C117" s="626" t="s">
        <v>2844</v>
      </c>
      <c r="D117" s="626" t="s">
        <v>2845</v>
      </c>
      <c r="E117" s="626" t="s">
        <v>2846</v>
      </c>
      <c r="F117" s="629"/>
      <c r="G117" s="629"/>
      <c r="H117" s="642">
        <v>0</v>
      </c>
      <c r="I117" s="629">
        <v>1</v>
      </c>
      <c r="J117" s="629">
        <v>333.31</v>
      </c>
      <c r="K117" s="642">
        <v>1</v>
      </c>
      <c r="L117" s="629">
        <v>1</v>
      </c>
      <c r="M117" s="630">
        <v>333.31</v>
      </c>
    </row>
    <row r="118" spans="1:13" ht="14.4" customHeight="1" x14ac:dyDescent="0.3">
      <c r="A118" s="625" t="s">
        <v>2794</v>
      </c>
      <c r="B118" s="626" t="s">
        <v>2735</v>
      </c>
      <c r="C118" s="626" t="s">
        <v>2927</v>
      </c>
      <c r="D118" s="626" t="s">
        <v>1837</v>
      </c>
      <c r="E118" s="626" t="s">
        <v>2928</v>
      </c>
      <c r="F118" s="629"/>
      <c r="G118" s="629"/>
      <c r="H118" s="642">
        <v>0</v>
      </c>
      <c r="I118" s="629">
        <v>1</v>
      </c>
      <c r="J118" s="629">
        <v>96.63</v>
      </c>
      <c r="K118" s="642">
        <v>1</v>
      </c>
      <c r="L118" s="629">
        <v>1</v>
      </c>
      <c r="M118" s="630">
        <v>96.63</v>
      </c>
    </row>
    <row r="119" spans="1:13" ht="14.4" customHeight="1" x14ac:dyDescent="0.3">
      <c r="A119" s="625" t="s">
        <v>2795</v>
      </c>
      <c r="B119" s="626" t="s">
        <v>2624</v>
      </c>
      <c r="C119" s="626" t="s">
        <v>3372</v>
      </c>
      <c r="D119" s="626" t="s">
        <v>3373</v>
      </c>
      <c r="E119" s="626" t="s">
        <v>3374</v>
      </c>
      <c r="F119" s="629">
        <v>4</v>
      </c>
      <c r="G119" s="629">
        <v>2721.16</v>
      </c>
      <c r="H119" s="642">
        <v>1</v>
      </c>
      <c r="I119" s="629"/>
      <c r="J119" s="629"/>
      <c r="K119" s="642">
        <v>0</v>
      </c>
      <c r="L119" s="629">
        <v>4</v>
      </c>
      <c r="M119" s="630">
        <v>2721.16</v>
      </c>
    </row>
    <row r="120" spans="1:13" ht="14.4" customHeight="1" x14ac:dyDescent="0.3">
      <c r="A120" s="625" t="s">
        <v>2795</v>
      </c>
      <c r="B120" s="626" t="s">
        <v>2624</v>
      </c>
      <c r="C120" s="626" t="s">
        <v>2930</v>
      </c>
      <c r="D120" s="626" t="s">
        <v>857</v>
      </c>
      <c r="E120" s="626" t="s">
        <v>2931</v>
      </c>
      <c r="F120" s="629"/>
      <c r="G120" s="629"/>
      <c r="H120" s="642">
        <v>0</v>
      </c>
      <c r="I120" s="629">
        <v>11</v>
      </c>
      <c r="J120" s="629">
        <v>6734.8600000000006</v>
      </c>
      <c r="K120" s="642">
        <v>1</v>
      </c>
      <c r="L120" s="629">
        <v>11</v>
      </c>
      <c r="M120" s="630">
        <v>6734.8600000000006</v>
      </c>
    </row>
    <row r="121" spans="1:13" ht="14.4" customHeight="1" x14ac:dyDescent="0.3">
      <c r="A121" s="625" t="s">
        <v>2795</v>
      </c>
      <c r="B121" s="626" t="s">
        <v>2627</v>
      </c>
      <c r="C121" s="626" t="s">
        <v>3383</v>
      </c>
      <c r="D121" s="626" t="s">
        <v>1877</v>
      </c>
      <c r="E121" s="626" t="s">
        <v>3384</v>
      </c>
      <c r="F121" s="629"/>
      <c r="G121" s="629"/>
      <c r="H121" s="642">
        <v>0</v>
      </c>
      <c r="I121" s="629">
        <v>1</v>
      </c>
      <c r="J121" s="629">
        <v>441.83</v>
      </c>
      <c r="K121" s="642">
        <v>1</v>
      </c>
      <c r="L121" s="629">
        <v>1</v>
      </c>
      <c r="M121" s="630">
        <v>441.83</v>
      </c>
    </row>
    <row r="122" spans="1:13" ht="14.4" customHeight="1" x14ac:dyDescent="0.3">
      <c r="A122" s="625" t="s">
        <v>2795</v>
      </c>
      <c r="B122" s="626" t="s">
        <v>2633</v>
      </c>
      <c r="C122" s="626" t="s">
        <v>3394</v>
      </c>
      <c r="D122" s="626" t="s">
        <v>1899</v>
      </c>
      <c r="E122" s="626" t="s">
        <v>3396</v>
      </c>
      <c r="F122" s="629"/>
      <c r="G122" s="629"/>
      <c r="H122" s="642">
        <v>0</v>
      </c>
      <c r="I122" s="629">
        <v>8</v>
      </c>
      <c r="J122" s="629">
        <v>1120.2400000000002</v>
      </c>
      <c r="K122" s="642">
        <v>1</v>
      </c>
      <c r="L122" s="629">
        <v>8</v>
      </c>
      <c r="M122" s="630">
        <v>1120.2400000000002</v>
      </c>
    </row>
    <row r="123" spans="1:13" ht="14.4" customHeight="1" x14ac:dyDescent="0.3">
      <c r="A123" s="625" t="s">
        <v>2795</v>
      </c>
      <c r="B123" s="626" t="s">
        <v>2641</v>
      </c>
      <c r="C123" s="626" t="s">
        <v>3369</v>
      </c>
      <c r="D123" s="626" t="s">
        <v>3370</v>
      </c>
      <c r="E123" s="626" t="s">
        <v>3371</v>
      </c>
      <c r="F123" s="629"/>
      <c r="G123" s="629"/>
      <c r="H123" s="642">
        <v>0</v>
      </c>
      <c r="I123" s="629">
        <v>2</v>
      </c>
      <c r="J123" s="629">
        <v>1875.86</v>
      </c>
      <c r="K123" s="642">
        <v>1</v>
      </c>
      <c r="L123" s="629">
        <v>2</v>
      </c>
      <c r="M123" s="630">
        <v>1875.86</v>
      </c>
    </row>
    <row r="124" spans="1:13" ht="14.4" customHeight="1" x14ac:dyDescent="0.3">
      <c r="A124" s="625" t="s">
        <v>2795</v>
      </c>
      <c r="B124" s="626" t="s">
        <v>2660</v>
      </c>
      <c r="C124" s="626" t="s">
        <v>2818</v>
      </c>
      <c r="D124" s="626" t="s">
        <v>2819</v>
      </c>
      <c r="E124" s="626" t="s">
        <v>2820</v>
      </c>
      <c r="F124" s="629"/>
      <c r="G124" s="629"/>
      <c r="H124" s="642">
        <v>0</v>
      </c>
      <c r="I124" s="629">
        <v>3</v>
      </c>
      <c r="J124" s="629">
        <v>812.06999999999994</v>
      </c>
      <c r="K124" s="642">
        <v>1</v>
      </c>
      <c r="L124" s="629">
        <v>3</v>
      </c>
      <c r="M124" s="630">
        <v>812.06999999999994</v>
      </c>
    </row>
    <row r="125" spans="1:13" ht="14.4" customHeight="1" x14ac:dyDescent="0.3">
      <c r="A125" s="625" t="s">
        <v>2795</v>
      </c>
      <c r="B125" s="626" t="s">
        <v>4160</v>
      </c>
      <c r="C125" s="626" t="s">
        <v>2822</v>
      </c>
      <c r="D125" s="626" t="s">
        <v>2823</v>
      </c>
      <c r="E125" s="626" t="s">
        <v>2824</v>
      </c>
      <c r="F125" s="629"/>
      <c r="G125" s="629"/>
      <c r="H125" s="642">
        <v>0</v>
      </c>
      <c r="I125" s="629">
        <v>2</v>
      </c>
      <c r="J125" s="629">
        <v>943.14</v>
      </c>
      <c r="K125" s="642">
        <v>1</v>
      </c>
      <c r="L125" s="629">
        <v>2</v>
      </c>
      <c r="M125" s="630">
        <v>943.14</v>
      </c>
    </row>
    <row r="126" spans="1:13" ht="14.4" customHeight="1" x14ac:dyDescent="0.3">
      <c r="A126" s="625" t="s">
        <v>2795</v>
      </c>
      <c r="B126" s="626" t="s">
        <v>2691</v>
      </c>
      <c r="C126" s="626" t="s">
        <v>2844</v>
      </c>
      <c r="D126" s="626" t="s">
        <v>2845</v>
      </c>
      <c r="E126" s="626" t="s">
        <v>2846</v>
      </c>
      <c r="F126" s="629"/>
      <c r="G126" s="629"/>
      <c r="H126" s="642">
        <v>0</v>
      </c>
      <c r="I126" s="629">
        <v>2</v>
      </c>
      <c r="J126" s="629">
        <v>666.62</v>
      </c>
      <c r="K126" s="642">
        <v>1</v>
      </c>
      <c r="L126" s="629">
        <v>2</v>
      </c>
      <c r="M126" s="630">
        <v>666.62</v>
      </c>
    </row>
    <row r="127" spans="1:13" ht="14.4" customHeight="1" x14ac:dyDescent="0.3">
      <c r="A127" s="625" t="s">
        <v>2795</v>
      </c>
      <c r="B127" s="626" t="s">
        <v>2718</v>
      </c>
      <c r="C127" s="626" t="s">
        <v>3306</v>
      </c>
      <c r="D127" s="626" t="s">
        <v>3307</v>
      </c>
      <c r="E127" s="626" t="s">
        <v>3308</v>
      </c>
      <c r="F127" s="629"/>
      <c r="G127" s="629"/>
      <c r="H127" s="642">
        <v>0</v>
      </c>
      <c r="I127" s="629">
        <v>3</v>
      </c>
      <c r="J127" s="629">
        <v>209.57999999999998</v>
      </c>
      <c r="K127" s="642">
        <v>1</v>
      </c>
      <c r="L127" s="629">
        <v>3</v>
      </c>
      <c r="M127" s="630">
        <v>209.57999999999998</v>
      </c>
    </row>
    <row r="128" spans="1:13" ht="14.4" customHeight="1" x14ac:dyDescent="0.3">
      <c r="A128" s="625" t="s">
        <v>2795</v>
      </c>
      <c r="B128" s="626" t="s">
        <v>2727</v>
      </c>
      <c r="C128" s="626" t="s">
        <v>3331</v>
      </c>
      <c r="D128" s="626" t="s">
        <v>3332</v>
      </c>
      <c r="E128" s="626" t="s">
        <v>3333</v>
      </c>
      <c r="F128" s="629"/>
      <c r="G128" s="629"/>
      <c r="H128" s="642">
        <v>0</v>
      </c>
      <c r="I128" s="629">
        <v>2</v>
      </c>
      <c r="J128" s="629">
        <v>1086.08</v>
      </c>
      <c r="K128" s="642">
        <v>1</v>
      </c>
      <c r="L128" s="629">
        <v>2</v>
      </c>
      <c r="M128" s="630">
        <v>1086.08</v>
      </c>
    </row>
    <row r="129" spans="1:13" ht="14.4" customHeight="1" x14ac:dyDescent="0.3">
      <c r="A129" s="625" t="s">
        <v>2795</v>
      </c>
      <c r="B129" s="626" t="s">
        <v>2735</v>
      </c>
      <c r="C129" s="626" t="s">
        <v>3960</v>
      </c>
      <c r="D129" s="626" t="s">
        <v>1837</v>
      </c>
      <c r="E129" s="626" t="s">
        <v>3961</v>
      </c>
      <c r="F129" s="629"/>
      <c r="G129" s="629"/>
      <c r="H129" s="642">
        <v>0</v>
      </c>
      <c r="I129" s="629">
        <v>1</v>
      </c>
      <c r="J129" s="629">
        <v>48.31</v>
      </c>
      <c r="K129" s="642">
        <v>1</v>
      </c>
      <c r="L129" s="629">
        <v>1</v>
      </c>
      <c r="M129" s="630">
        <v>48.31</v>
      </c>
    </row>
    <row r="130" spans="1:13" ht="14.4" customHeight="1" x14ac:dyDescent="0.3">
      <c r="A130" s="625" t="s">
        <v>2795</v>
      </c>
      <c r="B130" s="626" t="s">
        <v>2735</v>
      </c>
      <c r="C130" s="626" t="s">
        <v>2927</v>
      </c>
      <c r="D130" s="626" t="s">
        <v>1837</v>
      </c>
      <c r="E130" s="626" t="s">
        <v>2928</v>
      </c>
      <c r="F130" s="629"/>
      <c r="G130" s="629"/>
      <c r="H130" s="642">
        <v>0</v>
      </c>
      <c r="I130" s="629">
        <v>39</v>
      </c>
      <c r="J130" s="629">
        <v>3768.5699999999997</v>
      </c>
      <c r="K130" s="642">
        <v>1</v>
      </c>
      <c r="L130" s="629">
        <v>39</v>
      </c>
      <c r="M130" s="630">
        <v>3768.5699999999997</v>
      </c>
    </row>
    <row r="131" spans="1:13" ht="14.4" customHeight="1" x14ac:dyDescent="0.3">
      <c r="A131" s="625" t="s">
        <v>2795</v>
      </c>
      <c r="B131" s="626" t="s">
        <v>2735</v>
      </c>
      <c r="C131" s="626" t="s">
        <v>667</v>
      </c>
      <c r="D131" s="626" t="s">
        <v>668</v>
      </c>
      <c r="E131" s="626" t="s">
        <v>2736</v>
      </c>
      <c r="F131" s="629">
        <v>1</v>
      </c>
      <c r="G131" s="629">
        <v>96.63</v>
      </c>
      <c r="H131" s="642">
        <v>1</v>
      </c>
      <c r="I131" s="629"/>
      <c r="J131" s="629"/>
      <c r="K131" s="642">
        <v>0</v>
      </c>
      <c r="L131" s="629">
        <v>1</v>
      </c>
      <c r="M131" s="630">
        <v>96.63</v>
      </c>
    </row>
    <row r="132" spans="1:13" ht="14.4" customHeight="1" x14ac:dyDescent="0.3">
      <c r="A132" s="625" t="s">
        <v>2795</v>
      </c>
      <c r="B132" s="626" t="s">
        <v>4166</v>
      </c>
      <c r="C132" s="626" t="s">
        <v>2983</v>
      </c>
      <c r="D132" s="626" t="s">
        <v>2984</v>
      </c>
      <c r="E132" s="626" t="s">
        <v>2985</v>
      </c>
      <c r="F132" s="629"/>
      <c r="G132" s="629"/>
      <c r="H132" s="642">
        <v>0</v>
      </c>
      <c r="I132" s="629">
        <v>7</v>
      </c>
      <c r="J132" s="629">
        <v>4403.49</v>
      </c>
      <c r="K132" s="642">
        <v>1</v>
      </c>
      <c r="L132" s="629">
        <v>7</v>
      </c>
      <c r="M132" s="630">
        <v>4403.49</v>
      </c>
    </row>
    <row r="133" spans="1:13" ht="14.4" customHeight="1" x14ac:dyDescent="0.3">
      <c r="A133" s="625" t="s">
        <v>2795</v>
      </c>
      <c r="B133" s="626" t="s">
        <v>4166</v>
      </c>
      <c r="C133" s="626" t="s">
        <v>3004</v>
      </c>
      <c r="D133" s="626" t="s">
        <v>3005</v>
      </c>
      <c r="E133" s="626" t="s">
        <v>3006</v>
      </c>
      <c r="F133" s="629">
        <v>4</v>
      </c>
      <c r="G133" s="629">
        <v>7558.48</v>
      </c>
      <c r="H133" s="642">
        <v>1</v>
      </c>
      <c r="I133" s="629"/>
      <c r="J133" s="629"/>
      <c r="K133" s="642">
        <v>0</v>
      </c>
      <c r="L133" s="629">
        <v>4</v>
      </c>
      <c r="M133" s="630">
        <v>7558.48</v>
      </c>
    </row>
    <row r="134" spans="1:13" ht="14.4" customHeight="1" x14ac:dyDescent="0.3">
      <c r="A134" s="625" t="s">
        <v>2795</v>
      </c>
      <c r="B134" s="626" t="s">
        <v>4166</v>
      </c>
      <c r="C134" s="626" t="s">
        <v>3007</v>
      </c>
      <c r="D134" s="626" t="s">
        <v>3008</v>
      </c>
      <c r="E134" s="626" t="s">
        <v>3009</v>
      </c>
      <c r="F134" s="629">
        <v>3</v>
      </c>
      <c r="G134" s="629">
        <v>13075.89</v>
      </c>
      <c r="H134" s="642">
        <v>1</v>
      </c>
      <c r="I134" s="629"/>
      <c r="J134" s="629"/>
      <c r="K134" s="642">
        <v>0</v>
      </c>
      <c r="L134" s="629">
        <v>3</v>
      </c>
      <c r="M134" s="630">
        <v>13075.89</v>
      </c>
    </row>
    <row r="135" spans="1:13" ht="14.4" customHeight="1" x14ac:dyDescent="0.3">
      <c r="A135" s="625" t="s">
        <v>2795</v>
      </c>
      <c r="B135" s="626" t="s">
        <v>4166</v>
      </c>
      <c r="C135" s="626" t="s">
        <v>3328</v>
      </c>
      <c r="D135" s="626" t="s">
        <v>3017</v>
      </c>
      <c r="E135" s="626" t="s">
        <v>3329</v>
      </c>
      <c r="F135" s="629">
        <v>1</v>
      </c>
      <c r="G135" s="629">
        <v>0</v>
      </c>
      <c r="H135" s="642"/>
      <c r="I135" s="629"/>
      <c r="J135" s="629"/>
      <c r="K135" s="642"/>
      <c r="L135" s="629">
        <v>1</v>
      </c>
      <c r="M135" s="630">
        <v>0</v>
      </c>
    </row>
    <row r="136" spans="1:13" ht="14.4" customHeight="1" x14ac:dyDescent="0.3">
      <c r="A136" s="625" t="s">
        <v>2795</v>
      </c>
      <c r="B136" s="626" t="s">
        <v>4166</v>
      </c>
      <c r="C136" s="626" t="s">
        <v>3016</v>
      </c>
      <c r="D136" s="626" t="s">
        <v>3017</v>
      </c>
      <c r="E136" s="626" t="s">
        <v>3018</v>
      </c>
      <c r="F136" s="629">
        <v>2</v>
      </c>
      <c r="G136" s="629">
        <v>5575.44</v>
      </c>
      <c r="H136" s="642">
        <v>1</v>
      </c>
      <c r="I136" s="629"/>
      <c r="J136" s="629"/>
      <c r="K136" s="642">
        <v>0</v>
      </c>
      <c r="L136" s="629">
        <v>2</v>
      </c>
      <c r="M136" s="630">
        <v>5575.44</v>
      </c>
    </row>
    <row r="137" spans="1:13" ht="14.4" customHeight="1" x14ac:dyDescent="0.3">
      <c r="A137" s="625" t="s">
        <v>2795</v>
      </c>
      <c r="B137" s="626" t="s">
        <v>4166</v>
      </c>
      <c r="C137" s="626" t="s">
        <v>3019</v>
      </c>
      <c r="D137" s="626" t="s">
        <v>3020</v>
      </c>
      <c r="E137" s="626" t="s">
        <v>3021</v>
      </c>
      <c r="F137" s="629"/>
      <c r="G137" s="629"/>
      <c r="H137" s="642">
        <v>0</v>
      </c>
      <c r="I137" s="629">
        <v>17</v>
      </c>
      <c r="J137" s="629">
        <v>47391.24</v>
      </c>
      <c r="K137" s="642">
        <v>1</v>
      </c>
      <c r="L137" s="629">
        <v>17</v>
      </c>
      <c r="M137" s="630">
        <v>47391.24</v>
      </c>
    </row>
    <row r="138" spans="1:13" ht="14.4" customHeight="1" x14ac:dyDescent="0.3">
      <c r="A138" s="625" t="s">
        <v>2795</v>
      </c>
      <c r="B138" s="626" t="s">
        <v>4166</v>
      </c>
      <c r="C138" s="626" t="s">
        <v>3022</v>
      </c>
      <c r="D138" s="626" t="s">
        <v>3023</v>
      </c>
      <c r="E138" s="626" t="s">
        <v>3024</v>
      </c>
      <c r="F138" s="629"/>
      <c r="G138" s="629"/>
      <c r="H138" s="642">
        <v>0</v>
      </c>
      <c r="I138" s="629">
        <v>24</v>
      </c>
      <c r="J138" s="629">
        <v>55977.120000000003</v>
      </c>
      <c r="K138" s="642">
        <v>1</v>
      </c>
      <c r="L138" s="629">
        <v>24</v>
      </c>
      <c r="M138" s="630">
        <v>55977.120000000003</v>
      </c>
    </row>
    <row r="139" spans="1:13" ht="14.4" customHeight="1" x14ac:dyDescent="0.3">
      <c r="A139" s="625" t="s">
        <v>2795</v>
      </c>
      <c r="B139" s="626" t="s">
        <v>4166</v>
      </c>
      <c r="C139" s="626" t="s">
        <v>3025</v>
      </c>
      <c r="D139" s="626" t="s">
        <v>3026</v>
      </c>
      <c r="E139" s="626" t="s">
        <v>3027</v>
      </c>
      <c r="F139" s="629"/>
      <c r="G139" s="629"/>
      <c r="H139" s="642">
        <v>0</v>
      </c>
      <c r="I139" s="629">
        <v>30</v>
      </c>
      <c r="J139" s="629">
        <v>26426.399999999998</v>
      </c>
      <c r="K139" s="642">
        <v>1</v>
      </c>
      <c r="L139" s="629">
        <v>30</v>
      </c>
      <c r="M139" s="630">
        <v>26426.399999999998</v>
      </c>
    </row>
    <row r="140" spans="1:13" ht="14.4" customHeight="1" x14ac:dyDescent="0.3">
      <c r="A140" s="625" t="s">
        <v>2795</v>
      </c>
      <c r="B140" s="626" t="s">
        <v>4166</v>
      </c>
      <c r="C140" s="626" t="s">
        <v>3028</v>
      </c>
      <c r="D140" s="626" t="s">
        <v>3029</v>
      </c>
      <c r="E140" s="626" t="s">
        <v>3030</v>
      </c>
      <c r="F140" s="629"/>
      <c r="G140" s="629"/>
      <c r="H140" s="642">
        <v>0</v>
      </c>
      <c r="I140" s="629">
        <v>11</v>
      </c>
      <c r="J140" s="629">
        <v>17919.330000000002</v>
      </c>
      <c r="K140" s="642">
        <v>1</v>
      </c>
      <c r="L140" s="629">
        <v>11</v>
      </c>
      <c r="M140" s="630">
        <v>17919.330000000002</v>
      </c>
    </row>
    <row r="141" spans="1:13" ht="14.4" customHeight="1" x14ac:dyDescent="0.3">
      <c r="A141" s="625" t="s">
        <v>2795</v>
      </c>
      <c r="B141" s="626" t="s">
        <v>4167</v>
      </c>
      <c r="C141" s="626" t="s">
        <v>3448</v>
      </c>
      <c r="D141" s="626" t="s">
        <v>3449</v>
      </c>
      <c r="E141" s="626" t="s">
        <v>3450</v>
      </c>
      <c r="F141" s="629">
        <v>6</v>
      </c>
      <c r="G141" s="629">
        <v>6781.2000000000007</v>
      </c>
      <c r="H141" s="642">
        <v>1</v>
      </c>
      <c r="I141" s="629"/>
      <c r="J141" s="629"/>
      <c r="K141" s="642">
        <v>0</v>
      </c>
      <c r="L141" s="629">
        <v>6</v>
      </c>
      <c r="M141" s="630">
        <v>6781.2000000000007</v>
      </c>
    </row>
    <row r="142" spans="1:13" ht="14.4" customHeight="1" x14ac:dyDescent="0.3">
      <c r="A142" s="625" t="s">
        <v>2795</v>
      </c>
      <c r="B142" s="626" t="s">
        <v>4167</v>
      </c>
      <c r="C142" s="626" t="s">
        <v>2958</v>
      </c>
      <c r="D142" s="626" t="s">
        <v>2959</v>
      </c>
      <c r="E142" s="626" t="s">
        <v>2960</v>
      </c>
      <c r="F142" s="629"/>
      <c r="G142" s="629"/>
      <c r="H142" s="642">
        <v>0</v>
      </c>
      <c r="I142" s="629">
        <v>63</v>
      </c>
      <c r="J142" s="629">
        <v>64738.799999999988</v>
      </c>
      <c r="K142" s="642">
        <v>1</v>
      </c>
      <c r="L142" s="629">
        <v>63</v>
      </c>
      <c r="M142" s="630">
        <v>64738.799999999988</v>
      </c>
    </row>
    <row r="143" spans="1:13" ht="14.4" customHeight="1" x14ac:dyDescent="0.3">
      <c r="A143" s="625" t="s">
        <v>2795</v>
      </c>
      <c r="B143" s="626" t="s">
        <v>4167</v>
      </c>
      <c r="C143" s="626" t="s">
        <v>3875</v>
      </c>
      <c r="D143" s="626" t="s">
        <v>2959</v>
      </c>
      <c r="E143" s="626" t="s">
        <v>3876</v>
      </c>
      <c r="F143" s="629">
        <v>9</v>
      </c>
      <c r="G143" s="629">
        <v>18495.72</v>
      </c>
      <c r="H143" s="642">
        <v>1</v>
      </c>
      <c r="I143" s="629"/>
      <c r="J143" s="629"/>
      <c r="K143" s="642">
        <v>0</v>
      </c>
      <c r="L143" s="629">
        <v>9</v>
      </c>
      <c r="M143" s="630">
        <v>18495.72</v>
      </c>
    </row>
    <row r="144" spans="1:13" ht="14.4" customHeight="1" x14ac:dyDescent="0.3">
      <c r="A144" s="625" t="s">
        <v>2795</v>
      </c>
      <c r="B144" s="626" t="s">
        <v>4167</v>
      </c>
      <c r="C144" s="626" t="s">
        <v>2961</v>
      </c>
      <c r="D144" s="626" t="s">
        <v>2962</v>
      </c>
      <c r="E144" s="626" t="s">
        <v>2963</v>
      </c>
      <c r="F144" s="629"/>
      <c r="G144" s="629"/>
      <c r="H144" s="642">
        <v>0</v>
      </c>
      <c r="I144" s="629">
        <v>69</v>
      </c>
      <c r="J144" s="629">
        <v>104148.60000000002</v>
      </c>
      <c r="K144" s="642">
        <v>1</v>
      </c>
      <c r="L144" s="629">
        <v>69</v>
      </c>
      <c r="M144" s="630">
        <v>104148.60000000002</v>
      </c>
    </row>
    <row r="145" spans="1:13" ht="14.4" customHeight="1" x14ac:dyDescent="0.3">
      <c r="A145" s="625" t="s">
        <v>2795</v>
      </c>
      <c r="B145" s="626" t="s">
        <v>4167</v>
      </c>
      <c r="C145" s="626" t="s">
        <v>3294</v>
      </c>
      <c r="D145" s="626" t="s">
        <v>3187</v>
      </c>
      <c r="E145" s="626" t="s">
        <v>3295</v>
      </c>
      <c r="F145" s="629">
        <v>1</v>
      </c>
      <c r="G145" s="629">
        <v>0</v>
      </c>
      <c r="H145" s="642"/>
      <c r="I145" s="629"/>
      <c r="J145" s="629"/>
      <c r="K145" s="642"/>
      <c r="L145" s="629">
        <v>1</v>
      </c>
      <c r="M145" s="630">
        <v>0</v>
      </c>
    </row>
    <row r="146" spans="1:13" ht="14.4" customHeight="1" x14ac:dyDescent="0.3">
      <c r="A146" s="625" t="s">
        <v>2795</v>
      </c>
      <c r="B146" s="626" t="s">
        <v>4167</v>
      </c>
      <c r="C146" s="626" t="s">
        <v>3186</v>
      </c>
      <c r="D146" s="626" t="s">
        <v>3187</v>
      </c>
      <c r="E146" s="626" t="s">
        <v>3188</v>
      </c>
      <c r="F146" s="629"/>
      <c r="G146" s="629"/>
      <c r="H146" s="642">
        <v>0</v>
      </c>
      <c r="I146" s="629">
        <v>76</v>
      </c>
      <c r="J146" s="629">
        <v>144106.63999999998</v>
      </c>
      <c r="K146" s="642">
        <v>1</v>
      </c>
      <c r="L146" s="629">
        <v>76</v>
      </c>
      <c r="M146" s="630">
        <v>144106.63999999998</v>
      </c>
    </row>
    <row r="147" spans="1:13" ht="14.4" customHeight="1" x14ac:dyDescent="0.3">
      <c r="A147" s="625" t="s">
        <v>2795</v>
      </c>
      <c r="B147" s="626" t="s">
        <v>4167</v>
      </c>
      <c r="C147" s="626" t="s">
        <v>3950</v>
      </c>
      <c r="D147" s="626" t="s">
        <v>3187</v>
      </c>
      <c r="E147" s="626" t="s">
        <v>3951</v>
      </c>
      <c r="F147" s="629">
        <v>9</v>
      </c>
      <c r="G147" s="629">
        <v>34130.340000000004</v>
      </c>
      <c r="H147" s="642">
        <v>1</v>
      </c>
      <c r="I147" s="629"/>
      <c r="J147" s="629"/>
      <c r="K147" s="642">
        <v>0</v>
      </c>
      <c r="L147" s="629">
        <v>9</v>
      </c>
      <c r="M147" s="630">
        <v>34130.340000000004</v>
      </c>
    </row>
    <row r="148" spans="1:13" ht="14.4" customHeight="1" x14ac:dyDescent="0.3">
      <c r="A148" s="625" t="s">
        <v>2795</v>
      </c>
      <c r="B148" s="626" t="s">
        <v>4167</v>
      </c>
      <c r="C148" s="626" t="s">
        <v>3948</v>
      </c>
      <c r="D148" s="626" t="s">
        <v>2962</v>
      </c>
      <c r="E148" s="626" t="s">
        <v>3949</v>
      </c>
      <c r="F148" s="629">
        <v>6</v>
      </c>
      <c r="G148" s="629">
        <v>18112.739999999998</v>
      </c>
      <c r="H148" s="642">
        <v>1</v>
      </c>
      <c r="I148" s="629"/>
      <c r="J148" s="629"/>
      <c r="K148" s="642">
        <v>0</v>
      </c>
      <c r="L148" s="629">
        <v>6</v>
      </c>
      <c r="M148" s="630">
        <v>18112.739999999998</v>
      </c>
    </row>
    <row r="149" spans="1:13" ht="14.4" customHeight="1" x14ac:dyDescent="0.3">
      <c r="A149" s="625" t="s">
        <v>2795</v>
      </c>
      <c r="B149" s="626" t="s">
        <v>2774</v>
      </c>
      <c r="C149" s="626" t="s">
        <v>3271</v>
      </c>
      <c r="D149" s="626" t="s">
        <v>3272</v>
      </c>
      <c r="E149" s="626" t="s">
        <v>3064</v>
      </c>
      <c r="F149" s="629"/>
      <c r="G149" s="629"/>
      <c r="H149" s="642">
        <v>0</v>
      </c>
      <c r="I149" s="629">
        <v>1</v>
      </c>
      <c r="J149" s="629">
        <v>32.74</v>
      </c>
      <c r="K149" s="642">
        <v>1</v>
      </c>
      <c r="L149" s="629">
        <v>1</v>
      </c>
      <c r="M149" s="630">
        <v>32.74</v>
      </c>
    </row>
    <row r="150" spans="1:13" ht="14.4" customHeight="1" x14ac:dyDescent="0.3">
      <c r="A150" s="625" t="s">
        <v>2795</v>
      </c>
      <c r="B150" s="626" t="s">
        <v>2774</v>
      </c>
      <c r="C150" s="626" t="s">
        <v>3967</v>
      </c>
      <c r="D150" s="626" t="s">
        <v>3165</v>
      </c>
      <c r="E150" s="626" t="s">
        <v>3968</v>
      </c>
      <c r="F150" s="629"/>
      <c r="G150" s="629"/>
      <c r="H150" s="642">
        <v>0</v>
      </c>
      <c r="I150" s="629">
        <v>1</v>
      </c>
      <c r="J150" s="629">
        <v>49.12</v>
      </c>
      <c r="K150" s="642">
        <v>1</v>
      </c>
      <c r="L150" s="629">
        <v>1</v>
      </c>
      <c r="M150" s="630">
        <v>49.12</v>
      </c>
    </row>
    <row r="151" spans="1:13" ht="14.4" customHeight="1" x14ac:dyDescent="0.3">
      <c r="A151" s="625" t="s">
        <v>2795</v>
      </c>
      <c r="B151" s="626" t="s">
        <v>2774</v>
      </c>
      <c r="C151" s="626" t="s">
        <v>3164</v>
      </c>
      <c r="D151" s="626" t="s">
        <v>3165</v>
      </c>
      <c r="E151" s="626" t="s">
        <v>3166</v>
      </c>
      <c r="F151" s="629"/>
      <c r="G151" s="629"/>
      <c r="H151" s="642">
        <v>0</v>
      </c>
      <c r="I151" s="629">
        <v>1</v>
      </c>
      <c r="J151" s="629">
        <v>147.36000000000001</v>
      </c>
      <c r="K151" s="642">
        <v>1</v>
      </c>
      <c r="L151" s="629">
        <v>1</v>
      </c>
      <c r="M151" s="630">
        <v>147.36000000000001</v>
      </c>
    </row>
    <row r="152" spans="1:13" ht="14.4" customHeight="1" x14ac:dyDescent="0.3">
      <c r="A152" s="625" t="s">
        <v>2795</v>
      </c>
      <c r="B152" s="626" t="s">
        <v>2774</v>
      </c>
      <c r="C152" s="626" t="s">
        <v>3172</v>
      </c>
      <c r="D152" s="626" t="s">
        <v>3173</v>
      </c>
      <c r="E152" s="626" t="s">
        <v>3078</v>
      </c>
      <c r="F152" s="629"/>
      <c r="G152" s="629"/>
      <c r="H152" s="642">
        <v>0</v>
      </c>
      <c r="I152" s="629">
        <v>2</v>
      </c>
      <c r="J152" s="629">
        <v>249.02</v>
      </c>
      <c r="K152" s="642">
        <v>1</v>
      </c>
      <c r="L152" s="629">
        <v>2</v>
      </c>
      <c r="M152" s="630">
        <v>249.02</v>
      </c>
    </row>
    <row r="153" spans="1:13" ht="14.4" customHeight="1" x14ac:dyDescent="0.3">
      <c r="A153" s="625" t="s">
        <v>2795</v>
      </c>
      <c r="B153" s="626" t="s">
        <v>2774</v>
      </c>
      <c r="C153" s="626" t="s">
        <v>3280</v>
      </c>
      <c r="D153" s="626" t="s">
        <v>3173</v>
      </c>
      <c r="E153" s="626" t="s">
        <v>3171</v>
      </c>
      <c r="F153" s="629"/>
      <c r="G153" s="629"/>
      <c r="H153" s="642">
        <v>0</v>
      </c>
      <c r="I153" s="629">
        <v>4</v>
      </c>
      <c r="J153" s="629">
        <v>742.52</v>
      </c>
      <c r="K153" s="642">
        <v>1</v>
      </c>
      <c r="L153" s="629">
        <v>4</v>
      </c>
      <c r="M153" s="630">
        <v>742.52</v>
      </c>
    </row>
    <row r="154" spans="1:13" ht="14.4" customHeight="1" x14ac:dyDescent="0.3">
      <c r="A154" s="625" t="s">
        <v>2795</v>
      </c>
      <c r="B154" s="626" t="s">
        <v>2774</v>
      </c>
      <c r="C154" s="626" t="s">
        <v>3281</v>
      </c>
      <c r="D154" s="626" t="s">
        <v>3272</v>
      </c>
      <c r="E154" s="626" t="s">
        <v>3277</v>
      </c>
      <c r="F154" s="629"/>
      <c r="G154" s="629"/>
      <c r="H154" s="642">
        <v>0</v>
      </c>
      <c r="I154" s="629">
        <v>10</v>
      </c>
      <c r="J154" s="629">
        <v>3143.4800000000005</v>
      </c>
      <c r="K154" s="642">
        <v>1</v>
      </c>
      <c r="L154" s="629">
        <v>10</v>
      </c>
      <c r="M154" s="630">
        <v>3143.4800000000005</v>
      </c>
    </row>
    <row r="155" spans="1:13" ht="14.4" customHeight="1" x14ac:dyDescent="0.3">
      <c r="A155" s="625" t="s">
        <v>2795</v>
      </c>
      <c r="B155" s="626" t="s">
        <v>4161</v>
      </c>
      <c r="C155" s="626" t="s">
        <v>3401</v>
      </c>
      <c r="D155" s="626" t="s">
        <v>3402</v>
      </c>
      <c r="E155" s="626" t="s">
        <v>3403</v>
      </c>
      <c r="F155" s="629">
        <v>4</v>
      </c>
      <c r="G155" s="629">
        <v>0</v>
      </c>
      <c r="H155" s="642"/>
      <c r="I155" s="629"/>
      <c r="J155" s="629"/>
      <c r="K155" s="642"/>
      <c r="L155" s="629">
        <v>4</v>
      </c>
      <c r="M155" s="630">
        <v>0</v>
      </c>
    </row>
    <row r="156" spans="1:13" ht="14.4" customHeight="1" x14ac:dyDescent="0.3">
      <c r="A156" s="625" t="s">
        <v>2795</v>
      </c>
      <c r="B156" s="626" t="s">
        <v>2744</v>
      </c>
      <c r="C156" s="626" t="s">
        <v>3043</v>
      </c>
      <c r="D156" s="626" t="s">
        <v>1907</v>
      </c>
      <c r="E156" s="626" t="s">
        <v>3034</v>
      </c>
      <c r="F156" s="629"/>
      <c r="G156" s="629"/>
      <c r="H156" s="642">
        <v>0</v>
      </c>
      <c r="I156" s="629">
        <v>4</v>
      </c>
      <c r="J156" s="629">
        <v>1774.08</v>
      </c>
      <c r="K156" s="642">
        <v>1</v>
      </c>
      <c r="L156" s="629">
        <v>4</v>
      </c>
      <c r="M156" s="630">
        <v>1774.08</v>
      </c>
    </row>
    <row r="157" spans="1:13" ht="14.4" customHeight="1" x14ac:dyDescent="0.3">
      <c r="A157" s="625" t="s">
        <v>2795</v>
      </c>
      <c r="B157" s="626" t="s">
        <v>2744</v>
      </c>
      <c r="C157" s="626" t="s">
        <v>1906</v>
      </c>
      <c r="D157" s="626" t="s">
        <v>1907</v>
      </c>
      <c r="E157" s="626" t="s">
        <v>1908</v>
      </c>
      <c r="F157" s="629"/>
      <c r="G157" s="629"/>
      <c r="H157" s="642">
        <v>0</v>
      </c>
      <c r="I157" s="629">
        <v>14</v>
      </c>
      <c r="J157" s="629">
        <v>12418.699999999999</v>
      </c>
      <c r="K157" s="642">
        <v>1</v>
      </c>
      <c r="L157" s="629">
        <v>14</v>
      </c>
      <c r="M157" s="630">
        <v>12418.699999999999</v>
      </c>
    </row>
    <row r="158" spans="1:13" ht="14.4" customHeight="1" x14ac:dyDescent="0.3">
      <c r="A158" s="625" t="s">
        <v>2795</v>
      </c>
      <c r="B158" s="626" t="s">
        <v>2744</v>
      </c>
      <c r="C158" s="626" t="s">
        <v>3334</v>
      </c>
      <c r="D158" s="626" t="s">
        <v>3335</v>
      </c>
      <c r="E158" s="626" t="s">
        <v>3336</v>
      </c>
      <c r="F158" s="629"/>
      <c r="G158" s="629"/>
      <c r="H158" s="642">
        <v>0</v>
      </c>
      <c r="I158" s="629">
        <v>2</v>
      </c>
      <c r="J158" s="629">
        <v>999.6</v>
      </c>
      <c r="K158" s="642">
        <v>1</v>
      </c>
      <c r="L158" s="629">
        <v>2</v>
      </c>
      <c r="M158" s="630">
        <v>999.6</v>
      </c>
    </row>
    <row r="159" spans="1:13" ht="14.4" customHeight="1" x14ac:dyDescent="0.3">
      <c r="A159" s="625" t="s">
        <v>2795</v>
      </c>
      <c r="B159" s="626" t="s">
        <v>4163</v>
      </c>
      <c r="C159" s="626" t="s">
        <v>2861</v>
      </c>
      <c r="D159" s="626" t="s">
        <v>2862</v>
      </c>
      <c r="E159" s="626" t="s">
        <v>2863</v>
      </c>
      <c r="F159" s="629"/>
      <c r="G159" s="629"/>
      <c r="H159" s="642">
        <v>0</v>
      </c>
      <c r="I159" s="629">
        <v>17</v>
      </c>
      <c r="J159" s="629">
        <v>22859.22</v>
      </c>
      <c r="K159" s="642">
        <v>1</v>
      </c>
      <c r="L159" s="629">
        <v>17</v>
      </c>
      <c r="M159" s="630">
        <v>22859.22</v>
      </c>
    </row>
    <row r="160" spans="1:13" ht="14.4" customHeight="1" x14ac:dyDescent="0.3">
      <c r="A160" s="625" t="s">
        <v>2795</v>
      </c>
      <c r="B160" s="626" t="s">
        <v>4163</v>
      </c>
      <c r="C160" s="626" t="s">
        <v>3130</v>
      </c>
      <c r="D160" s="626" t="s">
        <v>3131</v>
      </c>
      <c r="E160" s="626" t="s">
        <v>3132</v>
      </c>
      <c r="F160" s="629"/>
      <c r="G160" s="629"/>
      <c r="H160" s="642">
        <v>0</v>
      </c>
      <c r="I160" s="629">
        <v>4</v>
      </c>
      <c r="J160" s="629">
        <v>7173.84</v>
      </c>
      <c r="K160" s="642">
        <v>1</v>
      </c>
      <c r="L160" s="629">
        <v>4</v>
      </c>
      <c r="M160" s="630">
        <v>7173.84</v>
      </c>
    </row>
    <row r="161" spans="1:13" ht="14.4" customHeight="1" x14ac:dyDescent="0.3">
      <c r="A161" s="625" t="s">
        <v>2795</v>
      </c>
      <c r="B161" s="626" t="s">
        <v>2745</v>
      </c>
      <c r="C161" s="626" t="s">
        <v>3946</v>
      </c>
      <c r="D161" s="626" t="s">
        <v>3947</v>
      </c>
      <c r="E161" s="626" t="s">
        <v>3293</v>
      </c>
      <c r="F161" s="629"/>
      <c r="G161" s="629"/>
      <c r="H161" s="642">
        <v>0</v>
      </c>
      <c r="I161" s="629">
        <v>1</v>
      </c>
      <c r="J161" s="629">
        <v>6.98</v>
      </c>
      <c r="K161" s="642">
        <v>1</v>
      </c>
      <c r="L161" s="629">
        <v>1</v>
      </c>
      <c r="M161" s="630">
        <v>6.98</v>
      </c>
    </row>
    <row r="162" spans="1:13" ht="14.4" customHeight="1" x14ac:dyDescent="0.3">
      <c r="A162" s="625" t="s">
        <v>2795</v>
      </c>
      <c r="B162" s="626" t="s">
        <v>2745</v>
      </c>
      <c r="C162" s="626" t="s">
        <v>3291</v>
      </c>
      <c r="D162" s="626" t="s">
        <v>3292</v>
      </c>
      <c r="E162" s="626" t="s">
        <v>3293</v>
      </c>
      <c r="F162" s="629">
        <v>1</v>
      </c>
      <c r="G162" s="629">
        <v>6.98</v>
      </c>
      <c r="H162" s="642">
        <v>1</v>
      </c>
      <c r="I162" s="629"/>
      <c r="J162" s="629"/>
      <c r="K162" s="642">
        <v>0</v>
      </c>
      <c r="L162" s="629">
        <v>1</v>
      </c>
      <c r="M162" s="630">
        <v>6.98</v>
      </c>
    </row>
    <row r="163" spans="1:13" ht="14.4" customHeight="1" x14ac:dyDescent="0.3">
      <c r="A163" s="625" t="s">
        <v>2795</v>
      </c>
      <c r="B163" s="626" t="s">
        <v>2753</v>
      </c>
      <c r="C163" s="626" t="s">
        <v>3189</v>
      </c>
      <c r="D163" s="626" t="s">
        <v>3190</v>
      </c>
      <c r="E163" s="626" t="s">
        <v>3191</v>
      </c>
      <c r="F163" s="629"/>
      <c r="G163" s="629"/>
      <c r="H163" s="642">
        <v>0</v>
      </c>
      <c r="I163" s="629">
        <v>63</v>
      </c>
      <c r="J163" s="629">
        <v>10214.19</v>
      </c>
      <c r="K163" s="642">
        <v>1</v>
      </c>
      <c r="L163" s="629">
        <v>63</v>
      </c>
      <c r="M163" s="630">
        <v>10214.19</v>
      </c>
    </row>
    <row r="164" spans="1:13" ht="14.4" customHeight="1" x14ac:dyDescent="0.3">
      <c r="A164" s="625" t="s">
        <v>2795</v>
      </c>
      <c r="B164" s="626" t="s">
        <v>2753</v>
      </c>
      <c r="C164" s="626" t="s">
        <v>2002</v>
      </c>
      <c r="D164" s="626" t="s">
        <v>2003</v>
      </c>
      <c r="E164" s="626" t="s">
        <v>2754</v>
      </c>
      <c r="F164" s="629"/>
      <c r="G164" s="629"/>
      <c r="H164" s="642">
        <v>0</v>
      </c>
      <c r="I164" s="629">
        <v>9</v>
      </c>
      <c r="J164" s="629">
        <v>1945.44</v>
      </c>
      <c r="K164" s="642">
        <v>1</v>
      </c>
      <c r="L164" s="629">
        <v>9</v>
      </c>
      <c r="M164" s="630">
        <v>1945.44</v>
      </c>
    </row>
    <row r="165" spans="1:13" ht="14.4" customHeight="1" x14ac:dyDescent="0.3">
      <c r="A165" s="625" t="s">
        <v>2795</v>
      </c>
      <c r="B165" s="626" t="s">
        <v>2753</v>
      </c>
      <c r="C165" s="626" t="s">
        <v>713</v>
      </c>
      <c r="D165" s="626" t="s">
        <v>2755</v>
      </c>
      <c r="E165" s="626" t="s">
        <v>1882</v>
      </c>
      <c r="F165" s="629">
        <v>5</v>
      </c>
      <c r="G165" s="629">
        <v>1008.75</v>
      </c>
      <c r="H165" s="642">
        <v>1</v>
      </c>
      <c r="I165" s="629"/>
      <c r="J165" s="629"/>
      <c r="K165" s="642">
        <v>0</v>
      </c>
      <c r="L165" s="629">
        <v>5</v>
      </c>
      <c r="M165" s="630">
        <v>1008.75</v>
      </c>
    </row>
    <row r="166" spans="1:13" ht="14.4" customHeight="1" x14ac:dyDescent="0.3">
      <c r="A166" s="625" t="s">
        <v>2795</v>
      </c>
      <c r="B166" s="626" t="s">
        <v>2757</v>
      </c>
      <c r="C166" s="626" t="s">
        <v>1967</v>
      </c>
      <c r="D166" s="626" t="s">
        <v>1968</v>
      </c>
      <c r="E166" s="626" t="s">
        <v>1969</v>
      </c>
      <c r="F166" s="629"/>
      <c r="G166" s="629"/>
      <c r="H166" s="642">
        <v>0</v>
      </c>
      <c r="I166" s="629">
        <v>5</v>
      </c>
      <c r="J166" s="629">
        <v>1162.1999999999998</v>
      </c>
      <c r="K166" s="642">
        <v>1</v>
      </c>
      <c r="L166" s="629">
        <v>5</v>
      </c>
      <c r="M166" s="630">
        <v>1162.1999999999998</v>
      </c>
    </row>
    <row r="167" spans="1:13" ht="14.4" customHeight="1" x14ac:dyDescent="0.3">
      <c r="A167" s="625" t="s">
        <v>2795</v>
      </c>
      <c r="B167" s="626" t="s">
        <v>2757</v>
      </c>
      <c r="C167" s="626" t="s">
        <v>3954</v>
      </c>
      <c r="D167" s="626" t="s">
        <v>4169</v>
      </c>
      <c r="E167" s="626" t="s">
        <v>3956</v>
      </c>
      <c r="F167" s="629">
        <v>3</v>
      </c>
      <c r="G167" s="629">
        <v>0</v>
      </c>
      <c r="H167" s="642"/>
      <c r="I167" s="629"/>
      <c r="J167" s="629"/>
      <c r="K167" s="642"/>
      <c r="L167" s="629">
        <v>3</v>
      </c>
      <c r="M167" s="630">
        <v>0</v>
      </c>
    </row>
    <row r="168" spans="1:13" ht="14.4" customHeight="1" x14ac:dyDescent="0.3">
      <c r="A168" s="625" t="s">
        <v>2795</v>
      </c>
      <c r="B168" s="626" t="s">
        <v>2759</v>
      </c>
      <c r="C168" s="626" t="s">
        <v>2006</v>
      </c>
      <c r="D168" s="626" t="s">
        <v>2007</v>
      </c>
      <c r="E168" s="626" t="s">
        <v>2008</v>
      </c>
      <c r="F168" s="629"/>
      <c r="G168" s="629"/>
      <c r="H168" s="642">
        <v>0</v>
      </c>
      <c r="I168" s="629">
        <v>28</v>
      </c>
      <c r="J168" s="629">
        <v>3904.88</v>
      </c>
      <c r="K168" s="642">
        <v>1</v>
      </c>
      <c r="L168" s="629">
        <v>28</v>
      </c>
      <c r="M168" s="630">
        <v>3904.88</v>
      </c>
    </row>
    <row r="169" spans="1:13" ht="14.4" customHeight="1" x14ac:dyDescent="0.3">
      <c r="A169" s="625" t="s">
        <v>2795</v>
      </c>
      <c r="B169" s="626" t="s">
        <v>2759</v>
      </c>
      <c r="C169" s="626" t="s">
        <v>3423</v>
      </c>
      <c r="D169" s="626" t="s">
        <v>3424</v>
      </c>
      <c r="E169" s="626" t="s">
        <v>2008</v>
      </c>
      <c r="F169" s="629">
        <v>5</v>
      </c>
      <c r="G169" s="629">
        <v>0</v>
      </c>
      <c r="H169" s="642"/>
      <c r="I169" s="629"/>
      <c r="J169" s="629"/>
      <c r="K169" s="642"/>
      <c r="L169" s="629">
        <v>5</v>
      </c>
      <c r="M169" s="630">
        <v>0</v>
      </c>
    </row>
    <row r="170" spans="1:13" ht="14.4" customHeight="1" x14ac:dyDescent="0.3">
      <c r="A170" s="625" t="s">
        <v>2795</v>
      </c>
      <c r="B170" s="626" t="s">
        <v>4170</v>
      </c>
      <c r="C170" s="626" t="s">
        <v>3973</v>
      </c>
      <c r="D170" s="626" t="s">
        <v>3974</v>
      </c>
      <c r="E170" s="626" t="s">
        <v>3975</v>
      </c>
      <c r="F170" s="629"/>
      <c r="G170" s="629"/>
      <c r="H170" s="642"/>
      <c r="I170" s="629">
        <v>5</v>
      </c>
      <c r="J170" s="629">
        <v>0</v>
      </c>
      <c r="K170" s="642"/>
      <c r="L170" s="629">
        <v>5</v>
      </c>
      <c r="M170" s="630">
        <v>0</v>
      </c>
    </row>
    <row r="171" spans="1:13" ht="14.4" customHeight="1" x14ac:dyDescent="0.3">
      <c r="A171" s="625" t="s">
        <v>2795</v>
      </c>
      <c r="B171" s="626" t="s">
        <v>2763</v>
      </c>
      <c r="C171" s="626" t="s">
        <v>3297</v>
      </c>
      <c r="D171" s="626" t="s">
        <v>1896</v>
      </c>
      <c r="E171" s="626" t="s">
        <v>3298</v>
      </c>
      <c r="F171" s="629"/>
      <c r="G171" s="629"/>
      <c r="H171" s="642"/>
      <c r="I171" s="629">
        <v>1</v>
      </c>
      <c r="J171" s="629">
        <v>0</v>
      </c>
      <c r="K171" s="642"/>
      <c r="L171" s="629">
        <v>1</v>
      </c>
      <c r="M171" s="630">
        <v>0</v>
      </c>
    </row>
    <row r="172" spans="1:13" ht="14.4" customHeight="1" x14ac:dyDescent="0.3">
      <c r="A172" s="625" t="s">
        <v>2796</v>
      </c>
      <c r="B172" s="626" t="s">
        <v>2727</v>
      </c>
      <c r="C172" s="626" t="s">
        <v>3331</v>
      </c>
      <c r="D172" s="626" t="s">
        <v>3332</v>
      </c>
      <c r="E172" s="626" t="s">
        <v>3333</v>
      </c>
      <c r="F172" s="629"/>
      <c r="G172" s="629"/>
      <c r="H172" s="642">
        <v>0</v>
      </c>
      <c r="I172" s="629">
        <v>1</v>
      </c>
      <c r="J172" s="629">
        <v>543.04</v>
      </c>
      <c r="K172" s="642">
        <v>1</v>
      </c>
      <c r="L172" s="629">
        <v>1</v>
      </c>
      <c r="M172" s="630">
        <v>543.04</v>
      </c>
    </row>
    <row r="173" spans="1:13" ht="14.4" customHeight="1" x14ac:dyDescent="0.3">
      <c r="A173" s="625" t="s">
        <v>2797</v>
      </c>
      <c r="B173" s="626" t="s">
        <v>2680</v>
      </c>
      <c r="C173" s="626" t="s">
        <v>1872</v>
      </c>
      <c r="D173" s="626" t="s">
        <v>1873</v>
      </c>
      <c r="E173" s="626" t="s">
        <v>2681</v>
      </c>
      <c r="F173" s="629"/>
      <c r="G173" s="629"/>
      <c r="H173" s="642">
        <v>0</v>
      </c>
      <c r="I173" s="629">
        <v>1</v>
      </c>
      <c r="J173" s="629">
        <v>65.069999999999993</v>
      </c>
      <c r="K173" s="642">
        <v>1</v>
      </c>
      <c r="L173" s="629">
        <v>1</v>
      </c>
      <c r="M173" s="630">
        <v>65.069999999999993</v>
      </c>
    </row>
    <row r="174" spans="1:13" ht="14.4" customHeight="1" x14ac:dyDescent="0.3">
      <c r="A174" s="625" t="s">
        <v>2798</v>
      </c>
      <c r="B174" s="626" t="s">
        <v>2624</v>
      </c>
      <c r="C174" s="626" t="s">
        <v>2930</v>
      </c>
      <c r="D174" s="626" t="s">
        <v>857</v>
      </c>
      <c r="E174" s="626" t="s">
        <v>2931</v>
      </c>
      <c r="F174" s="629"/>
      <c r="G174" s="629"/>
      <c r="H174" s="642">
        <v>0</v>
      </c>
      <c r="I174" s="629">
        <v>2</v>
      </c>
      <c r="J174" s="629">
        <v>1224.52</v>
      </c>
      <c r="K174" s="642">
        <v>1</v>
      </c>
      <c r="L174" s="629">
        <v>2</v>
      </c>
      <c r="M174" s="630">
        <v>1224.52</v>
      </c>
    </row>
    <row r="175" spans="1:13" ht="14.4" customHeight="1" x14ac:dyDescent="0.3">
      <c r="A175" s="625" t="s">
        <v>2798</v>
      </c>
      <c r="B175" s="626" t="s">
        <v>2691</v>
      </c>
      <c r="C175" s="626" t="s">
        <v>3988</v>
      </c>
      <c r="D175" s="626" t="s">
        <v>3989</v>
      </c>
      <c r="E175" s="626" t="s">
        <v>3990</v>
      </c>
      <c r="F175" s="629"/>
      <c r="G175" s="629"/>
      <c r="H175" s="642">
        <v>0</v>
      </c>
      <c r="I175" s="629">
        <v>1</v>
      </c>
      <c r="J175" s="629">
        <v>333.31</v>
      </c>
      <c r="K175" s="642">
        <v>1</v>
      </c>
      <c r="L175" s="629">
        <v>1</v>
      </c>
      <c r="M175" s="630">
        <v>333.31</v>
      </c>
    </row>
    <row r="176" spans="1:13" ht="14.4" customHeight="1" x14ac:dyDescent="0.3">
      <c r="A176" s="625" t="s">
        <v>2798</v>
      </c>
      <c r="B176" s="626" t="s">
        <v>2691</v>
      </c>
      <c r="C176" s="626" t="s">
        <v>2290</v>
      </c>
      <c r="D176" s="626" t="s">
        <v>2694</v>
      </c>
      <c r="E176" s="626" t="s">
        <v>2695</v>
      </c>
      <c r="F176" s="629"/>
      <c r="G176" s="629"/>
      <c r="H176" s="642">
        <v>0</v>
      </c>
      <c r="I176" s="629">
        <v>2</v>
      </c>
      <c r="J176" s="629">
        <v>666.62</v>
      </c>
      <c r="K176" s="642">
        <v>1</v>
      </c>
      <c r="L176" s="629">
        <v>2</v>
      </c>
      <c r="M176" s="630">
        <v>666.62</v>
      </c>
    </row>
    <row r="177" spans="1:13" ht="14.4" customHeight="1" x14ac:dyDescent="0.3">
      <c r="A177" s="625" t="s">
        <v>2798</v>
      </c>
      <c r="B177" s="626" t="s">
        <v>2701</v>
      </c>
      <c r="C177" s="626" t="s">
        <v>3991</v>
      </c>
      <c r="D177" s="626" t="s">
        <v>3992</v>
      </c>
      <c r="E177" s="626" t="s">
        <v>3993</v>
      </c>
      <c r="F177" s="629">
        <v>1</v>
      </c>
      <c r="G177" s="629">
        <v>0</v>
      </c>
      <c r="H177" s="642"/>
      <c r="I177" s="629"/>
      <c r="J177" s="629"/>
      <c r="K177" s="642"/>
      <c r="L177" s="629">
        <v>1</v>
      </c>
      <c r="M177" s="630">
        <v>0</v>
      </c>
    </row>
    <row r="178" spans="1:13" ht="14.4" customHeight="1" x14ac:dyDescent="0.3">
      <c r="A178" s="625" t="s">
        <v>2798</v>
      </c>
      <c r="B178" s="626" t="s">
        <v>2701</v>
      </c>
      <c r="C178" s="626" t="s">
        <v>3528</v>
      </c>
      <c r="D178" s="626" t="s">
        <v>3529</v>
      </c>
      <c r="E178" s="626" t="s">
        <v>3530</v>
      </c>
      <c r="F178" s="629"/>
      <c r="G178" s="629"/>
      <c r="H178" s="642">
        <v>0</v>
      </c>
      <c r="I178" s="629">
        <v>2</v>
      </c>
      <c r="J178" s="629">
        <v>276.32</v>
      </c>
      <c r="K178" s="642">
        <v>1</v>
      </c>
      <c r="L178" s="629">
        <v>2</v>
      </c>
      <c r="M178" s="630">
        <v>276.32</v>
      </c>
    </row>
    <row r="179" spans="1:13" ht="14.4" customHeight="1" x14ac:dyDescent="0.3">
      <c r="A179" s="625" t="s">
        <v>2798</v>
      </c>
      <c r="B179" s="626" t="s">
        <v>2701</v>
      </c>
      <c r="C179" s="626" t="s">
        <v>3860</v>
      </c>
      <c r="D179" s="626" t="s">
        <v>3529</v>
      </c>
      <c r="E179" s="626" t="s">
        <v>3861</v>
      </c>
      <c r="F179" s="629">
        <v>1</v>
      </c>
      <c r="G179" s="629">
        <v>0</v>
      </c>
      <c r="H179" s="642"/>
      <c r="I179" s="629"/>
      <c r="J179" s="629"/>
      <c r="K179" s="642"/>
      <c r="L179" s="629">
        <v>1</v>
      </c>
      <c r="M179" s="630">
        <v>0</v>
      </c>
    </row>
    <row r="180" spans="1:13" ht="14.4" customHeight="1" x14ac:dyDescent="0.3">
      <c r="A180" s="625" t="s">
        <v>2798</v>
      </c>
      <c r="B180" s="626" t="s">
        <v>2701</v>
      </c>
      <c r="C180" s="626" t="s">
        <v>3638</v>
      </c>
      <c r="D180" s="626" t="s">
        <v>3637</v>
      </c>
      <c r="E180" s="626" t="s">
        <v>3308</v>
      </c>
      <c r="F180" s="629"/>
      <c r="G180" s="629"/>
      <c r="H180" s="642">
        <v>0</v>
      </c>
      <c r="I180" s="629">
        <v>1</v>
      </c>
      <c r="J180" s="629">
        <v>184.22</v>
      </c>
      <c r="K180" s="642">
        <v>1</v>
      </c>
      <c r="L180" s="629">
        <v>1</v>
      </c>
      <c r="M180" s="630">
        <v>184.22</v>
      </c>
    </row>
    <row r="181" spans="1:13" ht="14.4" customHeight="1" x14ac:dyDescent="0.3">
      <c r="A181" s="625" t="s">
        <v>2798</v>
      </c>
      <c r="B181" s="626" t="s">
        <v>2701</v>
      </c>
      <c r="C181" s="626" t="s">
        <v>3994</v>
      </c>
      <c r="D181" s="626" t="s">
        <v>3992</v>
      </c>
      <c r="E181" s="626" t="s">
        <v>3995</v>
      </c>
      <c r="F181" s="629"/>
      <c r="G181" s="629"/>
      <c r="H181" s="642">
        <v>0</v>
      </c>
      <c r="I181" s="629">
        <v>2</v>
      </c>
      <c r="J181" s="629">
        <v>207.42</v>
      </c>
      <c r="K181" s="642">
        <v>1</v>
      </c>
      <c r="L181" s="629">
        <v>2</v>
      </c>
      <c r="M181" s="630">
        <v>207.42</v>
      </c>
    </row>
    <row r="182" spans="1:13" ht="14.4" customHeight="1" x14ac:dyDescent="0.3">
      <c r="A182" s="625" t="s">
        <v>2798</v>
      </c>
      <c r="B182" s="626" t="s">
        <v>2711</v>
      </c>
      <c r="C182" s="626" t="s">
        <v>2885</v>
      </c>
      <c r="D182" s="626" t="s">
        <v>2886</v>
      </c>
      <c r="E182" s="626" t="s">
        <v>2887</v>
      </c>
      <c r="F182" s="629"/>
      <c r="G182" s="629"/>
      <c r="H182" s="642">
        <v>0</v>
      </c>
      <c r="I182" s="629">
        <v>2</v>
      </c>
      <c r="J182" s="629">
        <v>444.5</v>
      </c>
      <c r="K182" s="642">
        <v>1</v>
      </c>
      <c r="L182" s="629">
        <v>2</v>
      </c>
      <c r="M182" s="630">
        <v>444.5</v>
      </c>
    </row>
    <row r="183" spans="1:13" ht="14.4" customHeight="1" x14ac:dyDescent="0.3">
      <c r="A183" s="625" t="s">
        <v>2798</v>
      </c>
      <c r="B183" s="626" t="s">
        <v>2733</v>
      </c>
      <c r="C183" s="626" t="s">
        <v>2047</v>
      </c>
      <c r="D183" s="626" t="s">
        <v>1953</v>
      </c>
      <c r="E183" s="626" t="s">
        <v>2048</v>
      </c>
      <c r="F183" s="629"/>
      <c r="G183" s="629"/>
      <c r="H183" s="642">
        <v>0</v>
      </c>
      <c r="I183" s="629">
        <v>1</v>
      </c>
      <c r="J183" s="629">
        <v>386.51</v>
      </c>
      <c r="K183" s="642">
        <v>1</v>
      </c>
      <c r="L183" s="629">
        <v>1</v>
      </c>
      <c r="M183" s="630">
        <v>386.51</v>
      </c>
    </row>
    <row r="184" spans="1:13" ht="14.4" customHeight="1" x14ac:dyDescent="0.3">
      <c r="A184" s="625" t="s">
        <v>2798</v>
      </c>
      <c r="B184" s="626" t="s">
        <v>2735</v>
      </c>
      <c r="C184" s="626" t="s">
        <v>667</v>
      </c>
      <c r="D184" s="626" t="s">
        <v>668</v>
      </c>
      <c r="E184" s="626" t="s">
        <v>2736</v>
      </c>
      <c r="F184" s="629">
        <v>4</v>
      </c>
      <c r="G184" s="629">
        <v>386.52</v>
      </c>
      <c r="H184" s="642">
        <v>1</v>
      </c>
      <c r="I184" s="629"/>
      <c r="J184" s="629"/>
      <c r="K184" s="642">
        <v>0</v>
      </c>
      <c r="L184" s="629">
        <v>4</v>
      </c>
      <c r="M184" s="630">
        <v>386.52</v>
      </c>
    </row>
    <row r="185" spans="1:13" ht="14.4" customHeight="1" x14ac:dyDescent="0.3">
      <c r="A185" s="625" t="s">
        <v>2798</v>
      </c>
      <c r="B185" s="626" t="s">
        <v>2735</v>
      </c>
      <c r="C185" s="626" t="s">
        <v>3488</v>
      </c>
      <c r="D185" s="626" t="s">
        <v>1837</v>
      </c>
      <c r="E185" s="626" t="s">
        <v>3489</v>
      </c>
      <c r="F185" s="629">
        <v>1</v>
      </c>
      <c r="G185" s="629">
        <v>0</v>
      </c>
      <c r="H185" s="642"/>
      <c r="I185" s="629"/>
      <c r="J185" s="629"/>
      <c r="K185" s="642"/>
      <c r="L185" s="629">
        <v>1</v>
      </c>
      <c r="M185" s="630">
        <v>0</v>
      </c>
    </row>
    <row r="186" spans="1:13" ht="14.4" customHeight="1" x14ac:dyDescent="0.3">
      <c r="A186" s="625" t="s">
        <v>2798</v>
      </c>
      <c r="B186" s="626" t="s">
        <v>4166</v>
      </c>
      <c r="C186" s="626" t="s">
        <v>2983</v>
      </c>
      <c r="D186" s="626" t="s">
        <v>2984</v>
      </c>
      <c r="E186" s="626" t="s">
        <v>2985</v>
      </c>
      <c r="F186" s="629"/>
      <c r="G186" s="629"/>
      <c r="H186" s="642">
        <v>0</v>
      </c>
      <c r="I186" s="629">
        <v>9</v>
      </c>
      <c r="J186" s="629">
        <v>5661.63</v>
      </c>
      <c r="K186" s="642">
        <v>1</v>
      </c>
      <c r="L186" s="629">
        <v>9</v>
      </c>
      <c r="M186" s="630">
        <v>5661.63</v>
      </c>
    </row>
    <row r="187" spans="1:13" ht="14.4" customHeight="1" x14ac:dyDescent="0.3">
      <c r="A187" s="625" t="s">
        <v>2798</v>
      </c>
      <c r="B187" s="626" t="s">
        <v>4166</v>
      </c>
      <c r="C187" s="626" t="s">
        <v>3001</v>
      </c>
      <c r="D187" s="626" t="s">
        <v>3002</v>
      </c>
      <c r="E187" s="626" t="s">
        <v>3003</v>
      </c>
      <c r="F187" s="629">
        <v>6</v>
      </c>
      <c r="G187" s="629">
        <v>8500.74</v>
      </c>
      <c r="H187" s="642">
        <v>1</v>
      </c>
      <c r="I187" s="629"/>
      <c r="J187" s="629"/>
      <c r="K187" s="642">
        <v>0</v>
      </c>
      <c r="L187" s="629">
        <v>6</v>
      </c>
      <c r="M187" s="630">
        <v>8500.74</v>
      </c>
    </row>
    <row r="188" spans="1:13" ht="14.4" customHeight="1" x14ac:dyDescent="0.3">
      <c r="A188" s="625" t="s">
        <v>2798</v>
      </c>
      <c r="B188" s="626" t="s">
        <v>4166</v>
      </c>
      <c r="C188" s="626" t="s">
        <v>3004</v>
      </c>
      <c r="D188" s="626" t="s">
        <v>3005</v>
      </c>
      <c r="E188" s="626" t="s">
        <v>3006</v>
      </c>
      <c r="F188" s="629">
        <v>6</v>
      </c>
      <c r="G188" s="629">
        <v>11337.72</v>
      </c>
      <c r="H188" s="642">
        <v>1</v>
      </c>
      <c r="I188" s="629"/>
      <c r="J188" s="629"/>
      <c r="K188" s="642">
        <v>0</v>
      </c>
      <c r="L188" s="629">
        <v>6</v>
      </c>
      <c r="M188" s="630">
        <v>11337.72</v>
      </c>
    </row>
    <row r="189" spans="1:13" ht="14.4" customHeight="1" x14ac:dyDescent="0.3">
      <c r="A189" s="625" t="s">
        <v>2798</v>
      </c>
      <c r="B189" s="626" t="s">
        <v>4166</v>
      </c>
      <c r="C189" s="626" t="s">
        <v>3460</v>
      </c>
      <c r="D189" s="626" t="s">
        <v>3008</v>
      </c>
      <c r="E189" s="626" t="s">
        <v>3461</v>
      </c>
      <c r="F189" s="629">
        <v>1</v>
      </c>
      <c r="G189" s="629">
        <v>0</v>
      </c>
      <c r="H189" s="642"/>
      <c r="I189" s="629"/>
      <c r="J189" s="629"/>
      <c r="K189" s="642"/>
      <c r="L189" s="629">
        <v>1</v>
      </c>
      <c r="M189" s="630">
        <v>0</v>
      </c>
    </row>
    <row r="190" spans="1:13" ht="14.4" customHeight="1" x14ac:dyDescent="0.3">
      <c r="A190" s="625" t="s">
        <v>2798</v>
      </c>
      <c r="B190" s="626" t="s">
        <v>4166</v>
      </c>
      <c r="C190" s="626" t="s">
        <v>3007</v>
      </c>
      <c r="D190" s="626" t="s">
        <v>3008</v>
      </c>
      <c r="E190" s="626" t="s">
        <v>3009</v>
      </c>
      <c r="F190" s="629">
        <v>1</v>
      </c>
      <c r="G190" s="629">
        <v>4358.63</v>
      </c>
      <c r="H190" s="642">
        <v>1</v>
      </c>
      <c r="I190" s="629"/>
      <c r="J190" s="629"/>
      <c r="K190" s="642">
        <v>0</v>
      </c>
      <c r="L190" s="629">
        <v>1</v>
      </c>
      <c r="M190" s="630">
        <v>4358.63</v>
      </c>
    </row>
    <row r="191" spans="1:13" ht="14.4" customHeight="1" x14ac:dyDescent="0.3">
      <c r="A191" s="625" t="s">
        <v>2798</v>
      </c>
      <c r="B191" s="626" t="s">
        <v>4166</v>
      </c>
      <c r="C191" s="626" t="s">
        <v>3462</v>
      </c>
      <c r="D191" s="626" t="s">
        <v>3463</v>
      </c>
      <c r="E191" s="626" t="s">
        <v>3464</v>
      </c>
      <c r="F191" s="629">
        <v>6</v>
      </c>
      <c r="G191" s="629">
        <v>8500.619999999999</v>
      </c>
      <c r="H191" s="642">
        <v>1</v>
      </c>
      <c r="I191" s="629"/>
      <c r="J191" s="629"/>
      <c r="K191" s="642">
        <v>0</v>
      </c>
      <c r="L191" s="629">
        <v>6</v>
      </c>
      <c r="M191" s="630">
        <v>8500.619999999999</v>
      </c>
    </row>
    <row r="192" spans="1:13" ht="14.4" customHeight="1" x14ac:dyDescent="0.3">
      <c r="A192" s="625" t="s">
        <v>2798</v>
      </c>
      <c r="B192" s="626" t="s">
        <v>4166</v>
      </c>
      <c r="C192" s="626" t="s">
        <v>3465</v>
      </c>
      <c r="D192" s="626" t="s">
        <v>3466</v>
      </c>
      <c r="E192" s="626" t="s">
        <v>3467</v>
      </c>
      <c r="F192" s="629">
        <v>4</v>
      </c>
      <c r="G192" s="629">
        <v>4253.32</v>
      </c>
      <c r="H192" s="642">
        <v>1</v>
      </c>
      <c r="I192" s="629"/>
      <c r="J192" s="629"/>
      <c r="K192" s="642">
        <v>0</v>
      </c>
      <c r="L192" s="629">
        <v>4</v>
      </c>
      <c r="M192" s="630">
        <v>4253.32</v>
      </c>
    </row>
    <row r="193" spans="1:13" ht="14.4" customHeight="1" x14ac:dyDescent="0.3">
      <c r="A193" s="625" t="s">
        <v>2798</v>
      </c>
      <c r="B193" s="626" t="s">
        <v>4166</v>
      </c>
      <c r="C193" s="626" t="s">
        <v>3013</v>
      </c>
      <c r="D193" s="626" t="s">
        <v>3014</v>
      </c>
      <c r="E193" s="626" t="s">
        <v>3015</v>
      </c>
      <c r="F193" s="629">
        <v>10</v>
      </c>
      <c r="G193" s="629">
        <v>16290.3</v>
      </c>
      <c r="H193" s="642">
        <v>1</v>
      </c>
      <c r="I193" s="629"/>
      <c r="J193" s="629"/>
      <c r="K193" s="642">
        <v>0</v>
      </c>
      <c r="L193" s="629">
        <v>10</v>
      </c>
      <c r="M193" s="630">
        <v>16290.3</v>
      </c>
    </row>
    <row r="194" spans="1:13" ht="14.4" customHeight="1" x14ac:dyDescent="0.3">
      <c r="A194" s="625" t="s">
        <v>2798</v>
      </c>
      <c r="B194" s="626" t="s">
        <v>4166</v>
      </c>
      <c r="C194" s="626" t="s">
        <v>3468</v>
      </c>
      <c r="D194" s="626" t="s">
        <v>3469</v>
      </c>
      <c r="E194" s="626" t="s">
        <v>3470</v>
      </c>
      <c r="F194" s="629">
        <v>12</v>
      </c>
      <c r="G194" s="629">
        <v>27988.560000000001</v>
      </c>
      <c r="H194" s="642">
        <v>1</v>
      </c>
      <c r="I194" s="629"/>
      <c r="J194" s="629"/>
      <c r="K194" s="642">
        <v>0</v>
      </c>
      <c r="L194" s="629">
        <v>12</v>
      </c>
      <c r="M194" s="630">
        <v>27988.560000000001</v>
      </c>
    </row>
    <row r="195" spans="1:13" ht="14.4" customHeight="1" x14ac:dyDescent="0.3">
      <c r="A195" s="625" t="s">
        <v>2798</v>
      </c>
      <c r="B195" s="626" t="s">
        <v>4166</v>
      </c>
      <c r="C195" s="626" t="s">
        <v>3016</v>
      </c>
      <c r="D195" s="626" t="s">
        <v>3017</v>
      </c>
      <c r="E195" s="626" t="s">
        <v>3018</v>
      </c>
      <c r="F195" s="629">
        <v>11</v>
      </c>
      <c r="G195" s="629">
        <v>30664.92</v>
      </c>
      <c r="H195" s="642">
        <v>1</v>
      </c>
      <c r="I195" s="629"/>
      <c r="J195" s="629"/>
      <c r="K195" s="642">
        <v>0</v>
      </c>
      <c r="L195" s="629">
        <v>11</v>
      </c>
      <c r="M195" s="630">
        <v>30664.92</v>
      </c>
    </row>
    <row r="196" spans="1:13" ht="14.4" customHeight="1" x14ac:dyDescent="0.3">
      <c r="A196" s="625" t="s">
        <v>2798</v>
      </c>
      <c r="B196" s="626" t="s">
        <v>4166</v>
      </c>
      <c r="C196" s="626" t="s">
        <v>3019</v>
      </c>
      <c r="D196" s="626" t="s">
        <v>3020</v>
      </c>
      <c r="E196" s="626" t="s">
        <v>3021</v>
      </c>
      <c r="F196" s="629"/>
      <c r="G196" s="629"/>
      <c r="H196" s="642">
        <v>0</v>
      </c>
      <c r="I196" s="629">
        <v>24</v>
      </c>
      <c r="J196" s="629">
        <v>66905.279999999999</v>
      </c>
      <c r="K196" s="642">
        <v>1</v>
      </c>
      <c r="L196" s="629">
        <v>24</v>
      </c>
      <c r="M196" s="630">
        <v>66905.279999999999</v>
      </c>
    </row>
    <row r="197" spans="1:13" ht="14.4" customHeight="1" x14ac:dyDescent="0.3">
      <c r="A197" s="625" t="s">
        <v>2798</v>
      </c>
      <c r="B197" s="626" t="s">
        <v>4166</v>
      </c>
      <c r="C197" s="626" t="s">
        <v>3022</v>
      </c>
      <c r="D197" s="626" t="s">
        <v>3023</v>
      </c>
      <c r="E197" s="626" t="s">
        <v>3024</v>
      </c>
      <c r="F197" s="629"/>
      <c r="G197" s="629"/>
      <c r="H197" s="642">
        <v>0</v>
      </c>
      <c r="I197" s="629">
        <v>64</v>
      </c>
      <c r="J197" s="629">
        <v>149272.32000000001</v>
      </c>
      <c r="K197" s="642">
        <v>1</v>
      </c>
      <c r="L197" s="629">
        <v>64</v>
      </c>
      <c r="M197" s="630">
        <v>149272.32000000001</v>
      </c>
    </row>
    <row r="198" spans="1:13" ht="14.4" customHeight="1" x14ac:dyDescent="0.3">
      <c r="A198" s="625" t="s">
        <v>2798</v>
      </c>
      <c r="B198" s="626" t="s">
        <v>4166</v>
      </c>
      <c r="C198" s="626" t="s">
        <v>3025</v>
      </c>
      <c r="D198" s="626" t="s">
        <v>3026</v>
      </c>
      <c r="E198" s="626" t="s">
        <v>3027</v>
      </c>
      <c r="F198" s="629"/>
      <c r="G198" s="629"/>
      <c r="H198" s="642">
        <v>0</v>
      </c>
      <c r="I198" s="629">
        <v>30</v>
      </c>
      <c r="J198" s="629">
        <v>26426.400000000001</v>
      </c>
      <c r="K198" s="642">
        <v>1</v>
      </c>
      <c r="L198" s="629">
        <v>30</v>
      </c>
      <c r="M198" s="630">
        <v>26426.400000000001</v>
      </c>
    </row>
    <row r="199" spans="1:13" ht="14.4" customHeight="1" x14ac:dyDescent="0.3">
      <c r="A199" s="625" t="s">
        <v>2798</v>
      </c>
      <c r="B199" s="626" t="s">
        <v>4166</v>
      </c>
      <c r="C199" s="626" t="s">
        <v>3028</v>
      </c>
      <c r="D199" s="626" t="s">
        <v>3029</v>
      </c>
      <c r="E199" s="626" t="s">
        <v>3030</v>
      </c>
      <c r="F199" s="629"/>
      <c r="G199" s="629"/>
      <c r="H199" s="642">
        <v>0</v>
      </c>
      <c r="I199" s="629">
        <v>7</v>
      </c>
      <c r="J199" s="629">
        <v>11403.21</v>
      </c>
      <c r="K199" s="642">
        <v>1</v>
      </c>
      <c r="L199" s="629">
        <v>7</v>
      </c>
      <c r="M199" s="630">
        <v>11403.21</v>
      </c>
    </row>
    <row r="200" spans="1:13" ht="14.4" customHeight="1" x14ac:dyDescent="0.3">
      <c r="A200" s="625" t="s">
        <v>2798</v>
      </c>
      <c r="B200" s="626" t="s">
        <v>4167</v>
      </c>
      <c r="C200" s="626" t="s">
        <v>3448</v>
      </c>
      <c r="D200" s="626" t="s">
        <v>3449</v>
      </c>
      <c r="E200" s="626" t="s">
        <v>3450</v>
      </c>
      <c r="F200" s="629">
        <v>2</v>
      </c>
      <c r="G200" s="629">
        <v>2260.4</v>
      </c>
      <c r="H200" s="642">
        <v>1</v>
      </c>
      <c r="I200" s="629"/>
      <c r="J200" s="629"/>
      <c r="K200" s="642">
        <v>0</v>
      </c>
      <c r="L200" s="629">
        <v>2</v>
      </c>
      <c r="M200" s="630">
        <v>2260.4</v>
      </c>
    </row>
    <row r="201" spans="1:13" ht="14.4" customHeight="1" x14ac:dyDescent="0.3">
      <c r="A201" s="625" t="s">
        <v>2798</v>
      </c>
      <c r="B201" s="626" t="s">
        <v>4167</v>
      </c>
      <c r="C201" s="626" t="s">
        <v>2958</v>
      </c>
      <c r="D201" s="626" t="s">
        <v>2959</v>
      </c>
      <c r="E201" s="626" t="s">
        <v>2960</v>
      </c>
      <c r="F201" s="629"/>
      <c r="G201" s="629"/>
      <c r="H201" s="642">
        <v>0</v>
      </c>
      <c r="I201" s="629">
        <v>43</v>
      </c>
      <c r="J201" s="629">
        <v>44186.799999999996</v>
      </c>
      <c r="K201" s="642">
        <v>1</v>
      </c>
      <c r="L201" s="629">
        <v>43</v>
      </c>
      <c r="M201" s="630">
        <v>44186.799999999996</v>
      </c>
    </row>
    <row r="202" spans="1:13" ht="14.4" customHeight="1" x14ac:dyDescent="0.3">
      <c r="A202" s="625" t="s">
        <v>2798</v>
      </c>
      <c r="B202" s="626" t="s">
        <v>4167</v>
      </c>
      <c r="C202" s="626" t="s">
        <v>3875</v>
      </c>
      <c r="D202" s="626" t="s">
        <v>2959</v>
      </c>
      <c r="E202" s="626" t="s">
        <v>3876</v>
      </c>
      <c r="F202" s="629">
        <v>20</v>
      </c>
      <c r="G202" s="629">
        <v>41101.599999999999</v>
      </c>
      <c r="H202" s="642">
        <v>1</v>
      </c>
      <c r="I202" s="629"/>
      <c r="J202" s="629"/>
      <c r="K202" s="642">
        <v>0</v>
      </c>
      <c r="L202" s="629">
        <v>20</v>
      </c>
      <c r="M202" s="630">
        <v>41101.599999999999</v>
      </c>
    </row>
    <row r="203" spans="1:13" ht="14.4" customHeight="1" x14ac:dyDescent="0.3">
      <c r="A203" s="625" t="s">
        <v>2798</v>
      </c>
      <c r="B203" s="626" t="s">
        <v>4167</v>
      </c>
      <c r="C203" s="626" t="s">
        <v>2961</v>
      </c>
      <c r="D203" s="626" t="s">
        <v>2962</v>
      </c>
      <c r="E203" s="626" t="s">
        <v>2963</v>
      </c>
      <c r="F203" s="629"/>
      <c r="G203" s="629"/>
      <c r="H203" s="642">
        <v>0</v>
      </c>
      <c r="I203" s="629">
        <v>54</v>
      </c>
      <c r="J203" s="629">
        <v>81507.60000000002</v>
      </c>
      <c r="K203" s="642">
        <v>1</v>
      </c>
      <c r="L203" s="629">
        <v>54</v>
      </c>
      <c r="M203" s="630">
        <v>81507.60000000002</v>
      </c>
    </row>
    <row r="204" spans="1:13" ht="14.4" customHeight="1" x14ac:dyDescent="0.3">
      <c r="A204" s="625" t="s">
        <v>2798</v>
      </c>
      <c r="B204" s="626" t="s">
        <v>4167</v>
      </c>
      <c r="C204" s="626" t="s">
        <v>3186</v>
      </c>
      <c r="D204" s="626" t="s">
        <v>3187</v>
      </c>
      <c r="E204" s="626" t="s">
        <v>3188</v>
      </c>
      <c r="F204" s="629"/>
      <c r="G204" s="629"/>
      <c r="H204" s="642">
        <v>0</v>
      </c>
      <c r="I204" s="629">
        <v>12</v>
      </c>
      <c r="J204" s="629">
        <v>22753.68</v>
      </c>
      <c r="K204" s="642">
        <v>1</v>
      </c>
      <c r="L204" s="629">
        <v>12</v>
      </c>
      <c r="M204" s="630">
        <v>22753.68</v>
      </c>
    </row>
    <row r="205" spans="1:13" ht="14.4" customHeight="1" x14ac:dyDescent="0.3">
      <c r="A205" s="625" t="s">
        <v>2798</v>
      </c>
      <c r="B205" s="626" t="s">
        <v>4167</v>
      </c>
      <c r="C205" s="626" t="s">
        <v>3950</v>
      </c>
      <c r="D205" s="626" t="s">
        <v>3187</v>
      </c>
      <c r="E205" s="626" t="s">
        <v>3951</v>
      </c>
      <c r="F205" s="629">
        <v>12</v>
      </c>
      <c r="G205" s="629">
        <v>45507.12</v>
      </c>
      <c r="H205" s="642">
        <v>1</v>
      </c>
      <c r="I205" s="629"/>
      <c r="J205" s="629"/>
      <c r="K205" s="642">
        <v>0</v>
      </c>
      <c r="L205" s="629">
        <v>12</v>
      </c>
      <c r="M205" s="630">
        <v>45507.12</v>
      </c>
    </row>
    <row r="206" spans="1:13" ht="14.4" customHeight="1" x14ac:dyDescent="0.3">
      <c r="A206" s="625" t="s">
        <v>2798</v>
      </c>
      <c r="B206" s="626" t="s">
        <v>4167</v>
      </c>
      <c r="C206" s="626" t="s">
        <v>3948</v>
      </c>
      <c r="D206" s="626" t="s">
        <v>2962</v>
      </c>
      <c r="E206" s="626" t="s">
        <v>3949</v>
      </c>
      <c r="F206" s="629">
        <v>6</v>
      </c>
      <c r="G206" s="629">
        <v>18112.739999999998</v>
      </c>
      <c r="H206" s="642">
        <v>1</v>
      </c>
      <c r="I206" s="629"/>
      <c r="J206" s="629"/>
      <c r="K206" s="642">
        <v>0</v>
      </c>
      <c r="L206" s="629">
        <v>6</v>
      </c>
      <c r="M206" s="630">
        <v>18112.739999999998</v>
      </c>
    </row>
    <row r="207" spans="1:13" ht="14.4" customHeight="1" x14ac:dyDescent="0.3">
      <c r="A207" s="625" t="s">
        <v>2798</v>
      </c>
      <c r="B207" s="626" t="s">
        <v>2774</v>
      </c>
      <c r="C207" s="626" t="s">
        <v>3156</v>
      </c>
      <c r="D207" s="626" t="s">
        <v>3157</v>
      </c>
      <c r="E207" s="626" t="s">
        <v>3078</v>
      </c>
      <c r="F207" s="629">
        <v>3</v>
      </c>
      <c r="G207" s="629">
        <v>343.56</v>
      </c>
      <c r="H207" s="642">
        <v>1</v>
      </c>
      <c r="I207" s="629"/>
      <c r="J207" s="629"/>
      <c r="K207" s="642">
        <v>0</v>
      </c>
      <c r="L207" s="629">
        <v>3</v>
      </c>
      <c r="M207" s="630">
        <v>343.56</v>
      </c>
    </row>
    <row r="208" spans="1:13" ht="14.4" customHeight="1" x14ac:dyDescent="0.3">
      <c r="A208" s="625" t="s">
        <v>2798</v>
      </c>
      <c r="B208" s="626" t="s">
        <v>2774</v>
      </c>
      <c r="C208" s="626" t="s">
        <v>3158</v>
      </c>
      <c r="D208" s="626" t="s">
        <v>3157</v>
      </c>
      <c r="E208" s="626" t="s">
        <v>3078</v>
      </c>
      <c r="F208" s="629">
        <v>6</v>
      </c>
      <c r="G208" s="629">
        <v>0</v>
      </c>
      <c r="H208" s="642"/>
      <c r="I208" s="629"/>
      <c r="J208" s="629"/>
      <c r="K208" s="642"/>
      <c r="L208" s="629">
        <v>6</v>
      </c>
      <c r="M208" s="630">
        <v>0</v>
      </c>
    </row>
    <row r="209" spans="1:13" ht="14.4" customHeight="1" x14ac:dyDescent="0.3">
      <c r="A209" s="625" t="s">
        <v>2798</v>
      </c>
      <c r="B209" s="626" t="s">
        <v>2774</v>
      </c>
      <c r="C209" s="626" t="s">
        <v>3515</v>
      </c>
      <c r="D209" s="626" t="s">
        <v>3516</v>
      </c>
      <c r="E209" s="626" t="s">
        <v>918</v>
      </c>
      <c r="F209" s="629">
        <v>1</v>
      </c>
      <c r="G209" s="629">
        <v>166.07</v>
      </c>
      <c r="H209" s="642">
        <v>1</v>
      </c>
      <c r="I209" s="629"/>
      <c r="J209" s="629"/>
      <c r="K209" s="642">
        <v>0</v>
      </c>
      <c r="L209" s="629">
        <v>1</v>
      </c>
      <c r="M209" s="630">
        <v>166.07</v>
      </c>
    </row>
    <row r="210" spans="1:13" ht="14.4" customHeight="1" x14ac:dyDescent="0.3">
      <c r="A210" s="625" t="s">
        <v>2798</v>
      </c>
      <c r="B210" s="626" t="s">
        <v>2774</v>
      </c>
      <c r="C210" s="626" t="s">
        <v>3164</v>
      </c>
      <c r="D210" s="626" t="s">
        <v>3165</v>
      </c>
      <c r="E210" s="626" t="s">
        <v>3166</v>
      </c>
      <c r="F210" s="629"/>
      <c r="G210" s="629"/>
      <c r="H210" s="642">
        <v>0</v>
      </c>
      <c r="I210" s="629">
        <v>10</v>
      </c>
      <c r="J210" s="629">
        <v>1473.6000000000001</v>
      </c>
      <c r="K210" s="642">
        <v>1</v>
      </c>
      <c r="L210" s="629">
        <v>10</v>
      </c>
      <c r="M210" s="630">
        <v>1473.6000000000001</v>
      </c>
    </row>
    <row r="211" spans="1:13" ht="14.4" customHeight="1" x14ac:dyDescent="0.3">
      <c r="A211" s="625" t="s">
        <v>2798</v>
      </c>
      <c r="B211" s="626" t="s">
        <v>2774</v>
      </c>
      <c r="C211" s="626" t="s">
        <v>3167</v>
      </c>
      <c r="D211" s="626" t="s">
        <v>3168</v>
      </c>
      <c r="E211" s="626" t="s">
        <v>918</v>
      </c>
      <c r="F211" s="629"/>
      <c r="G211" s="629"/>
      <c r="H211" s="642">
        <v>0</v>
      </c>
      <c r="I211" s="629">
        <v>16</v>
      </c>
      <c r="J211" s="629">
        <v>2839.46</v>
      </c>
      <c r="K211" s="642">
        <v>1</v>
      </c>
      <c r="L211" s="629">
        <v>16</v>
      </c>
      <c r="M211" s="630">
        <v>2839.46</v>
      </c>
    </row>
    <row r="212" spans="1:13" ht="14.4" customHeight="1" x14ac:dyDescent="0.3">
      <c r="A212" s="625" t="s">
        <v>2798</v>
      </c>
      <c r="B212" s="626" t="s">
        <v>2774</v>
      </c>
      <c r="C212" s="626" t="s">
        <v>3564</v>
      </c>
      <c r="D212" s="626" t="s">
        <v>3170</v>
      </c>
      <c r="E212" s="626" t="s">
        <v>3078</v>
      </c>
      <c r="F212" s="629">
        <v>3</v>
      </c>
      <c r="G212" s="629">
        <v>0</v>
      </c>
      <c r="H212" s="642"/>
      <c r="I212" s="629"/>
      <c r="J212" s="629"/>
      <c r="K212" s="642"/>
      <c r="L212" s="629">
        <v>3</v>
      </c>
      <c r="M212" s="630">
        <v>0</v>
      </c>
    </row>
    <row r="213" spans="1:13" ht="14.4" customHeight="1" x14ac:dyDescent="0.3">
      <c r="A213" s="625" t="s">
        <v>2798</v>
      </c>
      <c r="B213" s="626" t="s">
        <v>2774</v>
      </c>
      <c r="C213" s="626" t="s">
        <v>3169</v>
      </c>
      <c r="D213" s="626" t="s">
        <v>3170</v>
      </c>
      <c r="E213" s="626" t="s">
        <v>3171</v>
      </c>
      <c r="F213" s="629">
        <v>1</v>
      </c>
      <c r="G213" s="629">
        <v>163.72999999999999</v>
      </c>
      <c r="H213" s="642">
        <v>1</v>
      </c>
      <c r="I213" s="629"/>
      <c r="J213" s="629"/>
      <c r="K213" s="642">
        <v>0</v>
      </c>
      <c r="L213" s="629">
        <v>1</v>
      </c>
      <c r="M213" s="630">
        <v>163.72999999999999</v>
      </c>
    </row>
    <row r="214" spans="1:13" ht="14.4" customHeight="1" x14ac:dyDescent="0.3">
      <c r="A214" s="625" t="s">
        <v>2798</v>
      </c>
      <c r="B214" s="626" t="s">
        <v>2774</v>
      </c>
      <c r="C214" s="626" t="s">
        <v>3172</v>
      </c>
      <c r="D214" s="626" t="s">
        <v>3173</v>
      </c>
      <c r="E214" s="626" t="s">
        <v>3078</v>
      </c>
      <c r="F214" s="629"/>
      <c r="G214" s="629"/>
      <c r="H214" s="642">
        <v>0</v>
      </c>
      <c r="I214" s="629">
        <v>8</v>
      </c>
      <c r="J214" s="629">
        <v>996.08</v>
      </c>
      <c r="K214" s="642">
        <v>1</v>
      </c>
      <c r="L214" s="629">
        <v>8</v>
      </c>
      <c r="M214" s="630">
        <v>996.08</v>
      </c>
    </row>
    <row r="215" spans="1:13" ht="14.4" customHeight="1" x14ac:dyDescent="0.3">
      <c r="A215" s="625" t="s">
        <v>2798</v>
      </c>
      <c r="B215" s="626" t="s">
        <v>2774</v>
      </c>
      <c r="C215" s="626" t="s">
        <v>3280</v>
      </c>
      <c r="D215" s="626" t="s">
        <v>3173</v>
      </c>
      <c r="E215" s="626" t="s">
        <v>3171</v>
      </c>
      <c r="F215" s="629"/>
      <c r="G215" s="629"/>
      <c r="H215" s="642">
        <v>0</v>
      </c>
      <c r="I215" s="629">
        <v>20</v>
      </c>
      <c r="J215" s="629">
        <v>3887.8</v>
      </c>
      <c r="K215" s="642">
        <v>1</v>
      </c>
      <c r="L215" s="629">
        <v>20</v>
      </c>
      <c r="M215" s="630">
        <v>3887.8</v>
      </c>
    </row>
    <row r="216" spans="1:13" ht="14.4" customHeight="1" x14ac:dyDescent="0.3">
      <c r="A216" s="625" t="s">
        <v>2798</v>
      </c>
      <c r="B216" s="626" t="s">
        <v>2774</v>
      </c>
      <c r="C216" s="626" t="s">
        <v>3281</v>
      </c>
      <c r="D216" s="626" t="s">
        <v>3272</v>
      </c>
      <c r="E216" s="626" t="s">
        <v>3277</v>
      </c>
      <c r="F216" s="629"/>
      <c r="G216" s="629"/>
      <c r="H216" s="642">
        <v>0</v>
      </c>
      <c r="I216" s="629">
        <v>29</v>
      </c>
      <c r="J216" s="629">
        <v>9116</v>
      </c>
      <c r="K216" s="642">
        <v>1</v>
      </c>
      <c r="L216" s="629">
        <v>29</v>
      </c>
      <c r="M216" s="630">
        <v>9116</v>
      </c>
    </row>
    <row r="217" spans="1:13" ht="14.4" customHeight="1" x14ac:dyDescent="0.3">
      <c r="A217" s="625" t="s">
        <v>2798</v>
      </c>
      <c r="B217" s="626" t="s">
        <v>2774</v>
      </c>
      <c r="C217" s="626" t="s">
        <v>4061</v>
      </c>
      <c r="D217" s="626" t="s">
        <v>3160</v>
      </c>
      <c r="E217" s="626" t="s">
        <v>918</v>
      </c>
      <c r="F217" s="629">
        <v>1</v>
      </c>
      <c r="G217" s="629">
        <v>196.46</v>
      </c>
      <c r="H217" s="642">
        <v>1</v>
      </c>
      <c r="I217" s="629"/>
      <c r="J217" s="629"/>
      <c r="K217" s="642">
        <v>0</v>
      </c>
      <c r="L217" s="629">
        <v>1</v>
      </c>
      <c r="M217" s="630">
        <v>196.46</v>
      </c>
    </row>
    <row r="218" spans="1:13" ht="14.4" customHeight="1" x14ac:dyDescent="0.3">
      <c r="A218" s="625" t="s">
        <v>2798</v>
      </c>
      <c r="B218" s="626" t="s">
        <v>2774</v>
      </c>
      <c r="C218" s="626" t="s">
        <v>4062</v>
      </c>
      <c r="D218" s="626" t="s">
        <v>3162</v>
      </c>
      <c r="E218" s="626" t="s">
        <v>4063</v>
      </c>
      <c r="F218" s="629">
        <v>2</v>
      </c>
      <c r="G218" s="629">
        <v>294.72000000000003</v>
      </c>
      <c r="H218" s="642">
        <v>1</v>
      </c>
      <c r="I218" s="629"/>
      <c r="J218" s="629"/>
      <c r="K218" s="642">
        <v>0</v>
      </c>
      <c r="L218" s="629">
        <v>2</v>
      </c>
      <c r="M218" s="630">
        <v>294.72000000000003</v>
      </c>
    </row>
    <row r="219" spans="1:13" ht="14.4" customHeight="1" x14ac:dyDescent="0.3">
      <c r="A219" s="625" t="s">
        <v>2798</v>
      </c>
      <c r="B219" s="626" t="s">
        <v>2774</v>
      </c>
      <c r="C219" s="626" t="s">
        <v>4064</v>
      </c>
      <c r="D219" s="626" t="s">
        <v>4065</v>
      </c>
      <c r="E219" s="626" t="s">
        <v>3563</v>
      </c>
      <c r="F219" s="629">
        <v>1</v>
      </c>
      <c r="G219" s="629">
        <v>32.74</v>
      </c>
      <c r="H219" s="642">
        <v>1</v>
      </c>
      <c r="I219" s="629"/>
      <c r="J219" s="629"/>
      <c r="K219" s="642">
        <v>0</v>
      </c>
      <c r="L219" s="629">
        <v>1</v>
      </c>
      <c r="M219" s="630">
        <v>32.74</v>
      </c>
    </row>
    <row r="220" spans="1:13" ht="14.4" customHeight="1" x14ac:dyDescent="0.3">
      <c r="A220" s="625" t="s">
        <v>2798</v>
      </c>
      <c r="B220" s="626" t="s">
        <v>2774</v>
      </c>
      <c r="C220" s="626" t="s">
        <v>4066</v>
      </c>
      <c r="D220" s="626" t="s">
        <v>3919</v>
      </c>
      <c r="E220" s="626" t="s">
        <v>3920</v>
      </c>
      <c r="F220" s="629">
        <v>3</v>
      </c>
      <c r="G220" s="629">
        <v>884.09999999999991</v>
      </c>
      <c r="H220" s="642">
        <v>1</v>
      </c>
      <c r="I220" s="629"/>
      <c r="J220" s="629"/>
      <c r="K220" s="642">
        <v>0</v>
      </c>
      <c r="L220" s="629">
        <v>3</v>
      </c>
      <c r="M220" s="630">
        <v>884.09999999999991</v>
      </c>
    </row>
    <row r="221" spans="1:13" ht="14.4" customHeight="1" x14ac:dyDescent="0.3">
      <c r="A221" s="625" t="s">
        <v>2798</v>
      </c>
      <c r="B221" s="626" t="s">
        <v>4161</v>
      </c>
      <c r="C221" s="626" t="s">
        <v>3401</v>
      </c>
      <c r="D221" s="626" t="s">
        <v>3402</v>
      </c>
      <c r="E221" s="626" t="s">
        <v>3403</v>
      </c>
      <c r="F221" s="629">
        <v>3</v>
      </c>
      <c r="G221" s="629">
        <v>0</v>
      </c>
      <c r="H221" s="642"/>
      <c r="I221" s="629"/>
      <c r="J221" s="629"/>
      <c r="K221" s="642"/>
      <c r="L221" s="629">
        <v>3</v>
      </c>
      <c r="M221" s="630">
        <v>0</v>
      </c>
    </row>
    <row r="222" spans="1:13" ht="14.4" customHeight="1" x14ac:dyDescent="0.3">
      <c r="A222" s="625" t="s">
        <v>2798</v>
      </c>
      <c r="B222" s="626" t="s">
        <v>4161</v>
      </c>
      <c r="C222" s="626" t="s">
        <v>3502</v>
      </c>
      <c r="D222" s="626" t="s">
        <v>3402</v>
      </c>
      <c r="E222" s="626" t="s">
        <v>3403</v>
      </c>
      <c r="F222" s="629">
        <v>3</v>
      </c>
      <c r="G222" s="629">
        <v>284.15999999999997</v>
      </c>
      <c r="H222" s="642">
        <v>1</v>
      </c>
      <c r="I222" s="629"/>
      <c r="J222" s="629"/>
      <c r="K222" s="642">
        <v>0</v>
      </c>
      <c r="L222" s="629">
        <v>3</v>
      </c>
      <c r="M222" s="630">
        <v>284.15999999999997</v>
      </c>
    </row>
    <row r="223" spans="1:13" ht="14.4" customHeight="1" x14ac:dyDescent="0.3">
      <c r="A223" s="625" t="s">
        <v>2798</v>
      </c>
      <c r="B223" s="626" t="s">
        <v>4161</v>
      </c>
      <c r="C223" s="626" t="s">
        <v>3503</v>
      </c>
      <c r="D223" s="626" t="s">
        <v>3504</v>
      </c>
      <c r="E223" s="626" t="s">
        <v>3505</v>
      </c>
      <c r="F223" s="629"/>
      <c r="G223" s="629"/>
      <c r="H223" s="642">
        <v>0</v>
      </c>
      <c r="I223" s="629">
        <v>1</v>
      </c>
      <c r="J223" s="629">
        <v>104.19</v>
      </c>
      <c r="K223" s="642">
        <v>1</v>
      </c>
      <c r="L223" s="629">
        <v>1</v>
      </c>
      <c r="M223" s="630">
        <v>104.19</v>
      </c>
    </row>
    <row r="224" spans="1:13" ht="14.4" customHeight="1" x14ac:dyDescent="0.3">
      <c r="A224" s="625" t="s">
        <v>2798</v>
      </c>
      <c r="B224" s="626" t="s">
        <v>4161</v>
      </c>
      <c r="C224" s="626" t="s">
        <v>4049</v>
      </c>
      <c r="D224" s="626" t="s">
        <v>4050</v>
      </c>
      <c r="E224" s="626" t="s">
        <v>4051</v>
      </c>
      <c r="F224" s="629"/>
      <c r="G224" s="629"/>
      <c r="H224" s="642">
        <v>0</v>
      </c>
      <c r="I224" s="629">
        <v>3</v>
      </c>
      <c r="J224" s="629">
        <v>138.89999999999998</v>
      </c>
      <c r="K224" s="642">
        <v>1</v>
      </c>
      <c r="L224" s="629">
        <v>3</v>
      </c>
      <c r="M224" s="630">
        <v>138.89999999999998</v>
      </c>
    </row>
    <row r="225" spans="1:13" ht="14.4" customHeight="1" x14ac:dyDescent="0.3">
      <c r="A225" s="625" t="s">
        <v>2798</v>
      </c>
      <c r="B225" s="626" t="s">
        <v>2744</v>
      </c>
      <c r="C225" s="626" t="s">
        <v>3543</v>
      </c>
      <c r="D225" s="626" t="s">
        <v>3544</v>
      </c>
      <c r="E225" s="626" t="s">
        <v>3545</v>
      </c>
      <c r="F225" s="629"/>
      <c r="G225" s="629"/>
      <c r="H225" s="642">
        <v>0</v>
      </c>
      <c r="I225" s="629">
        <v>1</v>
      </c>
      <c r="J225" s="629">
        <v>999.6</v>
      </c>
      <c r="K225" s="642">
        <v>1</v>
      </c>
      <c r="L225" s="629">
        <v>1</v>
      </c>
      <c r="M225" s="630">
        <v>999.6</v>
      </c>
    </row>
    <row r="226" spans="1:13" ht="14.4" customHeight="1" x14ac:dyDescent="0.3">
      <c r="A226" s="625" t="s">
        <v>2798</v>
      </c>
      <c r="B226" s="626" t="s">
        <v>2744</v>
      </c>
      <c r="C226" s="626" t="s">
        <v>3471</v>
      </c>
      <c r="D226" s="626" t="s">
        <v>3033</v>
      </c>
      <c r="E226" s="626" t="s">
        <v>1908</v>
      </c>
      <c r="F226" s="629"/>
      <c r="G226" s="629"/>
      <c r="H226" s="642">
        <v>0</v>
      </c>
      <c r="I226" s="629">
        <v>5</v>
      </c>
      <c r="J226" s="629">
        <v>4435.25</v>
      </c>
      <c r="K226" s="642">
        <v>1</v>
      </c>
      <c r="L226" s="629">
        <v>5</v>
      </c>
      <c r="M226" s="630">
        <v>4435.25</v>
      </c>
    </row>
    <row r="227" spans="1:13" ht="14.4" customHeight="1" x14ac:dyDescent="0.3">
      <c r="A227" s="625" t="s">
        <v>2798</v>
      </c>
      <c r="B227" s="626" t="s">
        <v>2744</v>
      </c>
      <c r="C227" s="626" t="s">
        <v>3930</v>
      </c>
      <c r="D227" s="626" t="s">
        <v>3041</v>
      </c>
      <c r="E227" s="626" t="s">
        <v>3931</v>
      </c>
      <c r="F227" s="629"/>
      <c r="G227" s="629"/>
      <c r="H227" s="642">
        <v>0</v>
      </c>
      <c r="I227" s="629">
        <v>2</v>
      </c>
      <c r="J227" s="629">
        <v>1123.08</v>
      </c>
      <c r="K227" s="642">
        <v>1</v>
      </c>
      <c r="L227" s="629">
        <v>2</v>
      </c>
      <c r="M227" s="630">
        <v>1123.08</v>
      </c>
    </row>
    <row r="228" spans="1:13" ht="14.4" customHeight="1" x14ac:dyDescent="0.3">
      <c r="A228" s="625" t="s">
        <v>2798</v>
      </c>
      <c r="B228" s="626" t="s">
        <v>2744</v>
      </c>
      <c r="C228" s="626" t="s">
        <v>1906</v>
      </c>
      <c r="D228" s="626" t="s">
        <v>1907</v>
      </c>
      <c r="E228" s="626" t="s">
        <v>1908</v>
      </c>
      <c r="F228" s="629"/>
      <c r="G228" s="629"/>
      <c r="H228" s="642">
        <v>0</v>
      </c>
      <c r="I228" s="629">
        <v>19</v>
      </c>
      <c r="J228" s="629">
        <v>16853.949999999997</v>
      </c>
      <c r="K228" s="642">
        <v>1</v>
      </c>
      <c r="L228" s="629">
        <v>19</v>
      </c>
      <c r="M228" s="630">
        <v>16853.949999999997</v>
      </c>
    </row>
    <row r="229" spans="1:13" ht="14.4" customHeight="1" x14ac:dyDescent="0.3">
      <c r="A229" s="625" t="s">
        <v>2798</v>
      </c>
      <c r="B229" s="626" t="s">
        <v>4163</v>
      </c>
      <c r="C229" s="626" t="s">
        <v>2861</v>
      </c>
      <c r="D229" s="626" t="s">
        <v>2862</v>
      </c>
      <c r="E229" s="626" t="s">
        <v>2863</v>
      </c>
      <c r="F229" s="629"/>
      <c r="G229" s="629"/>
      <c r="H229" s="642">
        <v>0</v>
      </c>
      <c r="I229" s="629">
        <v>23</v>
      </c>
      <c r="J229" s="629">
        <v>30927.18</v>
      </c>
      <c r="K229" s="642">
        <v>1</v>
      </c>
      <c r="L229" s="629">
        <v>23</v>
      </c>
      <c r="M229" s="630">
        <v>30927.18</v>
      </c>
    </row>
    <row r="230" spans="1:13" ht="14.4" customHeight="1" x14ac:dyDescent="0.3">
      <c r="A230" s="625" t="s">
        <v>2798</v>
      </c>
      <c r="B230" s="626" t="s">
        <v>4163</v>
      </c>
      <c r="C230" s="626" t="s">
        <v>3130</v>
      </c>
      <c r="D230" s="626" t="s">
        <v>3131</v>
      </c>
      <c r="E230" s="626" t="s">
        <v>3132</v>
      </c>
      <c r="F230" s="629"/>
      <c r="G230" s="629"/>
      <c r="H230" s="642">
        <v>0</v>
      </c>
      <c r="I230" s="629">
        <v>27</v>
      </c>
      <c r="J230" s="629">
        <v>48423.420000000006</v>
      </c>
      <c r="K230" s="642">
        <v>1</v>
      </c>
      <c r="L230" s="629">
        <v>27</v>
      </c>
      <c r="M230" s="630">
        <v>48423.420000000006</v>
      </c>
    </row>
    <row r="231" spans="1:13" ht="14.4" customHeight="1" x14ac:dyDescent="0.3">
      <c r="A231" s="625" t="s">
        <v>2798</v>
      </c>
      <c r="B231" s="626" t="s">
        <v>2745</v>
      </c>
      <c r="C231" s="626" t="s">
        <v>1996</v>
      </c>
      <c r="D231" s="626" t="s">
        <v>2746</v>
      </c>
      <c r="E231" s="626" t="s">
        <v>2747</v>
      </c>
      <c r="F231" s="629"/>
      <c r="G231" s="629"/>
      <c r="H231" s="642">
        <v>0</v>
      </c>
      <c r="I231" s="629">
        <v>1</v>
      </c>
      <c r="J231" s="629">
        <v>10.73</v>
      </c>
      <c r="K231" s="642">
        <v>1</v>
      </c>
      <c r="L231" s="629">
        <v>1</v>
      </c>
      <c r="M231" s="630">
        <v>10.73</v>
      </c>
    </row>
    <row r="232" spans="1:13" ht="14.4" customHeight="1" x14ac:dyDescent="0.3">
      <c r="A232" s="625" t="s">
        <v>2798</v>
      </c>
      <c r="B232" s="626" t="s">
        <v>2745</v>
      </c>
      <c r="C232" s="626" t="s">
        <v>3291</v>
      </c>
      <c r="D232" s="626" t="s">
        <v>3292</v>
      </c>
      <c r="E232" s="626" t="s">
        <v>3293</v>
      </c>
      <c r="F232" s="629">
        <v>1</v>
      </c>
      <c r="G232" s="629">
        <v>6.98</v>
      </c>
      <c r="H232" s="642">
        <v>1</v>
      </c>
      <c r="I232" s="629"/>
      <c r="J232" s="629"/>
      <c r="K232" s="642">
        <v>0</v>
      </c>
      <c r="L232" s="629">
        <v>1</v>
      </c>
      <c r="M232" s="630">
        <v>6.98</v>
      </c>
    </row>
    <row r="233" spans="1:13" ht="14.4" customHeight="1" x14ac:dyDescent="0.3">
      <c r="A233" s="625" t="s">
        <v>2798</v>
      </c>
      <c r="B233" s="626" t="s">
        <v>2753</v>
      </c>
      <c r="C233" s="626" t="s">
        <v>3999</v>
      </c>
      <c r="D233" s="626" t="s">
        <v>2003</v>
      </c>
      <c r="E233" s="626" t="s">
        <v>4000</v>
      </c>
      <c r="F233" s="629"/>
      <c r="G233" s="629"/>
      <c r="H233" s="642">
        <v>0</v>
      </c>
      <c r="I233" s="629">
        <v>2</v>
      </c>
      <c r="J233" s="629">
        <v>864.64</v>
      </c>
      <c r="K233" s="642">
        <v>1</v>
      </c>
      <c r="L233" s="629">
        <v>2</v>
      </c>
      <c r="M233" s="630">
        <v>864.64</v>
      </c>
    </row>
    <row r="234" spans="1:13" ht="14.4" customHeight="1" x14ac:dyDescent="0.3">
      <c r="A234" s="625" t="s">
        <v>2798</v>
      </c>
      <c r="B234" s="626" t="s">
        <v>2753</v>
      </c>
      <c r="C234" s="626" t="s">
        <v>3189</v>
      </c>
      <c r="D234" s="626" t="s">
        <v>3190</v>
      </c>
      <c r="E234" s="626" t="s">
        <v>3191</v>
      </c>
      <c r="F234" s="629"/>
      <c r="G234" s="629"/>
      <c r="H234" s="642">
        <v>0</v>
      </c>
      <c r="I234" s="629">
        <v>12</v>
      </c>
      <c r="J234" s="629">
        <v>1945.56</v>
      </c>
      <c r="K234" s="642">
        <v>1</v>
      </c>
      <c r="L234" s="629">
        <v>12</v>
      </c>
      <c r="M234" s="630">
        <v>1945.56</v>
      </c>
    </row>
    <row r="235" spans="1:13" ht="14.4" customHeight="1" x14ac:dyDescent="0.3">
      <c r="A235" s="625" t="s">
        <v>2798</v>
      </c>
      <c r="B235" s="626" t="s">
        <v>2753</v>
      </c>
      <c r="C235" s="626" t="s">
        <v>2002</v>
      </c>
      <c r="D235" s="626" t="s">
        <v>2003</v>
      </c>
      <c r="E235" s="626" t="s">
        <v>2754</v>
      </c>
      <c r="F235" s="629"/>
      <c r="G235" s="629"/>
      <c r="H235" s="642">
        <v>0</v>
      </c>
      <c r="I235" s="629">
        <v>3</v>
      </c>
      <c r="J235" s="629">
        <v>648.48</v>
      </c>
      <c r="K235" s="642">
        <v>1</v>
      </c>
      <c r="L235" s="629">
        <v>3</v>
      </c>
      <c r="M235" s="630">
        <v>648.48</v>
      </c>
    </row>
    <row r="236" spans="1:13" ht="14.4" customHeight="1" x14ac:dyDescent="0.3">
      <c r="A236" s="625" t="s">
        <v>2798</v>
      </c>
      <c r="B236" s="626" t="s">
        <v>2753</v>
      </c>
      <c r="C236" s="626" t="s">
        <v>3451</v>
      </c>
      <c r="D236" s="626" t="s">
        <v>2003</v>
      </c>
      <c r="E236" s="626" t="s">
        <v>3452</v>
      </c>
      <c r="F236" s="629"/>
      <c r="G236" s="629"/>
      <c r="H236" s="642">
        <v>0</v>
      </c>
      <c r="I236" s="629">
        <v>2</v>
      </c>
      <c r="J236" s="629">
        <v>864.64</v>
      </c>
      <c r="K236" s="642">
        <v>1</v>
      </c>
      <c r="L236" s="629">
        <v>2</v>
      </c>
      <c r="M236" s="630">
        <v>864.64</v>
      </c>
    </row>
    <row r="237" spans="1:13" ht="14.4" customHeight="1" x14ac:dyDescent="0.3">
      <c r="A237" s="625" t="s">
        <v>2798</v>
      </c>
      <c r="B237" s="626" t="s">
        <v>2758</v>
      </c>
      <c r="C237" s="626" t="s">
        <v>3235</v>
      </c>
      <c r="D237" s="626" t="s">
        <v>718</v>
      </c>
      <c r="E237" s="626" t="s">
        <v>3236</v>
      </c>
      <c r="F237" s="629"/>
      <c r="G237" s="629"/>
      <c r="H237" s="642">
        <v>0</v>
      </c>
      <c r="I237" s="629">
        <v>2</v>
      </c>
      <c r="J237" s="629">
        <v>836.74</v>
      </c>
      <c r="K237" s="642">
        <v>1</v>
      </c>
      <c r="L237" s="629">
        <v>2</v>
      </c>
      <c r="M237" s="630">
        <v>836.74</v>
      </c>
    </row>
    <row r="238" spans="1:13" ht="14.4" customHeight="1" x14ac:dyDescent="0.3">
      <c r="A238" s="625" t="s">
        <v>2798</v>
      </c>
      <c r="B238" s="626" t="s">
        <v>2758</v>
      </c>
      <c r="C238" s="626" t="s">
        <v>4035</v>
      </c>
      <c r="D238" s="626" t="s">
        <v>4036</v>
      </c>
      <c r="E238" s="626" t="s">
        <v>1528</v>
      </c>
      <c r="F238" s="629"/>
      <c r="G238" s="629"/>
      <c r="H238" s="642">
        <v>0</v>
      </c>
      <c r="I238" s="629">
        <v>1</v>
      </c>
      <c r="J238" s="629">
        <v>185.9</v>
      </c>
      <c r="K238" s="642">
        <v>1</v>
      </c>
      <c r="L238" s="629">
        <v>1</v>
      </c>
      <c r="M238" s="630">
        <v>185.9</v>
      </c>
    </row>
    <row r="239" spans="1:13" ht="14.4" customHeight="1" x14ac:dyDescent="0.3">
      <c r="A239" s="625" t="s">
        <v>2798</v>
      </c>
      <c r="B239" s="626" t="s">
        <v>2759</v>
      </c>
      <c r="C239" s="626" t="s">
        <v>2006</v>
      </c>
      <c r="D239" s="626" t="s">
        <v>2007</v>
      </c>
      <c r="E239" s="626" t="s">
        <v>2008</v>
      </c>
      <c r="F239" s="629"/>
      <c r="G239" s="629"/>
      <c r="H239" s="642">
        <v>0</v>
      </c>
      <c r="I239" s="629">
        <v>1</v>
      </c>
      <c r="J239" s="629">
        <v>139.46</v>
      </c>
      <c r="K239" s="642">
        <v>1</v>
      </c>
      <c r="L239" s="629">
        <v>1</v>
      </c>
      <c r="M239" s="630">
        <v>139.46</v>
      </c>
    </row>
    <row r="240" spans="1:13" ht="14.4" customHeight="1" x14ac:dyDescent="0.3">
      <c r="A240" s="625" t="s">
        <v>2798</v>
      </c>
      <c r="B240" s="626" t="s">
        <v>2759</v>
      </c>
      <c r="C240" s="626" t="s">
        <v>3520</v>
      </c>
      <c r="D240" s="626" t="s">
        <v>2051</v>
      </c>
      <c r="E240" s="626" t="s">
        <v>3521</v>
      </c>
      <c r="F240" s="629"/>
      <c r="G240" s="629"/>
      <c r="H240" s="642">
        <v>0</v>
      </c>
      <c r="I240" s="629">
        <v>1</v>
      </c>
      <c r="J240" s="629">
        <v>619.66</v>
      </c>
      <c r="K240" s="642">
        <v>1</v>
      </c>
      <c r="L240" s="629">
        <v>1</v>
      </c>
      <c r="M240" s="630">
        <v>619.66</v>
      </c>
    </row>
    <row r="241" spans="1:13" ht="14.4" customHeight="1" x14ac:dyDescent="0.3">
      <c r="A241" s="625" t="s">
        <v>2798</v>
      </c>
      <c r="B241" s="626" t="s">
        <v>2764</v>
      </c>
      <c r="C241" s="626" t="s">
        <v>3549</v>
      </c>
      <c r="D241" s="626" t="s">
        <v>3481</v>
      </c>
      <c r="E241" s="626" t="s">
        <v>2893</v>
      </c>
      <c r="F241" s="629"/>
      <c r="G241" s="629"/>
      <c r="H241" s="642">
        <v>0</v>
      </c>
      <c r="I241" s="629">
        <v>3</v>
      </c>
      <c r="J241" s="629">
        <v>413.22</v>
      </c>
      <c r="K241" s="642">
        <v>1</v>
      </c>
      <c r="L241" s="629">
        <v>3</v>
      </c>
      <c r="M241" s="630">
        <v>413.22</v>
      </c>
    </row>
    <row r="242" spans="1:13" ht="14.4" customHeight="1" x14ac:dyDescent="0.3">
      <c r="A242" s="625" t="s">
        <v>2798</v>
      </c>
      <c r="B242" s="626" t="s">
        <v>2764</v>
      </c>
      <c r="C242" s="626" t="s">
        <v>3480</v>
      </c>
      <c r="D242" s="626" t="s">
        <v>3481</v>
      </c>
      <c r="E242" s="626" t="s">
        <v>3482</v>
      </c>
      <c r="F242" s="629"/>
      <c r="G242" s="629"/>
      <c r="H242" s="642">
        <v>0</v>
      </c>
      <c r="I242" s="629">
        <v>1</v>
      </c>
      <c r="J242" s="629">
        <v>420.3</v>
      </c>
      <c r="K242" s="642">
        <v>1</v>
      </c>
      <c r="L242" s="629">
        <v>1</v>
      </c>
      <c r="M242" s="630">
        <v>420.3</v>
      </c>
    </row>
    <row r="243" spans="1:13" ht="14.4" customHeight="1" x14ac:dyDescent="0.3">
      <c r="A243" s="625" t="s">
        <v>2798</v>
      </c>
      <c r="B243" s="626" t="s">
        <v>2765</v>
      </c>
      <c r="C243" s="626" t="s">
        <v>3477</v>
      </c>
      <c r="D243" s="626" t="s">
        <v>1934</v>
      </c>
      <c r="E243" s="626" t="s">
        <v>3478</v>
      </c>
      <c r="F243" s="629"/>
      <c r="G243" s="629"/>
      <c r="H243" s="642">
        <v>0</v>
      </c>
      <c r="I243" s="629">
        <v>1</v>
      </c>
      <c r="J243" s="629">
        <v>913.5</v>
      </c>
      <c r="K243" s="642">
        <v>1</v>
      </c>
      <c r="L243" s="629">
        <v>1</v>
      </c>
      <c r="M243" s="630">
        <v>913.5</v>
      </c>
    </row>
    <row r="244" spans="1:13" ht="14.4" customHeight="1" x14ac:dyDescent="0.3">
      <c r="A244" s="625" t="s">
        <v>2799</v>
      </c>
      <c r="B244" s="626" t="s">
        <v>4171</v>
      </c>
      <c r="C244" s="626" t="s">
        <v>3525</v>
      </c>
      <c r="D244" s="626" t="s">
        <v>3526</v>
      </c>
      <c r="E244" s="626" t="s">
        <v>3419</v>
      </c>
      <c r="F244" s="629"/>
      <c r="G244" s="629"/>
      <c r="H244" s="642">
        <v>0</v>
      </c>
      <c r="I244" s="629">
        <v>1</v>
      </c>
      <c r="J244" s="629">
        <v>250.62</v>
      </c>
      <c r="K244" s="642">
        <v>1</v>
      </c>
      <c r="L244" s="629">
        <v>1</v>
      </c>
      <c r="M244" s="630">
        <v>250.62</v>
      </c>
    </row>
    <row r="245" spans="1:13" ht="14.4" customHeight="1" x14ac:dyDescent="0.3">
      <c r="A245" s="625" t="s">
        <v>2800</v>
      </c>
      <c r="B245" s="626" t="s">
        <v>2701</v>
      </c>
      <c r="C245" s="626" t="s">
        <v>3528</v>
      </c>
      <c r="D245" s="626" t="s">
        <v>3529</v>
      </c>
      <c r="E245" s="626" t="s">
        <v>3530</v>
      </c>
      <c r="F245" s="629"/>
      <c r="G245" s="629"/>
      <c r="H245" s="642">
        <v>0</v>
      </c>
      <c r="I245" s="629">
        <v>2</v>
      </c>
      <c r="J245" s="629">
        <v>276.32</v>
      </c>
      <c r="K245" s="642">
        <v>1</v>
      </c>
      <c r="L245" s="629">
        <v>2</v>
      </c>
      <c r="M245" s="630">
        <v>276.32</v>
      </c>
    </row>
    <row r="246" spans="1:13" ht="14.4" customHeight="1" x14ac:dyDescent="0.3">
      <c r="A246" s="625" t="s">
        <v>2801</v>
      </c>
      <c r="B246" s="626" t="s">
        <v>2624</v>
      </c>
      <c r="C246" s="626" t="s">
        <v>2930</v>
      </c>
      <c r="D246" s="626" t="s">
        <v>857</v>
      </c>
      <c r="E246" s="626" t="s">
        <v>2931</v>
      </c>
      <c r="F246" s="629"/>
      <c r="G246" s="629"/>
      <c r="H246" s="642">
        <v>0</v>
      </c>
      <c r="I246" s="629">
        <v>1</v>
      </c>
      <c r="J246" s="629">
        <v>612.26</v>
      </c>
      <c r="K246" s="642">
        <v>1</v>
      </c>
      <c r="L246" s="629">
        <v>1</v>
      </c>
      <c r="M246" s="630">
        <v>612.26</v>
      </c>
    </row>
    <row r="247" spans="1:13" ht="14.4" customHeight="1" x14ac:dyDescent="0.3">
      <c r="A247" s="625" t="s">
        <v>2801</v>
      </c>
      <c r="B247" s="626" t="s">
        <v>2733</v>
      </c>
      <c r="C247" s="626" t="s">
        <v>2527</v>
      </c>
      <c r="D247" s="626" t="s">
        <v>1953</v>
      </c>
      <c r="E247" s="626" t="s">
        <v>2528</v>
      </c>
      <c r="F247" s="629"/>
      <c r="G247" s="629"/>
      <c r="H247" s="642">
        <v>0</v>
      </c>
      <c r="I247" s="629">
        <v>1</v>
      </c>
      <c r="J247" s="629">
        <v>193.26</v>
      </c>
      <c r="K247" s="642">
        <v>1</v>
      </c>
      <c r="L247" s="629">
        <v>1</v>
      </c>
      <c r="M247" s="630">
        <v>193.26</v>
      </c>
    </row>
    <row r="248" spans="1:13" ht="14.4" customHeight="1" x14ac:dyDescent="0.3">
      <c r="A248" s="625" t="s">
        <v>2801</v>
      </c>
      <c r="B248" s="626" t="s">
        <v>2735</v>
      </c>
      <c r="C248" s="626" t="s">
        <v>3556</v>
      </c>
      <c r="D248" s="626" t="s">
        <v>1837</v>
      </c>
      <c r="E248" s="626" t="s">
        <v>3557</v>
      </c>
      <c r="F248" s="629"/>
      <c r="G248" s="629"/>
      <c r="H248" s="642">
        <v>0</v>
      </c>
      <c r="I248" s="629">
        <v>2</v>
      </c>
      <c r="J248" s="629">
        <v>386.52</v>
      </c>
      <c r="K248" s="642">
        <v>1</v>
      </c>
      <c r="L248" s="629">
        <v>2</v>
      </c>
      <c r="M248" s="630">
        <v>386.52</v>
      </c>
    </row>
    <row r="249" spans="1:13" ht="14.4" customHeight="1" x14ac:dyDescent="0.3">
      <c r="A249" s="625" t="s">
        <v>2801</v>
      </c>
      <c r="B249" s="626" t="s">
        <v>2735</v>
      </c>
      <c r="C249" s="626" t="s">
        <v>667</v>
      </c>
      <c r="D249" s="626" t="s">
        <v>668</v>
      </c>
      <c r="E249" s="626" t="s">
        <v>2736</v>
      </c>
      <c r="F249" s="629">
        <v>11</v>
      </c>
      <c r="G249" s="629">
        <v>1062.9299999999998</v>
      </c>
      <c r="H249" s="642">
        <v>1</v>
      </c>
      <c r="I249" s="629"/>
      <c r="J249" s="629"/>
      <c r="K249" s="642">
        <v>0</v>
      </c>
      <c r="L249" s="629">
        <v>11</v>
      </c>
      <c r="M249" s="630">
        <v>1062.9299999999998</v>
      </c>
    </row>
    <row r="250" spans="1:13" ht="14.4" customHeight="1" x14ac:dyDescent="0.3">
      <c r="A250" s="625" t="s">
        <v>2801</v>
      </c>
      <c r="B250" s="626" t="s">
        <v>4166</v>
      </c>
      <c r="C250" s="626" t="s">
        <v>2983</v>
      </c>
      <c r="D250" s="626" t="s">
        <v>2984</v>
      </c>
      <c r="E250" s="626" t="s">
        <v>2985</v>
      </c>
      <c r="F250" s="629"/>
      <c r="G250" s="629"/>
      <c r="H250" s="642">
        <v>0</v>
      </c>
      <c r="I250" s="629">
        <v>28</v>
      </c>
      <c r="J250" s="629">
        <v>17613.96</v>
      </c>
      <c r="K250" s="642">
        <v>1</v>
      </c>
      <c r="L250" s="629">
        <v>28</v>
      </c>
      <c r="M250" s="630">
        <v>17613.96</v>
      </c>
    </row>
    <row r="251" spans="1:13" ht="14.4" customHeight="1" x14ac:dyDescent="0.3">
      <c r="A251" s="625" t="s">
        <v>2801</v>
      </c>
      <c r="B251" s="626" t="s">
        <v>4166</v>
      </c>
      <c r="C251" s="626" t="s">
        <v>2986</v>
      </c>
      <c r="D251" s="626" t="s">
        <v>2987</v>
      </c>
      <c r="E251" s="626" t="s">
        <v>2988</v>
      </c>
      <c r="F251" s="629">
        <v>4</v>
      </c>
      <c r="G251" s="629">
        <v>0</v>
      </c>
      <c r="H251" s="642"/>
      <c r="I251" s="629"/>
      <c r="J251" s="629"/>
      <c r="K251" s="642"/>
      <c r="L251" s="629">
        <v>4</v>
      </c>
      <c r="M251" s="630">
        <v>0</v>
      </c>
    </row>
    <row r="252" spans="1:13" ht="14.4" customHeight="1" x14ac:dyDescent="0.3">
      <c r="A252" s="625" t="s">
        <v>2801</v>
      </c>
      <c r="B252" s="626" t="s">
        <v>4166</v>
      </c>
      <c r="C252" s="626" t="s">
        <v>3007</v>
      </c>
      <c r="D252" s="626" t="s">
        <v>3008</v>
      </c>
      <c r="E252" s="626" t="s">
        <v>3009</v>
      </c>
      <c r="F252" s="629">
        <v>6</v>
      </c>
      <c r="G252" s="629">
        <v>26151.780000000002</v>
      </c>
      <c r="H252" s="642">
        <v>1</v>
      </c>
      <c r="I252" s="629"/>
      <c r="J252" s="629"/>
      <c r="K252" s="642">
        <v>0</v>
      </c>
      <c r="L252" s="629">
        <v>6</v>
      </c>
      <c r="M252" s="630">
        <v>26151.780000000002</v>
      </c>
    </row>
    <row r="253" spans="1:13" ht="14.4" customHeight="1" x14ac:dyDescent="0.3">
      <c r="A253" s="625" t="s">
        <v>2801</v>
      </c>
      <c r="B253" s="626" t="s">
        <v>4166</v>
      </c>
      <c r="C253" s="626" t="s">
        <v>3013</v>
      </c>
      <c r="D253" s="626" t="s">
        <v>3014</v>
      </c>
      <c r="E253" s="626" t="s">
        <v>3015</v>
      </c>
      <c r="F253" s="629">
        <v>6</v>
      </c>
      <c r="G253" s="629">
        <v>9774.18</v>
      </c>
      <c r="H253" s="642">
        <v>1</v>
      </c>
      <c r="I253" s="629"/>
      <c r="J253" s="629"/>
      <c r="K253" s="642">
        <v>0</v>
      </c>
      <c r="L253" s="629">
        <v>6</v>
      </c>
      <c r="M253" s="630">
        <v>9774.18</v>
      </c>
    </row>
    <row r="254" spans="1:13" ht="14.4" customHeight="1" x14ac:dyDescent="0.3">
      <c r="A254" s="625" t="s">
        <v>2801</v>
      </c>
      <c r="B254" s="626" t="s">
        <v>4166</v>
      </c>
      <c r="C254" s="626" t="s">
        <v>3541</v>
      </c>
      <c r="D254" s="626" t="s">
        <v>3017</v>
      </c>
      <c r="E254" s="626" t="s">
        <v>3542</v>
      </c>
      <c r="F254" s="629">
        <v>3</v>
      </c>
      <c r="G254" s="629">
        <v>0</v>
      </c>
      <c r="H254" s="642"/>
      <c r="I254" s="629"/>
      <c r="J254" s="629"/>
      <c r="K254" s="642"/>
      <c r="L254" s="629">
        <v>3</v>
      </c>
      <c r="M254" s="630">
        <v>0</v>
      </c>
    </row>
    <row r="255" spans="1:13" ht="14.4" customHeight="1" x14ac:dyDescent="0.3">
      <c r="A255" s="625" t="s">
        <v>2801</v>
      </c>
      <c r="B255" s="626" t="s">
        <v>4166</v>
      </c>
      <c r="C255" s="626" t="s">
        <v>3019</v>
      </c>
      <c r="D255" s="626" t="s">
        <v>3020</v>
      </c>
      <c r="E255" s="626" t="s">
        <v>3021</v>
      </c>
      <c r="F255" s="629"/>
      <c r="G255" s="629"/>
      <c r="H255" s="642">
        <v>0</v>
      </c>
      <c r="I255" s="629">
        <v>20</v>
      </c>
      <c r="J255" s="629">
        <v>55754.399999999994</v>
      </c>
      <c r="K255" s="642">
        <v>1</v>
      </c>
      <c r="L255" s="629">
        <v>20</v>
      </c>
      <c r="M255" s="630">
        <v>55754.399999999994</v>
      </c>
    </row>
    <row r="256" spans="1:13" ht="14.4" customHeight="1" x14ac:dyDescent="0.3">
      <c r="A256" s="625" t="s">
        <v>2801</v>
      </c>
      <c r="B256" s="626" t="s">
        <v>4166</v>
      </c>
      <c r="C256" s="626" t="s">
        <v>3022</v>
      </c>
      <c r="D256" s="626" t="s">
        <v>3023</v>
      </c>
      <c r="E256" s="626" t="s">
        <v>3024</v>
      </c>
      <c r="F256" s="629"/>
      <c r="G256" s="629"/>
      <c r="H256" s="642">
        <v>0</v>
      </c>
      <c r="I256" s="629">
        <v>32</v>
      </c>
      <c r="J256" s="629">
        <v>74636.160000000003</v>
      </c>
      <c r="K256" s="642">
        <v>1</v>
      </c>
      <c r="L256" s="629">
        <v>32</v>
      </c>
      <c r="M256" s="630">
        <v>74636.160000000003</v>
      </c>
    </row>
    <row r="257" spans="1:13" ht="14.4" customHeight="1" x14ac:dyDescent="0.3">
      <c r="A257" s="625" t="s">
        <v>2801</v>
      </c>
      <c r="B257" s="626" t="s">
        <v>4166</v>
      </c>
      <c r="C257" s="626" t="s">
        <v>3025</v>
      </c>
      <c r="D257" s="626" t="s">
        <v>3026</v>
      </c>
      <c r="E257" s="626" t="s">
        <v>3027</v>
      </c>
      <c r="F257" s="629"/>
      <c r="G257" s="629"/>
      <c r="H257" s="642">
        <v>0</v>
      </c>
      <c r="I257" s="629">
        <v>34</v>
      </c>
      <c r="J257" s="629">
        <v>29949.919999999998</v>
      </c>
      <c r="K257" s="642">
        <v>1</v>
      </c>
      <c r="L257" s="629">
        <v>34</v>
      </c>
      <c r="M257" s="630">
        <v>29949.919999999998</v>
      </c>
    </row>
    <row r="258" spans="1:13" ht="14.4" customHeight="1" x14ac:dyDescent="0.3">
      <c r="A258" s="625" t="s">
        <v>2801</v>
      </c>
      <c r="B258" s="626" t="s">
        <v>4166</v>
      </c>
      <c r="C258" s="626" t="s">
        <v>3028</v>
      </c>
      <c r="D258" s="626" t="s">
        <v>3029</v>
      </c>
      <c r="E258" s="626" t="s">
        <v>3030</v>
      </c>
      <c r="F258" s="629"/>
      <c r="G258" s="629"/>
      <c r="H258" s="642">
        <v>0</v>
      </c>
      <c r="I258" s="629">
        <v>19</v>
      </c>
      <c r="J258" s="629">
        <v>30951.57</v>
      </c>
      <c r="K258" s="642">
        <v>1</v>
      </c>
      <c r="L258" s="629">
        <v>19</v>
      </c>
      <c r="M258" s="630">
        <v>30951.57</v>
      </c>
    </row>
    <row r="259" spans="1:13" ht="14.4" customHeight="1" x14ac:dyDescent="0.3">
      <c r="A259" s="625" t="s">
        <v>2801</v>
      </c>
      <c r="B259" s="626" t="s">
        <v>4167</v>
      </c>
      <c r="C259" s="626" t="s">
        <v>3448</v>
      </c>
      <c r="D259" s="626" t="s">
        <v>3449</v>
      </c>
      <c r="E259" s="626" t="s">
        <v>3450</v>
      </c>
      <c r="F259" s="629">
        <v>6</v>
      </c>
      <c r="G259" s="629">
        <v>6781.2000000000007</v>
      </c>
      <c r="H259" s="642">
        <v>1</v>
      </c>
      <c r="I259" s="629"/>
      <c r="J259" s="629"/>
      <c r="K259" s="642">
        <v>0</v>
      </c>
      <c r="L259" s="629">
        <v>6</v>
      </c>
      <c r="M259" s="630">
        <v>6781.2000000000007</v>
      </c>
    </row>
    <row r="260" spans="1:13" ht="14.4" customHeight="1" x14ac:dyDescent="0.3">
      <c r="A260" s="625" t="s">
        <v>2801</v>
      </c>
      <c r="B260" s="626" t="s">
        <v>4167</v>
      </c>
      <c r="C260" s="626" t="s">
        <v>2958</v>
      </c>
      <c r="D260" s="626" t="s">
        <v>2959</v>
      </c>
      <c r="E260" s="626" t="s">
        <v>2960</v>
      </c>
      <c r="F260" s="629"/>
      <c r="G260" s="629"/>
      <c r="H260" s="642">
        <v>0</v>
      </c>
      <c r="I260" s="629">
        <v>21</v>
      </c>
      <c r="J260" s="629">
        <v>21579.599999999999</v>
      </c>
      <c r="K260" s="642">
        <v>1</v>
      </c>
      <c r="L260" s="629">
        <v>21</v>
      </c>
      <c r="M260" s="630">
        <v>21579.599999999999</v>
      </c>
    </row>
    <row r="261" spans="1:13" ht="14.4" customHeight="1" x14ac:dyDescent="0.3">
      <c r="A261" s="625" t="s">
        <v>2801</v>
      </c>
      <c r="B261" s="626" t="s">
        <v>4167</v>
      </c>
      <c r="C261" s="626" t="s">
        <v>2961</v>
      </c>
      <c r="D261" s="626" t="s">
        <v>2962</v>
      </c>
      <c r="E261" s="626" t="s">
        <v>2963</v>
      </c>
      <c r="F261" s="629"/>
      <c r="G261" s="629"/>
      <c r="H261" s="642">
        <v>0</v>
      </c>
      <c r="I261" s="629">
        <v>50</v>
      </c>
      <c r="J261" s="629">
        <v>75470</v>
      </c>
      <c r="K261" s="642">
        <v>1</v>
      </c>
      <c r="L261" s="629">
        <v>50</v>
      </c>
      <c r="M261" s="630">
        <v>75470</v>
      </c>
    </row>
    <row r="262" spans="1:13" ht="14.4" customHeight="1" x14ac:dyDescent="0.3">
      <c r="A262" s="625" t="s">
        <v>2801</v>
      </c>
      <c r="B262" s="626" t="s">
        <v>4167</v>
      </c>
      <c r="C262" s="626" t="s">
        <v>3186</v>
      </c>
      <c r="D262" s="626" t="s">
        <v>3187</v>
      </c>
      <c r="E262" s="626" t="s">
        <v>3188</v>
      </c>
      <c r="F262" s="629"/>
      <c r="G262" s="629"/>
      <c r="H262" s="642">
        <v>0</v>
      </c>
      <c r="I262" s="629">
        <v>6</v>
      </c>
      <c r="J262" s="629">
        <v>11376.84</v>
      </c>
      <c r="K262" s="642">
        <v>1</v>
      </c>
      <c r="L262" s="629">
        <v>6</v>
      </c>
      <c r="M262" s="630">
        <v>11376.84</v>
      </c>
    </row>
    <row r="263" spans="1:13" ht="14.4" customHeight="1" x14ac:dyDescent="0.3">
      <c r="A263" s="625" t="s">
        <v>2801</v>
      </c>
      <c r="B263" s="626" t="s">
        <v>2774</v>
      </c>
      <c r="C263" s="626" t="s">
        <v>4088</v>
      </c>
      <c r="D263" s="626" t="s">
        <v>4089</v>
      </c>
      <c r="E263" s="626" t="s">
        <v>3078</v>
      </c>
      <c r="F263" s="629">
        <v>2</v>
      </c>
      <c r="G263" s="629">
        <v>196.46</v>
      </c>
      <c r="H263" s="642">
        <v>1</v>
      </c>
      <c r="I263" s="629"/>
      <c r="J263" s="629"/>
      <c r="K263" s="642">
        <v>0</v>
      </c>
      <c r="L263" s="629">
        <v>2</v>
      </c>
      <c r="M263" s="630">
        <v>196.46</v>
      </c>
    </row>
    <row r="264" spans="1:13" ht="14.4" customHeight="1" x14ac:dyDescent="0.3">
      <c r="A264" s="625" t="s">
        <v>2801</v>
      </c>
      <c r="B264" s="626" t="s">
        <v>2774</v>
      </c>
      <c r="C264" s="626" t="s">
        <v>3161</v>
      </c>
      <c r="D264" s="626" t="s">
        <v>3162</v>
      </c>
      <c r="E264" s="626" t="s">
        <v>3163</v>
      </c>
      <c r="F264" s="629">
        <v>1</v>
      </c>
      <c r="G264" s="629">
        <v>73.67</v>
      </c>
      <c r="H264" s="642">
        <v>1</v>
      </c>
      <c r="I264" s="629"/>
      <c r="J264" s="629"/>
      <c r="K264" s="642">
        <v>0</v>
      </c>
      <c r="L264" s="629">
        <v>1</v>
      </c>
      <c r="M264" s="630">
        <v>73.67</v>
      </c>
    </row>
    <row r="265" spans="1:13" ht="14.4" customHeight="1" x14ac:dyDescent="0.3">
      <c r="A265" s="625" t="s">
        <v>2801</v>
      </c>
      <c r="B265" s="626" t="s">
        <v>2774</v>
      </c>
      <c r="C265" s="626" t="s">
        <v>3561</v>
      </c>
      <c r="D265" s="626" t="s">
        <v>3562</v>
      </c>
      <c r="E265" s="626" t="s">
        <v>3563</v>
      </c>
      <c r="F265" s="629"/>
      <c r="G265" s="629"/>
      <c r="H265" s="642">
        <v>0</v>
      </c>
      <c r="I265" s="629">
        <v>12</v>
      </c>
      <c r="J265" s="629">
        <v>540.29999999999995</v>
      </c>
      <c r="K265" s="642">
        <v>1</v>
      </c>
      <c r="L265" s="629">
        <v>12</v>
      </c>
      <c r="M265" s="630">
        <v>540.29999999999995</v>
      </c>
    </row>
    <row r="266" spans="1:13" ht="14.4" customHeight="1" x14ac:dyDescent="0.3">
      <c r="A266" s="625" t="s">
        <v>2801</v>
      </c>
      <c r="B266" s="626" t="s">
        <v>2774</v>
      </c>
      <c r="C266" s="626" t="s">
        <v>3164</v>
      </c>
      <c r="D266" s="626" t="s">
        <v>3165</v>
      </c>
      <c r="E266" s="626" t="s">
        <v>3166</v>
      </c>
      <c r="F266" s="629"/>
      <c r="G266" s="629"/>
      <c r="H266" s="642">
        <v>0</v>
      </c>
      <c r="I266" s="629">
        <v>15</v>
      </c>
      <c r="J266" s="629">
        <v>2210.4</v>
      </c>
      <c r="K266" s="642">
        <v>1</v>
      </c>
      <c r="L266" s="629">
        <v>15</v>
      </c>
      <c r="M266" s="630">
        <v>2210.4</v>
      </c>
    </row>
    <row r="267" spans="1:13" ht="14.4" customHeight="1" x14ac:dyDescent="0.3">
      <c r="A267" s="625" t="s">
        <v>2801</v>
      </c>
      <c r="B267" s="626" t="s">
        <v>2774</v>
      </c>
      <c r="C267" s="626" t="s">
        <v>3564</v>
      </c>
      <c r="D267" s="626" t="s">
        <v>3170</v>
      </c>
      <c r="E267" s="626" t="s">
        <v>3078</v>
      </c>
      <c r="F267" s="629">
        <v>7</v>
      </c>
      <c r="G267" s="629">
        <v>0</v>
      </c>
      <c r="H267" s="642"/>
      <c r="I267" s="629"/>
      <c r="J267" s="629"/>
      <c r="K267" s="642"/>
      <c r="L267" s="629">
        <v>7</v>
      </c>
      <c r="M267" s="630">
        <v>0</v>
      </c>
    </row>
    <row r="268" spans="1:13" ht="14.4" customHeight="1" x14ac:dyDescent="0.3">
      <c r="A268" s="625" t="s">
        <v>2801</v>
      </c>
      <c r="B268" s="626" t="s">
        <v>2774</v>
      </c>
      <c r="C268" s="626" t="s">
        <v>3169</v>
      </c>
      <c r="D268" s="626" t="s">
        <v>3170</v>
      </c>
      <c r="E268" s="626" t="s">
        <v>3171</v>
      </c>
      <c r="F268" s="629">
        <v>2</v>
      </c>
      <c r="G268" s="629">
        <v>327.45999999999998</v>
      </c>
      <c r="H268" s="642">
        <v>1</v>
      </c>
      <c r="I268" s="629"/>
      <c r="J268" s="629"/>
      <c r="K268" s="642">
        <v>0</v>
      </c>
      <c r="L268" s="629">
        <v>2</v>
      </c>
      <c r="M268" s="630">
        <v>327.45999999999998</v>
      </c>
    </row>
    <row r="269" spans="1:13" ht="14.4" customHeight="1" x14ac:dyDescent="0.3">
      <c r="A269" s="625" t="s">
        <v>2801</v>
      </c>
      <c r="B269" s="626" t="s">
        <v>2774</v>
      </c>
      <c r="C269" s="626" t="s">
        <v>3172</v>
      </c>
      <c r="D269" s="626" t="s">
        <v>3173</v>
      </c>
      <c r="E269" s="626" t="s">
        <v>3078</v>
      </c>
      <c r="F269" s="629"/>
      <c r="G269" s="629"/>
      <c r="H269" s="642">
        <v>0</v>
      </c>
      <c r="I269" s="629">
        <v>19</v>
      </c>
      <c r="J269" s="629">
        <v>2181.73</v>
      </c>
      <c r="K269" s="642">
        <v>1</v>
      </c>
      <c r="L269" s="629">
        <v>19</v>
      </c>
      <c r="M269" s="630">
        <v>2181.73</v>
      </c>
    </row>
    <row r="270" spans="1:13" ht="14.4" customHeight="1" x14ac:dyDescent="0.3">
      <c r="A270" s="625" t="s">
        <v>2801</v>
      </c>
      <c r="B270" s="626" t="s">
        <v>2774</v>
      </c>
      <c r="C270" s="626" t="s">
        <v>3280</v>
      </c>
      <c r="D270" s="626" t="s">
        <v>3173</v>
      </c>
      <c r="E270" s="626" t="s">
        <v>3171</v>
      </c>
      <c r="F270" s="629"/>
      <c r="G270" s="629"/>
      <c r="H270" s="642">
        <v>0</v>
      </c>
      <c r="I270" s="629">
        <v>4</v>
      </c>
      <c r="J270" s="629">
        <v>830.12</v>
      </c>
      <c r="K270" s="642">
        <v>1</v>
      </c>
      <c r="L270" s="629">
        <v>4</v>
      </c>
      <c r="M270" s="630">
        <v>830.12</v>
      </c>
    </row>
    <row r="271" spans="1:13" ht="14.4" customHeight="1" x14ac:dyDescent="0.3">
      <c r="A271" s="625" t="s">
        <v>2801</v>
      </c>
      <c r="B271" s="626" t="s">
        <v>2774</v>
      </c>
      <c r="C271" s="626" t="s">
        <v>3281</v>
      </c>
      <c r="D271" s="626" t="s">
        <v>3272</v>
      </c>
      <c r="E271" s="626" t="s">
        <v>3277</v>
      </c>
      <c r="F271" s="629"/>
      <c r="G271" s="629"/>
      <c r="H271" s="642">
        <v>0</v>
      </c>
      <c r="I271" s="629">
        <v>6</v>
      </c>
      <c r="J271" s="629">
        <v>1886.08</v>
      </c>
      <c r="K271" s="642">
        <v>1</v>
      </c>
      <c r="L271" s="629">
        <v>6</v>
      </c>
      <c r="M271" s="630">
        <v>1886.08</v>
      </c>
    </row>
    <row r="272" spans="1:13" ht="14.4" customHeight="1" x14ac:dyDescent="0.3">
      <c r="A272" s="625" t="s">
        <v>2801</v>
      </c>
      <c r="B272" s="626" t="s">
        <v>2774</v>
      </c>
      <c r="C272" s="626" t="s">
        <v>4062</v>
      </c>
      <c r="D272" s="626" t="s">
        <v>3162</v>
      </c>
      <c r="E272" s="626" t="s">
        <v>4063</v>
      </c>
      <c r="F272" s="629">
        <v>2</v>
      </c>
      <c r="G272" s="629">
        <v>196.46</v>
      </c>
      <c r="H272" s="642">
        <v>1</v>
      </c>
      <c r="I272" s="629"/>
      <c r="J272" s="629"/>
      <c r="K272" s="642">
        <v>0</v>
      </c>
      <c r="L272" s="629">
        <v>2</v>
      </c>
      <c r="M272" s="630">
        <v>196.46</v>
      </c>
    </row>
    <row r="273" spans="1:13" ht="14.4" customHeight="1" x14ac:dyDescent="0.3">
      <c r="A273" s="625" t="s">
        <v>2801</v>
      </c>
      <c r="B273" s="626" t="s">
        <v>2774</v>
      </c>
      <c r="C273" s="626" t="s">
        <v>4090</v>
      </c>
      <c r="D273" s="626" t="s">
        <v>3170</v>
      </c>
      <c r="E273" s="626" t="s">
        <v>3197</v>
      </c>
      <c r="F273" s="629">
        <v>2</v>
      </c>
      <c r="G273" s="629">
        <v>130.97999999999999</v>
      </c>
      <c r="H273" s="642">
        <v>1</v>
      </c>
      <c r="I273" s="629"/>
      <c r="J273" s="629"/>
      <c r="K273" s="642">
        <v>0</v>
      </c>
      <c r="L273" s="629">
        <v>2</v>
      </c>
      <c r="M273" s="630">
        <v>130.97999999999999</v>
      </c>
    </row>
    <row r="274" spans="1:13" ht="14.4" customHeight="1" x14ac:dyDescent="0.3">
      <c r="A274" s="625" t="s">
        <v>2801</v>
      </c>
      <c r="B274" s="626" t="s">
        <v>2744</v>
      </c>
      <c r="C274" s="626" t="s">
        <v>3543</v>
      </c>
      <c r="D274" s="626" t="s">
        <v>3544</v>
      </c>
      <c r="E274" s="626" t="s">
        <v>3545</v>
      </c>
      <c r="F274" s="629"/>
      <c r="G274" s="629"/>
      <c r="H274" s="642">
        <v>0</v>
      </c>
      <c r="I274" s="629">
        <v>4</v>
      </c>
      <c r="J274" s="629">
        <v>3998.4</v>
      </c>
      <c r="K274" s="642">
        <v>1</v>
      </c>
      <c r="L274" s="629">
        <v>4</v>
      </c>
      <c r="M274" s="630">
        <v>3998.4</v>
      </c>
    </row>
    <row r="275" spans="1:13" ht="14.4" customHeight="1" x14ac:dyDescent="0.3">
      <c r="A275" s="625" t="s">
        <v>2801</v>
      </c>
      <c r="B275" s="626" t="s">
        <v>2744</v>
      </c>
      <c r="C275" s="626" t="s">
        <v>3032</v>
      </c>
      <c r="D275" s="626" t="s">
        <v>3033</v>
      </c>
      <c r="E275" s="626" t="s">
        <v>3034</v>
      </c>
      <c r="F275" s="629"/>
      <c r="G275" s="629"/>
      <c r="H275" s="642">
        <v>0</v>
      </c>
      <c r="I275" s="629">
        <v>3</v>
      </c>
      <c r="J275" s="629">
        <v>1330.56</v>
      </c>
      <c r="K275" s="642">
        <v>1</v>
      </c>
      <c r="L275" s="629">
        <v>3</v>
      </c>
      <c r="M275" s="630">
        <v>1330.56</v>
      </c>
    </row>
    <row r="276" spans="1:13" ht="14.4" customHeight="1" x14ac:dyDescent="0.3">
      <c r="A276" s="625" t="s">
        <v>2801</v>
      </c>
      <c r="B276" s="626" t="s">
        <v>2744</v>
      </c>
      <c r="C276" s="626" t="s">
        <v>3471</v>
      </c>
      <c r="D276" s="626" t="s">
        <v>3033</v>
      </c>
      <c r="E276" s="626" t="s">
        <v>1908</v>
      </c>
      <c r="F276" s="629"/>
      <c r="G276" s="629"/>
      <c r="H276" s="642">
        <v>0</v>
      </c>
      <c r="I276" s="629">
        <v>6</v>
      </c>
      <c r="J276" s="629">
        <v>5322.2999999999993</v>
      </c>
      <c r="K276" s="642">
        <v>1</v>
      </c>
      <c r="L276" s="629">
        <v>6</v>
      </c>
      <c r="M276" s="630">
        <v>5322.2999999999993</v>
      </c>
    </row>
    <row r="277" spans="1:13" ht="14.4" customHeight="1" x14ac:dyDescent="0.3">
      <c r="A277" s="625" t="s">
        <v>2801</v>
      </c>
      <c r="B277" s="626" t="s">
        <v>2744</v>
      </c>
      <c r="C277" s="626" t="s">
        <v>3930</v>
      </c>
      <c r="D277" s="626" t="s">
        <v>3041</v>
      </c>
      <c r="E277" s="626" t="s">
        <v>3931</v>
      </c>
      <c r="F277" s="629"/>
      <c r="G277" s="629"/>
      <c r="H277" s="642">
        <v>0</v>
      </c>
      <c r="I277" s="629">
        <v>2</v>
      </c>
      <c r="J277" s="629">
        <v>1123.08</v>
      </c>
      <c r="K277" s="642">
        <v>1</v>
      </c>
      <c r="L277" s="629">
        <v>2</v>
      </c>
      <c r="M277" s="630">
        <v>1123.08</v>
      </c>
    </row>
    <row r="278" spans="1:13" ht="14.4" customHeight="1" x14ac:dyDescent="0.3">
      <c r="A278" s="625" t="s">
        <v>2801</v>
      </c>
      <c r="B278" s="626" t="s">
        <v>2744</v>
      </c>
      <c r="C278" s="626" t="s">
        <v>1906</v>
      </c>
      <c r="D278" s="626" t="s">
        <v>1907</v>
      </c>
      <c r="E278" s="626" t="s">
        <v>1908</v>
      </c>
      <c r="F278" s="629"/>
      <c r="G278" s="629"/>
      <c r="H278" s="642">
        <v>0</v>
      </c>
      <c r="I278" s="629">
        <v>9</v>
      </c>
      <c r="J278" s="629">
        <v>7983.4499999999989</v>
      </c>
      <c r="K278" s="642">
        <v>1</v>
      </c>
      <c r="L278" s="629">
        <v>9</v>
      </c>
      <c r="M278" s="630">
        <v>7983.4499999999989</v>
      </c>
    </row>
    <row r="279" spans="1:13" ht="14.4" customHeight="1" x14ac:dyDescent="0.3">
      <c r="A279" s="625" t="s">
        <v>2801</v>
      </c>
      <c r="B279" s="626" t="s">
        <v>4163</v>
      </c>
      <c r="C279" s="626" t="s">
        <v>2861</v>
      </c>
      <c r="D279" s="626" t="s">
        <v>2862</v>
      </c>
      <c r="E279" s="626" t="s">
        <v>2863</v>
      </c>
      <c r="F279" s="629"/>
      <c r="G279" s="629"/>
      <c r="H279" s="642">
        <v>0</v>
      </c>
      <c r="I279" s="629">
        <v>5</v>
      </c>
      <c r="J279" s="629">
        <v>6723.3000000000011</v>
      </c>
      <c r="K279" s="642">
        <v>1</v>
      </c>
      <c r="L279" s="629">
        <v>5</v>
      </c>
      <c r="M279" s="630">
        <v>6723.3000000000011</v>
      </c>
    </row>
    <row r="280" spans="1:13" ht="14.4" customHeight="1" x14ac:dyDescent="0.3">
      <c r="A280" s="625" t="s">
        <v>2801</v>
      </c>
      <c r="B280" s="626" t="s">
        <v>4163</v>
      </c>
      <c r="C280" s="626" t="s">
        <v>3130</v>
      </c>
      <c r="D280" s="626" t="s">
        <v>3131</v>
      </c>
      <c r="E280" s="626" t="s">
        <v>3132</v>
      </c>
      <c r="F280" s="629"/>
      <c r="G280" s="629"/>
      <c r="H280" s="642">
        <v>0</v>
      </c>
      <c r="I280" s="629">
        <v>7</v>
      </c>
      <c r="J280" s="629">
        <v>12554.220000000001</v>
      </c>
      <c r="K280" s="642">
        <v>1</v>
      </c>
      <c r="L280" s="629">
        <v>7</v>
      </c>
      <c r="M280" s="630">
        <v>12554.220000000001</v>
      </c>
    </row>
    <row r="281" spans="1:13" ht="14.4" customHeight="1" x14ac:dyDescent="0.3">
      <c r="A281" s="625" t="s">
        <v>2801</v>
      </c>
      <c r="B281" s="626" t="s">
        <v>2745</v>
      </c>
      <c r="C281" s="626" t="s">
        <v>3531</v>
      </c>
      <c r="D281" s="626" t="s">
        <v>2746</v>
      </c>
      <c r="E281" s="626" t="s">
        <v>3532</v>
      </c>
      <c r="F281" s="629">
        <v>1</v>
      </c>
      <c r="G281" s="629">
        <v>0</v>
      </c>
      <c r="H281" s="642"/>
      <c r="I281" s="629"/>
      <c r="J281" s="629"/>
      <c r="K281" s="642"/>
      <c r="L281" s="629">
        <v>1</v>
      </c>
      <c r="M281" s="630">
        <v>0</v>
      </c>
    </row>
    <row r="282" spans="1:13" ht="14.4" customHeight="1" x14ac:dyDescent="0.3">
      <c r="A282" s="625" t="s">
        <v>2801</v>
      </c>
      <c r="B282" s="626" t="s">
        <v>2745</v>
      </c>
      <c r="C282" s="626" t="s">
        <v>1996</v>
      </c>
      <c r="D282" s="626" t="s">
        <v>2746</v>
      </c>
      <c r="E282" s="626" t="s">
        <v>2747</v>
      </c>
      <c r="F282" s="629"/>
      <c r="G282" s="629"/>
      <c r="H282" s="642">
        <v>0</v>
      </c>
      <c r="I282" s="629">
        <v>2</v>
      </c>
      <c r="J282" s="629">
        <v>21.46</v>
      </c>
      <c r="K282" s="642">
        <v>1</v>
      </c>
      <c r="L282" s="629">
        <v>2</v>
      </c>
      <c r="M282" s="630">
        <v>21.46</v>
      </c>
    </row>
    <row r="283" spans="1:13" ht="14.4" customHeight="1" x14ac:dyDescent="0.3">
      <c r="A283" s="625" t="s">
        <v>2801</v>
      </c>
      <c r="B283" s="626" t="s">
        <v>2745</v>
      </c>
      <c r="C283" s="626" t="s">
        <v>3291</v>
      </c>
      <c r="D283" s="626" t="s">
        <v>3292</v>
      </c>
      <c r="E283" s="626" t="s">
        <v>3293</v>
      </c>
      <c r="F283" s="629">
        <v>1</v>
      </c>
      <c r="G283" s="629">
        <v>6.98</v>
      </c>
      <c r="H283" s="642">
        <v>1</v>
      </c>
      <c r="I283" s="629"/>
      <c r="J283" s="629"/>
      <c r="K283" s="642">
        <v>0</v>
      </c>
      <c r="L283" s="629">
        <v>1</v>
      </c>
      <c r="M283" s="630">
        <v>6.98</v>
      </c>
    </row>
    <row r="284" spans="1:13" ht="14.4" customHeight="1" x14ac:dyDescent="0.3">
      <c r="A284" s="625" t="s">
        <v>2801</v>
      </c>
      <c r="B284" s="626" t="s">
        <v>2753</v>
      </c>
      <c r="C284" s="626" t="s">
        <v>3189</v>
      </c>
      <c r="D284" s="626" t="s">
        <v>3190</v>
      </c>
      <c r="E284" s="626" t="s">
        <v>3191</v>
      </c>
      <c r="F284" s="629"/>
      <c r="G284" s="629"/>
      <c r="H284" s="642">
        <v>0</v>
      </c>
      <c r="I284" s="629">
        <v>3</v>
      </c>
      <c r="J284" s="629">
        <v>486.39</v>
      </c>
      <c r="K284" s="642">
        <v>1</v>
      </c>
      <c r="L284" s="629">
        <v>3</v>
      </c>
      <c r="M284" s="630">
        <v>486.39</v>
      </c>
    </row>
    <row r="285" spans="1:13" ht="14.4" customHeight="1" x14ac:dyDescent="0.3">
      <c r="A285" s="625" t="s">
        <v>2801</v>
      </c>
      <c r="B285" s="626" t="s">
        <v>2753</v>
      </c>
      <c r="C285" s="626" t="s">
        <v>4073</v>
      </c>
      <c r="D285" s="626" t="s">
        <v>3190</v>
      </c>
      <c r="E285" s="626" t="s">
        <v>4074</v>
      </c>
      <c r="F285" s="629">
        <v>1</v>
      </c>
      <c r="G285" s="629">
        <v>0</v>
      </c>
      <c r="H285" s="642"/>
      <c r="I285" s="629"/>
      <c r="J285" s="629"/>
      <c r="K285" s="642"/>
      <c r="L285" s="629">
        <v>1</v>
      </c>
      <c r="M285" s="630">
        <v>0</v>
      </c>
    </row>
    <row r="286" spans="1:13" ht="14.4" customHeight="1" x14ac:dyDescent="0.3">
      <c r="A286" s="625" t="s">
        <v>2801</v>
      </c>
      <c r="B286" s="626" t="s">
        <v>2753</v>
      </c>
      <c r="C286" s="626" t="s">
        <v>2002</v>
      </c>
      <c r="D286" s="626" t="s">
        <v>2003</v>
      </c>
      <c r="E286" s="626" t="s">
        <v>2754</v>
      </c>
      <c r="F286" s="629"/>
      <c r="G286" s="629"/>
      <c r="H286" s="642">
        <v>0</v>
      </c>
      <c r="I286" s="629">
        <v>8</v>
      </c>
      <c r="J286" s="629">
        <v>1729.28</v>
      </c>
      <c r="K286" s="642">
        <v>1</v>
      </c>
      <c r="L286" s="629">
        <v>8</v>
      </c>
      <c r="M286" s="630">
        <v>1729.28</v>
      </c>
    </row>
    <row r="287" spans="1:13" ht="14.4" customHeight="1" x14ac:dyDescent="0.3">
      <c r="A287" s="625" t="s">
        <v>2801</v>
      </c>
      <c r="B287" s="626" t="s">
        <v>2753</v>
      </c>
      <c r="C287" s="626" t="s">
        <v>3451</v>
      </c>
      <c r="D287" s="626" t="s">
        <v>2003</v>
      </c>
      <c r="E287" s="626" t="s">
        <v>3452</v>
      </c>
      <c r="F287" s="629"/>
      <c r="G287" s="629"/>
      <c r="H287" s="642">
        <v>0</v>
      </c>
      <c r="I287" s="629">
        <v>1</v>
      </c>
      <c r="J287" s="629">
        <v>432.32</v>
      </c>
      <c r="K287" s="642">
        <v>1</v>
      </c>
      <c r="L287" s="629">
        <v>1</v>
      </c>
      <c r="M287" s="630">
        <v>432.32</v>
      </c>
    </row>
    <row r="288" spans="1:13" ht="14.4" customHeight="1" x14ac:dyDescent="0.3">
      <c r="A288" s="625" t="s">
        <v>2801</v>
      </c>
      <c r="B288" s="626" t="s">
        <v>2753</v>
      </c>
      <c r="C288" s="626" t="s">
        <v>4075</v>
      </c>
      <c r="D288" s="626" t="s">
        <v>4076</v>
      </c>
      <c r="E288" s="626" t="s">
        <v>1882</v>
      </c>
      <c r="F288" s="629">
        <v>3</v>
      </c>
      <c r="G288" s="629">
        <v>605.25</v>
      </c>
      <c r="H288" s="642">
        <v>1</v>
      </c>
      <c r="I288" s="629"/>
      <c r="J288" s="629"/>
      <c r="K288" s="642">
        <v>0</v>
      </c>
      <c r="L288" s="629">
        <v>3</v>
      </c>
      <c r="M288" s="630">
        <v>605.25</v>
      </c>
    </row>
    <row r="289" spans="1:13" ht="14.4" customHeight="1" x14ac:dyDescent="0.3">
      <c r="A289" s="625" t="s">
        <v>2801</v>
      </c>
      <c r="B289" s="626" t="s">
        <v>2759</v>
      </c>
      <c r="C289" s="626" t="s">
        <v>3569</v>
      </c>
      <c r="D289" s="626" t="s">
        <v>2007</v>
      </c>
      <c r="E289" s="626" t="s">
        <v>3570</v>
      </c>
      <c r="F289" s="629"/>
      <c r="G289" s="629"/>
      <c r="H289" s="642">
        <v>0</v>
      </c>
      <c r="I289" s="629">
        <v>1</v>
      </c>
      <c r="J289" s="629">
        <v>464.86</v>
      </c>
      <c r="K289" s="642">
        <v>1</v>
      </c>
      <c r="L289" s="629">
        <v>1</v>
      </c>
      <c r="M289" s="630">
        <v>464.86</v>
      </c>
    </row>
    <row r="290" spans="1:13" ht="14.4" customHeight="1" x14ac:dyDescent="0.3">
      <c r="A290" s="625" t="s">
        <v>2801</v>
      </c>
      <c r="B290" s="626" t="s">
        <v>2764</v>
      </c>
      <c r="C290" s="626" t="s">
        <v>3549</v>
      </c>
      <c r="D290" s="626" t="s">
        <v>3481</v>
      </c>
      <c r="E290" s="626" t="s">
        <v>2893</v>
      </c>
      <c r="F290" s="629"/>
      <c r="G290" s="629"/>
      <c r="H290" s="642">
        <v>0</v>
      </c>
      <c r="I290" s="629">
        <v>2</v>
      </c>
      <c r="J290" s="629">
        <v>275.48</v>
      </c>
      <c r="K290" s="642">
        <v>1</v>
      </c>
      <c r="L290" s="629">
        <v>2</v>
      </c>
      <c r="M290" s="630">
        <v>275.48</v>
      </c>
    </row>
    <row r="291" spans="1:13" ht="14.4" customHeight="1" x14ac:dyDescent="0.3">
      <c r="A291" s="625" t="s">
        <v>2802</v>
      </c>
      <c r="B291" s="626" t="s">
        <v>2641</v>
      </c>
      <c r="C291" s="626" t="s">
        <v>3369</v>
      </c>
      <c r="D291" s="626" t="s">
        <v>3370</v>
      </c>
      <c r="E291" s="626" t="s">
        <v>3371</v>
      </c>
      <c r="F291" s="629"/>
      <c r="G291" s="629"/>
      <c r="H291" s="642">
        <v>0</v>
      </c>
      <c r="I291" s="629">
        <v>2</v>
      </c>
      <c r="J291" s="629">
        <v>1875.86</v>
      </c>
      <c r="K291" s="642">
        <v>1</v>
      </c>
      <c r="L291" s="629">
        <v>2</v>
      </c>
      <c r="M291" s="630">
        <v>1875.86</v>
      </c>
    </row>
    <row r="292" spans="1:13" ht="14.4" customHeight="1" x14ac:dyDescent="0.3">
      <c r="A292" s="625" t="s">
        <v>2802</v>
      </c>
      <c r="B292" s="626" t="s">
        <v>2680</v>
      </c>
      <c r="C292" s="626" t="s">
        <v>3571</v>
      </c>
      <c r="D292" s="626" t="s">
        <v>3572</v>
      </c>
      <c r="E292" s="626" t="s">
        <v>3573</v>
      </c>
      <c r="F292" s="629">
        <v>1</v>
      </c>
      <c r="G292" s="629">
        <v>0</v>
      </c>
      <c r="H292" s="642"/>
      <c r="I292" s="629"/>
      <c r="J292" s="629"/>
      <c r="K292" s="642"/>
      <c r="L292" s="629">
        <v>1</v>
      </c>
      <c r="M292" s="630">
        <v>0</v>
      </c>
    </row>
    <row r="293" spans="1:13" ht="14.4" customHeight="1" x14ac:dyDescent="0.3">
      <c r="A293" s="625" t="s">
        <v>2802</v>
      </c>
      <c r="B293" s="626" t="s">
        <v>2680</v>
      </c>
      <c r="C293" s="626" t="s">
        <v>3574</v>
      </c>
      <c r="D293" s="626" t="s">
        <v>3572</v>
      </c>
      <c r="E293" s="626" t="s">
        <v>3576</v>
      </c>
      <c r="F293" s="629">
        <v>1</v>
      </c>
      <c r="G293" s="629">
        <v>97.18</v>
      </c>
      <c r="H293" s="642">
        <v>1</v>
      </c>
      <c r="I293" s="629"/>
      <c r="J293" s="629"/>
      <c r="K293" s="642">
        <v>0</v>
      </c>
      <c r="L293" s="629">
        <v>1</v>
      </c>
      <c r="M293" s="630">
        <v>97.18</v>
      </c>
    </row>
    <row r="294" spans="1:13" ht="14.4" customHeight="1" x14ac:dyDescent="0.3">
      <c r="A294" s="625" t="s">
        <v>2803</v>
      </c>
      <c r="B294" s="626" t="s">
        <v>2716</v>
      </c>
      <c r="C294" s="626" t="s">
        <v>3589</v>
      </c>
      <c r="D294" s="626" t="s">
        <v>3590</v>
      </c>
      <c r="E294" s="626" t="s">
        <v>3591</v>
      </c>
      <c r="F294" s="629"/>
      <c r="G294" s="629"/>
      <c r="H294" s="642">
        <v>0</v>
      </c>
      <c r="I294" s="629">
        <v>2</v>
      </c>
      <c r="J294" s="629">
        <v>139.72</v>
      </c>
      <c r="K294" s="642">
        <v>1</v>
      </c>
      <c r="L294" s="629">
        <v>2</v>
      </c>
      <c r="M294" s="630">
        <v>139.72</v>
      </c>
    </row>
    <row r="295" spans="1:13" ht="14.4" customHeight="1" x14ac:dyDescent="0.3">
      <c r="A295" s="625" t="s">
        <v>2803</v>
      </c>
      <c r="B295" s="626" t="s">
        <v>2727</v>
      </c>
      <c r="C295" s="626" t="s">
        <v>3579</v>
      </c>
      <c r="D295" s="626" t="s">
        <v>3580</v>
      </c>
      <c r="E295" s="626" t="s">
        <v>3581</v>
      </c>
      <c r="F295" s="629"/>
      <c r="G295" s="629"/>
      <c r="H295" s="642">
        <v>0</v>
      </c>
      <c r="I295" s="629">
        <v>1</v>
      </c>
      <c r="J295" s="629">
        <v>1070.8599999999999</v>
      </c>
      <c r="K295" s="642">
        <v>1</v>
      </c>
      <c r="L295" s="629">
        <v>1</v>
      </c>
      <c r="M295" s="630">
        <v>1070.8599999999999</v>
      </c>
    </row>
    <row r="296" spans="1:13" ht="14.4" customHeight="1" x14ac:dyDescent="0.3">
      <c r="A296" s="625" t="s">
        <v>2803</v>
      </c>
      <c r="B296" s="626" t="s">
        <v>2745</v>
      </c>
      <c r="C296" s="626" t="s">
        <v>1918</v>
      </c>
      <c r="D296" s="626" t="s">
        <v>2748</v>
      </c>
      <c r="E296" s="626" t="s">
        <v>2749</v>
      </c>
      <c r="F296" s="629"/>
      <c r="G296" s="629"/>
      <c r="H296" s="642">
        <v>0</v>
      </c>
      <c r="I296" s="629">
        <v>9</v>
      </c>
      <c r="J296" s="629">
        <v>159.21</v>
      </c>
      <c r="K296" s="642">
        <v>1</v>
      </c>
      <c r="L296" s="629">
        <v>9</v>
      </c>
      <c r="M296" s="630">
        <v>159.21</v>
      </c>
    </row>
    <row r="297" spans="1:13" ht="14.4" customHeight="1" x14ac:dyDescent="0.3">
      <c r="A297" s="625" t="s">
        <v>2804</v>
      </c>
      <c r="B297" s="626" t="s">
        <v>2624</v>
      </c>
      <c r="C297" s="626" t="s">
        <v>2930</v>
      </c>
      <c r="D297" s="626" t="s">
        <v>857</v>
      </c>
      <c r="E297" s="626" t="s">
        <v>2931</v>
      </c>
      <c r="F297" s="629"/>
      <c r="G297" s="629"/>
      <c r="H297" s="642">
        <v>0</v>
      </c>
      <c r="I297" s="629">
        <v>1</v>
      </c>
      <c r="J297" s="629">
        <v>612.26</v>
      </c>
      <c r="K297" s="642">
        <v>1</v>
      </c>
      <c r="L297" s="629">
        <v>1</v>
      </c>
      <c r="M297" s="630">
        <v>612.26</v>
      </c>
    </row>
    <row r="298" spans="1:13" ht="14.4" customHeight="1" x14ac:dyDescent="0.3">
      <c r="A298" s="625" t="s">
        <v>2804</v>
      </c>
      <c r="B298" s="626" t="s">
        <v>2629</v>
      </c>
      <c r="C298" s="626" t="s">
        <v>3617</v>
      </c>
      <c r="D298" s="626" t="s">
        <v>3618</v>
      </c>
      <c r="E298" s="626" t="s">
        <v>3619</v>
      </c>
      <c r="F298" s="629"/>
      <c r="G298" s="629"/>
      <c r="H298" s="642">
        <v>0</v>
      </c>
      <c r="I298" s="629">
        <v>2</v>
      </c>
      <c r="J298" s="629">
        <v>298.52</v>
      </c>
      <c r="K298" s="642">
        <v>1</v>
      </c>
      <c r="L298" s="629">
        <v>2</v>
      </c>
      <c r="M298" s="630">
        <v>298.52</v>
      </c>
    </row>
    <row r="299" spans="1:13" ht="14.4" customHeight="1" x14ac:dyDescent="0.3">
      <c r="A299" s="625" t="s">
        <v>2804</v>
      </c>
      <c r="B299" s="626" t="s">
        <v>2633</v>
      </c>
      <c r="C299" s="626" t="s">
        <v>3394</v>
      </c>
      <c r="D299" s="626" t="s">
        <v>1899</v>
      </c>
      <c r="E299" s="626" t="s">
        <v>3396</v>
      </c>
      <c r="F299" s="629"/>
      <c r="G299" s="629"/>
      <c r="H299" s="642">
        <v>0</v>
      </c>
      <c r="I299" s="629">
        <v>1</v>
      </c>
      <c r="J299" s="629">
        <v>140.03</v>
      </c>
      <c r="K299" s="642">
        <v>1</v>
      </c>
      <c r="L299" s="629">
        <v>1</v>
      </c>
      <c r="M299" s="630">
        <v>140.03</v>
      </c>
    </row>
    <row r="300" spans="1:13" ht="14.4" customHeight="1" x14ac:dyDescent="0.3">
      <c r="A300" s="625" t="s">
        <v>2804</v>
      </c>
      <c r="B300" s="626" t="s">
        <v>2654</v>
      </c>
      <c r="C300" s="626" t="s">
        <v>3627</v>
      </c>
      <c r="D300" s="626" t="s">
        <v>3628</v>
      </c>
      <c r="E300" s="626" t="s">
        <v>2741</v>
      </c>
      <c r="F300" s="629">
        <v>1</v>
      </c>
      <c r="G300" s="629">
        <v>66.540000000000006</v>
      </c>
      <c r="H300" s="642">
        <v>1</v>
      </c>
      <c r="I300" s="629"/>
      <c r="J300" s="629"/>
      <c r="K300" s="642">
        <v>0</v>
      </c>
      <c r="L300" s="629">
        <v>1</v>
      </c>
      <c r="M300" s="630">
        <v>66.540000000000006</v>
      </c>
    </row>
    <row r="301" spans="1:13" ht="14.4" customHeight="1" x14ac:dyDescent="0.3">
      <c r="A301" s="625" t="s">
        <v>2804</v>
      </c>
      <c r="B301" s="626" t="s">
        <v>2672</v>
      </c>
      <c r="C301" s="626" t="s">
        <v>3596</v>
      </c>
      <c r="D301" s="626" t="s">
        <v>3597</v>
      </c>
      <c r="E301" s="626" t="s">
        <v>1969</v>
      </c>
      <c r="F301" s="629"/>
      <c r="G301" s="629"/>
      <c r="H301" s="642">
        <v>0</v>
      </c>
      <c r="I301" s="629">
        <v>2</v>
      </c>
      <c r="J301" s="629">
        <v>393.52</v>
      </c>
      <c r="K301" s="642">
        <v>1</v>
      </c>
      <c r="L301" s="629">
        <v>2</v>
      </c>
      <c r="M301" s="630">
        <v>393.52</v>
      </c>
    </row>
    <row r="302" spans="1:13" ht="14.4" customHeight="1" x14ac:dyDescent="0.3">
      <c r="A302" s="625" t="s">
        <v>2804</v>
      </c>
      <c r="B302" s="626" t="s">
        <v>2614</v>
      </c>
      <c r="C302" s="626" t="s">
        <v>3625</v>
      </c>
      <c r="D302" s="626" t="s">
        <v>3626</v>
      </c>
      <c r="E302" s="626" t="s">
        <v>684</v>
      </c>
      <c r="F302" s="629"/>
      <c r="G302" s="629"/>
      <c r="H302" s="642">
        <v>0</v>
      </c>
      <c r="I302" s="629">
        <v>1</v>
      </c>
      <c r="J302" s="629">
        <v>38.130000000000003</v>
      </c>
      <c r="K302" s="642">
        <v>1</v>
      </c>
      <c r="L302" s="629">
        <v>1</v>
      </c>
      <c r="M302" s="630">
        <v>38.130000000000003</v>
      </c>
    </row>
    <row r="303" spans="1:13" ht="14.4" customHeight="1" x14ac:dyDescent="0.3">
      <c r="A303" s="625" t="s">
        <v>2804</v>
      </c>
      <c r="B303" s="626" t="s">
        <v>2680</v>
      </c>
      <c r="C303" s="626" t="s">
        <v>1732</v>
      </c>
      <c r="D303" s="626" t="s">
        <v>2684</v>
      </c>
      <c r="E303" s="626" t="s">
        <v>2685</v>
      </c>
      <c r="F303" s="629">
        <v>1</v>
      </c>
      <c r="G303" s="629">
        <v>130.15</v>
      </c>
      <c r="H303" s="642">
        <v>1</v>
      </c>
      <c r="I303" s="629"/>
      <c r="J303" s="629"/>
      <c r="K303" s="642">
        <v>0</v>
      </c>
      <c r="L303" s="629">
        <v>1</v>
      </c>
      <c r="M303" s="630">
        <v>130.15</v>
      </c>
    </row>
    <row r="304" spans="1:13" ht="14.4" customHeight="1" x14ac:dyDescent="0.3">
      <c r="A304" s="625" t="s">
        <v>2804</v>
      </c>
      <c r="B304" s="626" t="s">
        <v>2680</v>
      </c>
      <c r="C304" s="626" t="s">
        <v>3622</v>
      </c>
      <c r="D304" s="626" t="s">
        <v>2684</v>
      </c>
      <c r="E304" s="626" t="s">
        <v>3623</v>
      </c>
      <c r="F304" s="629">
        <v>1</v>
      </c>
      <c r="G304" s="629">
        <v>0</v>
      </c>
      <c r="H304" s="642"/>
      <c r="I304" s="629"/>
      <c r="J304" s="629"/>
      <c r="K304" s="642"/>
      <c r="L304" s="629">
        <v>1</v>
      </c>
      <c r="M304" s="630">
        <v>0</v>
      </c>
    </row>
    <row r="305" spans="1:13" ht="14.4" customHeight="1" x14ac:dyDescent="0.3">
      <c r="A305" s="625" t="s">
        <v>2804</v>
      </c>
      <c r="B305" s="626" t="s">
        <v>2691</v>
      </c>
      <c r="C305" s="626" t="s">
        <v>2844</v>
      </c>
      <c r="D305" s="626" t="s">
        <v>2845</v>
      </c>
      <c r="E305" s="626" t="s">
        <v>2846</v>
      </c>
      <c r="F305" s="629"/>
      <c r="G305" s="629"/>
      <c r="H305" s="642">
        <v>0</v>
      </c>
      <c r="I305" s="629">
        <v>1</v>
      </c>
      <c r="J305" s="629">
        <v>333.31</v>
      </c>
      <c r="K305" s="642">
        <v>1</v>
      </c>
      <c r="L305" s="629">
        <v>1</v>
      </c>
      <c r="M305" s="630">
        <v>333.31</v>
      </c>
    </row>
    <row r="306" spans="1:13" ht="14.4" customHeight="1" x14ac:dyDescent="0.3">
      <c r="A306" s="625" t="s">
        <v>2804</v>
      </c>
      <c r="B306" s="626" t="s">
        <v>2709</v>
      </c>
      <c r="C306" s="626" t="s">
        <v>3613</v>
      </c>
      <c r="D306" s="626" t="s">
        <v>3614</v>
      </c>
      <c r="E306" s="626" t="s">
        <v>3615</v>
      </c>
      <c r="F306" s="629"/>
      <c r="G306" s="629"/>
      <c r="H306" s="642">
        <v>0</v>
      </c>
      <c r="I306" s="629">
        <v>3</v>
      </c>
      <c r="J306" s="629">
        <v>1199.76</v>
      </c>
      <c r="K306" s="642">
        <v>1</v>
      </c>
      <c r="L306" s="629">
        <v>3</v>
      </c>
      <c r="M306" s="630">
        <v>1199.76</v>
      </c>
    </row>
    <row r="307" spans="1:13" ht="14.4" customHeight="1" x14ac:dyDescent="0.3">
      <c r="A307" s="625" t="s">
        <v>2804</v>
      </c>
      <c r="B307" s="626" t="s">
        <v>2711</v>
      </c>
      <c r="C307" s="626" t="s">
        <v>2885</v>
      </c>
      <c r="D307" s="626" t="s">
        <v>2886</v>
      </c>
      <c r="E307" s="626" t="s">
        <v>2887</v>
      </c>
      <c r="F307" s="629"/>
      <c r="G307" s="629"/>
      <c r="H307" s="642">
        <v>0</v>
      </c>
      <c r="I307" s="629">
        <v>8</v>
      </c>
      <c r="J307" s="629">
        <v>1778</v>
      </c>
      <c r="K307" s="642">
        <v>1</v>
      </c>
      <c r="L307" s="629">
        <v>8</v>
      </c>
      <c r="M307" s="630">
        <v>1778</v>
      </c>
    </row>
    <row r="308" spans="1:13" ht="14.4" customHeight="1" x14ac:dyDescent="0.3">
      <c r="A308" s="625" t="s">
        <v>2804</v>
      </c>
      <c r="B308" s="626" t="s">
        <v>2727</v>
      </c>
      <c r="C308" s="626" t="s">
        <v>3331</v>
      </c>
      <c r="D308" s="626" t="s">
        <v>3332</v>
      </c>
      <c r="E308" s="626" t="s">
        <v>3333</v>
      </c>
      <c r="F308" s="629"/>
      <c r="G308" s="629"/>
      <c r="H308" s="642">
        <v>0</v>
      </c>
      <c r="I308" s="629">
        <v>1</v>
      </c>
      <c r="J308" s="629">
        <v>543.04</v>
      </c>
      <c r="K308" s="642">
        <v>1</v>
      </c>
      <c r="L308" s="629">
        <v>1</v>
      </c>
      <c r="M308" s="630">
        <v>543.04</v>
      </c>
    </row>
    <row r="309" spans="1:13" ht="14.4" customHeight="1" x14ac:dyDescent="0.3">
      <c r="A309" s="625" t="s">
        <v>2804</v>
      </c>
      <c r="B309" s="626" t="s">
        <v>2735</v>
      </c>
      <c r="C309" s="626" t="s">
        <v>667</v>
      </c>
      <c r="D309" s="626" t="s">
        <v>668</v>
      </c>
      <c r="E309" s="626" t="s">
        <v>2736</v>
      </c>
      <c r="F309" s="629">
        <v>1</v>
      </c>
      <c r="G309" s="629">
        <v>96.63</v>
      </c>
      <c r="H309" s="642">
        <v>1</v>
      </c>
      <c r="I309" s="629"/>
      <c r="J309" s="629"/>
      <c r="K309" s="642">
        <v>0</v>
      </c>
      <c r="L309" s="629">
        <v>1</v>
      </c>
      <c r="M309" s="630">
        <v>96.63</v>
      </c>
    </row>
    <row r="310" spans="1:13" ht="14.4" customHeight="1" x14ac:dyDescent="0.3">
      <c r="A310" s="625" t="s">
        <v>2804</v>
      </c>
      <c r="B310" s="626" t="s">
        <v>2764</v>
      </c>
      <c r="C310" s="626" t="s">
        <v>3620</v>
      </c>
      <c r="D310" s="626" t="s">
        <v>3621</v>
      </c>
      <c r="E310" s="626" t="s">
        <v>2063</v>
      </c>
      <c r="F310" s="629">
        <v>1</v>
      </c>
      <c r="G310" s="629">
        <v>91.83</v>
      </c>
      <c r="H310" s="642">
        <v>1</v>
      </c>
      <c r="I310" s="629"/>
      <c r="J310" s="629"/>
      <c r="K310" s="642">
        <v>0</v>
      </c>
      <c r="L310" s="629">
        <v>1</v>
      </c>
      <c r="M310" s="630">
        <v>91.83</v>
      </c>
    </row>
    <row r="311" spans="1:13" ht="14.4" customHeight="1" x14ac:dyDescent="0.3">
      <c r="A311" s="625" t="s">
        <v>2805</v>
      </c>
      <c r="B311" s="626" t="s">
        <v>2654</v>
      </c>
      <c r="C311" s="626" t="s">
        <v>3627</v>
      </c>
      <c r="D311" s="626" t="s">
        <v>3628</v>
      </c>
      <c r="E311" s="626" t="s">
        <v>2741</v>
      </c>
      <c r="F311" s="629">
        <v>4</v>
      </c>
      <c r="G311" s="629">
        <v>266.16000000000003</v>
      </c>
      <c r="H311" s="642">
        <v>1</v>
      </c>
      <c r="I311" s="629"/>
      <c r="J311" s="629"/>
      <c r="K311" s="642">
        <v>0</v>
      </c>
      <c r="L311" s="629">
        <v>4</v>
      </c>
      <c r="M311" s="630">
        <v>266.16000000000003</v>
      </c>
    </row>
    <row r="312" spans="1:13" ht="14.4" customHeight="1" x14ac:dyDescent="0.3">
      <c r="A312" s="625" t="s">
        <v>2805</v>
      </c>
      <c r="B312" s="626" t="s">
        <v>2654</v>
      </c>
      <c r="C312" s="626" t="s">
        <v>3656</v>
      </c>
      <c r="D312" s="626" t="s">
        <v>3628</v>
      </c>
      <c r="E312" s="626" t="s">
        <v>2741</v>
      </c>
      <c r="F312" s="629">
        <v>1</v>
      </c>
      <c r="G312" s="629">
        <v>66.540000000000006</v>
      </c>
      <c r="H312" s="642">
        <v>1</v>
      </c>
      <c r="I312" s="629"/>
      <c r="J312" s="629"/>
      <c r="K312" s="642">
        <v>0</v>
      </c>
      <c r="L312" s="629">
        <v>1</v>
      </c>
      <c r="M312" s="630">
        <v>66.540000000000006</v>
      </c>
    </row>
    <row r="313" spans="1:13" ht="14.4" customHeight="1" x14ac:dyDescent="0.3">
      <c r="A313" s="625" t="s">
        <v>2805</v>
      </c>
      <c r="B313" s="626" t="s">
        <v>2664</v>
      </c>
      <c r="C313" s="626" t="s">
        <v>3643</v>
      </c>
      <c r="D313" s="626" t="s">
        <v>3644</v>
      </c>
      <c r="E313" s="626" t="s">
        <v>3645</v>
      </c>
      <c r="F313" s="629">
        <v>3</v>
      </c>
      <c r="G313" s="629">
        <v>72.69</v>
      </c>
      <c r="H313" s="642">
        <v>1</v>
      </c>
      <c r="I313" s="629"/>
      <c r="J313" s="629"/>
      <c r="K313" s="642">
        <v>0</v>
      </c>
      <c r="L313" s="629">
        <v>3</v>
      </c>
      <c r="M313" s="630">
        <v>72.69</v>
      </c>
    </row>
    <row r="314" spans="1:13" ht="14.4" customHeight="1" x14ac:dyDescent="0.3">
      <c r="A314" s="625" t="s">
        <v>2805</v>
      </c>
      <c r="B314" s="626" t="s">
        <v>2669</v>
      </c>
      <c r="C314" s="626" t="s">
        <v>3663</v>
      </c>
      <c r="D314" s="626" t="s">
        <v>3664</v>
      </c>
      <c r="E314" s="626" t="s">
        <v>3665</v>
      </c>
      <c r="F314" s="629">
        <v>1</v>
      </c>
      <c r="G314" s="629">
        <v>0</v>
      </c>
      <c r="H314" s="642"/>
      <c r="I314" s="629"/>
      <c r="J314" s="629"/>
      <c r="K314" s="642"/>
      <c r="L314" s="629">
        <v>1</v>
      </c>
      <c r="M314" s="630">
        <v>0</v>
      </c>
    </row>
    <row r="315" spans="1:13" ht="14.4" customHeight="1" x14ac:dyDescent="0.3">
      <c r="A315" s="625" t="s">
        <v>2805</v>
      </c>
      <c r="B315" s="626" t="s">
        <v>4162</v>
      </c>
      <c r="C315" s="626" t="s">
        <v>3660</v>
      </c>
      <c r="D315" s="626" t="s">
        <v>2841</v>
      </c>
      <c r="E315" s="626" t="s">
        <v>3661</v>
      </c>
      <c r="F315" s="629">
        <v>1</v>
      </c>
      <c r="G315" s="629">
        <v>0</v>
      </c>
      <c r="H315" s="642"/>
      <c r="I315" s="629"/>
      <c r="J315" s="629"/>
      <c r="K315" s="642"/>
      <c r="L315" s="629">
        <v>1</v>
      </c>
      <c r="M315" s="630">
        <v>0</v>
      </c>
    </row>
    <row r="316" spans="1:13" ht="14.4" customHeight="1" x14ac:dyDescent="0.3">
      <c r="A316" s="625" t="s">
        <v>2805</v>
      </c>
      <c r="B316" s="626" t="s">
        <v>2672</v>
      </c>
      <c r="C316" s="626" t="s">
        <v>3635</v>
      </c>
      <c r="D316" s="626" t="s">
        <v>3597</v>
      </c>
      <c r="E316" s="626" t="s">
        <v>2762</v>
      </c>
      <c r="F316" s="629">
        <v>1</v>
      </c>
      <c r="G316" s="629">
        <v>0</v>
      </c>
      <c r="H316" s="642"/>
      <c r="I316" s="629"/>
      <c r="J316" s="629"/>
      <c r="K316" s="642"/>
      <c r="L316" s="629">
        <v>1</v>
      </c>
      <c r="M316" s="630">
        <v>0</v>
      </c>
    </row>
    <row r="317" spans="1:13" ht="14.4" customHeight="1" x14ac:dyDescent="0.3">
      <c r="A317" s="625" t="s">
        <v>2805</v>
      </c>
      <c r="B317" s="626" t="s">
        <v>2672</v>
      </c>
      <c r="C317" s="626" t="s">
        <v>3596</v>
      </c>
      <c r="D317" s="626" t="s">
        <v>3597</v>
      </c>
      <c r="E317" s="626" t="s">
        <v>1969</v>
      </c>
      <c r="F317" s="629"/>
      <c r="G317" s="629"/>
      <c r="H317" s="642">
        <v>0</v>
      </c>
      <c r="I317" s="629">
        <v>2</v>
      </c>
      <c r="J317" s="629">
        <v>238.82</v>
      </c>
      <c r="K317" s="642">
        <v>1</v>
      </c>
      <c r="L317" s="629">
        <v>2</v>
      </c>
      <c r="M317" s="630">
        <v>238.82</v>
      </c>
    </row>
    <row r="318" spans="1:13" ht="14.4" customHeight="1" x14ac:dyDescent="0.3">
      <c r="A318" s="625" t="s">
        <v>2805</v>
      </c>
      <c r="B318" s="626" t="s">
        <v>2691</v>
      </c>
      <c r="C318" s="626" t="s">
        <v>3633</v>
      </c>
      <c r="D318" s="626" t="s">
        <v>2845</v>
      </c>
      <c r="E318" s="626" t="s">
        <v>3634</v>
      </c>
      <c r="F318" s="629">
        <v>1</v>
      </c>
      <c r="G318" s="629">
        <v>0</v>
      </c>
      <c r="H318" s="642"/>
      <c r="I318" s="629"/>
      <c r="J318" s="629"/>
      <c r="K318" s="642"/>
      <c r="L318" s="629">
        <v>1</v>
      </c>
      <c r="M318" s="630">
        <v>0</v>
      </c>
    </row>
    <row r="319" spans="1:13" ht="14.4" customHeight="1" x14ac:dyDescent="0.3">
      <c r="A319" s="625" t="s">
        <v>2805</v>
      </c>
      <c r="B319" s="626" t="s">
        <v>2701</v>
      </c>
      <c r="C319" s="626" t="s">
        <v>3636</v>
      </c>
      <c r="D319" s="626" t="s">
        <v>3637</v>
      </c>
      <c r="E319" s="626" t="s">
        <v>3308</v>
      </c>
      <c r="F319" s="629">
        <v>2</v>
      </c>
      <c r="G319" s="629">
        <v>368.44</v>
      </c>
      <c r="H319" s="642">
        <v>1</v>
      </c>
      <c r="I319" s="629"/>
      <c r="J319" s="629"/>
      <c r="K319" s="642">
        <v>0</v>
      </c>
      <c r="L319" s="629">
        <v>2</v>
      </c>
      <c r="M319" s="630">
        <v>368.44</v>
      </c>
    </row>
    <row r="320" spans="1:13" ht="14.4" customHeight="1" x14ac:dyDescent="0.3">
      <c r="A320" s="625" t="s">
        <v>2805</v>
      </c>
      <c r="B320" s="626" t="s">
        <v>2701</v>
      </c>
      <c r="C320" s="626" t="s">
        <v>3638</v>
      </c>
      <c r="D320" s="626" t="s">
        <v>3637</v>
      </c>
      <c r="E320" s="626" t="s">
        <v>3308</v>
      </c>
      <c r="F320" s="629"/>
      <c r="G320" s="629"/>
      <c r="H320" s="642">
        <v>0</v>
      </c>
      <c r="I320" s="629">
        <v>1</v>
      </c>
      <c r="J320" s="629">
        <v>184.22</v>
      </c>
      <c r="K320" s="642">
        <v>1</v>
      </c>
      <c r="L320" s="629">
        <v>1</v>
      </c>
      <c r="M320" s="630">
        <v>184.22</v>
      </c>
    </row>
    <row r="321" spans="1:13" ht="14.4" customHeight="1" x14ac:dyDescent="0.3">
      <c r="A321" s="625" t="s">
        <v>2805</v>
      </c>
      <c r="B321" s="626" t="s">
        <v>2711</v>
      </c>
      <c r="C321" s="626" t="s">
        <v>2885</v>
      </c>
      <c r="D321" s="626" t="s">
        <v>2886</v>
      </c>
      <c r="E321" s="626" t="s">
        <v>2887</v>
      </c>
      <c r="F321" s="629"/>
      <c r="G321" s="629"/>
      <c r="H321" s="642">
        <v>0</v>
      </c>
      <c r="I321" s="629">
        <v>1</v>
      </c>
      <c r="J321" s="629">
        <v>222.25</v>
      </c>
      <c r="K321" s="642">
        <v>1</v>
      </c>
      <c r="L321" s="629">
        <v>1</v>
      </c>
      <c r="M321" s="630">
        <v>222.25</v>
      </c>
    </row>
    <row r="322" spans="1:13" ht="14.4" customHeight="1" x14ac:dyDescent="0.3">
      <c r="A322" s="625" t="s">
        <v>2805</v>
      </c>
      <c r="B322" s="626" t="s">
        <v>2733</v>
      </c>
      <c r="C322" s="626" t="s">
        <v>3654</v>
      </c>
      <c r="D322" s="626" t="s">
        <v>3655</v>
      </c>
      <c r="E322" s="626" t="s">
        <v>2528</v>
      </c>
      <c r="F322" s="629">
        <v>1</v>
      </c>
      <c r="G322" s="629">
        <v>0</v>
      </c>
      <c r="H322" s="642"/>
      <c r="I322" s="629"/>
      <c r="J322" s="629"/>
      <c r="K322" s="642"/>
      <c r="L322" s="629">
        <v>1</v>
      </c>
      <c r="M322" s="630">
        <v>0</v>
      </c>
    </row>
    <row r="323" spans="1:13" ht="14.4" customHeight="1" x14ac:dyDescent="0.3">
      <c r="A323" s="625" t="s">
        <v>2805</v>
      </c>
      <c r="B323" s="626" t="s">
        <v>2735</v>
      </c>
      <c r="C323" s="626" t="s">
        <v>3658</v>
      </c>
      <c r="D323" s="626" t="s">
        <v>1837</v>
      </c>
      <c r="E323" s="626" t="s">
        <v>3659</v>
      </c>
      <c r="F323" s="629">
        <v>1</v>
      </c>
      <c r="G323" s="629">
        <v>0</v>
      </c>
      <c r="H323" s="642"/>
      <c r="I323" s="629"/>
      <c r="J323" s="629"/>
      <c r="K323" s="642"/>
      <c r="L323" s="629">
        <v>1</v>
      </c>
      <c r="M323" s="630">
        <v>0</v>
      </c>
    </row>
    <row r="324" spans="1:13" ht="14.4" customHeight="1" x14ac:dyDescent="0.3">
      <c r="A324" s="625" t="s">
        <v>2806</v>
      </c>
      <c r="B324" s="626" t="s">
        <v>2624</v>
      </c>
      <c r="C324" s="626" t="s">
        <v>856</v>
      </c>
      <c r="D324" s="626" t="s">
        <v>857</v>
      </c>
      <c r="E324" s="626" t="s">
        <v>858</v>
      </c>
      <c r="F324" s="629"/>
      <c r="G324" s="629"/>
      <c r="H324" s="642">
        <v>0</v>
      </c>
      <c r="I324" s="629">
        <v>1</v>
      </c>
      <c r="J324" s="629">
        <v>190.48</v>
      </c>
      <c r="K324" s="642">
        <v>1</v>
      </c>
      <c r="L324" s="629">
        <v>1</v>
      </c>
      <c r="M324" s="630">
        <v>190.48</v>
      </c>
    </row>
    <row r="325" spans="1:13" ht="14.4" customHeight="1" x14ac:dyDescent="0.3">
      <c r="A325" s="625" t="s">
        <v>2806</v>
      </c>
      <c r="B325" s="626" t="s">
        <v>2633</v>
      </c>
      <c r="C325" s="626" t="s">
        <v>3394</v>
      </c>
      <c r="D325" s="626" t="s">
        <v>1899</v>
      </c>
      <c r="E325" s="626" t="s">
        <v>3396</v>
      </c>
      <c r="F325" s="629"/>
      <c r="G325" s="629"/>
      <c r="H325" s="642">
        <v>0</v>
      </c>
      <c r="I325" s="629">
        <v>3</v>
      </c>
      <c r="J325" s="629">
        <v>420.09000000000003</v>
      </c>
      <c r="K325" s="642">
        <v>1</v>
      </c>
      <c r="L325" s="629">
        <v>3</v>
      </c>
      <c r="M325" s="630">
        <v>420.09000000000003</v>
      </c>
    </row>
    <row r="326" spans="1:13" ht="14.4" customHeight="1" x14ac:dyDescent="0.3">
      <c r="A326" s="625" t="s">
        <v>2806</v>
      </c>
      <c r="B326" s="626" t="s">
        <v>2634</v>
      </c>
      <c r="C326" s="626" t="s">
        <v>3705</v>
      </c>
      <c r="D326" s="626" t="s">
        <v>3706</v>
      </c>
      <c r="E326" s="626" t="s">
        <v>3707</v>
      </c>
      <c r="F326" s="629">
        <v>2</v>
      </c>
      <c r="G326" s="629">
        <v>0</v>
      </c>
      <c r="H326" s="642"/>
      <c r="I326" s="629"/>
      <c r="J326" s="629"/>
      <c r="K326" s="642"/>
      <c r="L326" s="629">
        <v>2</v>
      </c>
      <c r="M326" s="630">
        <v>0</v>
      </c>
    </row>
    <row r="327" spans="1:13" ht="14.4" customHeight="1" x14ac:dyDescent="0.3">
      <c r="A327" s="625" t="s">
        <v>2806</v>
      </c>
      <c r="B327" s="626" t="s">
        <v>2654</v>
      </c>
      <c r="C327" s="626" t="s">
        <v>3710</v>
      </c>
      <c r="D327" s="626" t="s">
        <v>3711</v>
      </c>
      <c r="E327" s="626" t="s">
        <v>3712</v>
      </c>
      <c r="F327" s="629">
        <v>2</v>
      </c>
      <c r="G327" s="629">
        <v>99.84</v>
      </c>
      <c r="H327" s="642">
        <v>1</v>
      </c>
      <c r="I327" s="629"/>
      <c r="J327" s="629"/>
      <c r="K327" s="642">
        <v>0</v>
      </c>
      <c r="L327" s="629">
        <v>2</v>
      </c>
      <c r="M327" s="630">
        <v>99.84</v>
      </c>
    </row>
    <row r="328" spans="1:13" ht="14.4" customHeight="1" x14ac:dyDescent="0.3">
      <c r="A328" s="625" t="s">
        <v>2806</v>
      </c>
      <c r="B328" s="626" t="s">
        <v>2711</v>
      </c>
      <c r="C328" s="626" t="s">
        <v>3669</v>
      </c>
      <c r="D328" s="626" t="s">
        <v>3670</v>
      </c>
      <c r="E328" s="626" t="s">
        <v>2887</v>
      </c>
      <c r="F328" s="629">
        <v>2</v>
      </c>
      <c r="G328" s="629">
        <v>444.5</v>
      </c>
      <c r="H328" s="642">
        <v>1</v>
      </c>
      <c r="I328" s="629"/>
      <c r="J328" s="629"/>
      <c r="K328" s="642">
        <v>0</v>
      </c>
      <c r="L328" s="629">
        <v>2</v>
      </c>
      <c r="M328" s="630">
        <v>444.5</v>
      </c>
    </row>
    <row r="329" spans="1:13" ht="14.4" customHeight="1" x14ac:dyDescent="0.3">
      <c r="A329" s="625" t="s">
        <v>2806</v>
      </c>
      <c r="B329" s="626" t="s">
        <v>2733</v>
      </c>
      <c r="C329" s="626" t="s">
        <v>2527</v>
      </c>
      <c r="D329" s="626" t="s">
        <v>1953</v>
      </c>
      <c r="E329" s="626" t="s">
        <v>2528</v>
      </c>
      <c r="F329" s="629"/>
      <c r="G329" s="629"/>
      <c r="H329" s="642">
        <v>0</v>
      </c>
      <c r="I329" s="629">
        <v>13</v>
      </c>
      <c r="J329" s="629">
        <v>2512.3799999999997</v>
      </c>
      <c r="K329" s="642">
        <v>1</v>
      </c>
      <c r="L329" s="629">
        <v>13</v>
      </c>
      <c r="M329" s="630">
        <v>2512.3799999999997</v>
      </c>
    </row>
    <row r="330" spans="1:13" ht="14.4" customHeight="1" x14ac:dyDescent="0.3">
      <c r="A330" s="625" t="s">
        <v>2806</v>
      </c>
      <c r="B330" s="626" t="s">
        <v>2735</v>
      </c>
      <c r="C330" s="626" t="s">
        <v>3960</v>
      </c>
      <c r="D330" s="626" t="s">
        <v>1837</v>
      </c>
      <c r="E330" s="626" t="s">
        <v>3961</v>
      </c>
      <c r="F330" s="629"/>
      <c r="G330" s="629"/>
      <c r="H330" s="642">
        <v>0</v>
      </c>
      <c r="I330" s="629">
        <v>2</v>
      </c>
      <c r="J330" s="629">
        <v>96.62</v>
      </c>
      <c r="K330" s="642">
        <v>1</v>
      </c>
      <c r="L330" s="629">
        <v>2</v>
      </c>
      <c r="M330" s="630">
        <v>96.62</v>
      </c>
    </row>
    <row r="331" spans="1:13" ht="14.4" customHeight="1" x14ac:dyDescent="0.3">
      <c r="A331" s="625" t="s">
        <v>2806</v>
      </c>
      <c r="B331" s="626" t="s">
        <v>2735</v>
      </c>
      <c r="C331" s="626" t="s">
        <v>2927</v>
      </c>
      <c r="D331" s="626" t="s">
        <v>1837</v>
      </c>
      <c r="E331" s="626" t="s">
        <v>2928</v>
      </c>
      <c r="F331" s="629"/>
      <c r="G331" s="629"/>
      <c r="H331" s="642">
        <v>0</v>
      </c>
      <c r="I331" s="629">
        <v>2</v>
      </c>
      <c r="J331" s="629">
        <v>193.26</v>
      </c>
      <c r="K331" s="642">
        <v>1</v>
      </c>
      <c r="L331" s="629">
        <v>2</v>
      </c>
      <c r="M331" s="630">
        <v>193.26</v>
      </c>
    </row>
    <row r="332" spans="1:13" ht="14.4" customHeight="1" x14ac:dyDescent="0.3">
      <c r="A332" s="625" t="s">
        <v>2806</v>
      </c>
      <c r="B332" s="626" t="s">
        <v>2735</v>
      </c>
      <c r="C332" s="626" t="s">
        <v>667</v>
      </c>
      <c r="D332" s="626" t="s">
        <v>668</v>
      </c>
      <c r="E332" s="626" t="s">
        <v>2736</v>
      </c>
      <c r="F332" s="629">
        <v>8</v>
      </c>
      <c r="G332" s="629">
        <v>773.04</v>
      </c>
      <c r="H332" s="642">
        <v>1</v>
      </c>
      <c r="I332" s="629"/>
      <c r="J332" s="629"/>
      <c r="K332" s="642">
        <v>0</v>
      </c>
      <c r="L332" s="629">
        <v>8</v>
      </c>
      <c r="M332" s="630">
        <v>773.04</v>
      </c>
    </row>
    <row r="333" spans="1:13" ht="14.4" customHeight="1" x14ac:dyDescent="0.3">
      <c r="A333" s="625" t="s">
        <v>2806</v>
      </c>
      <c r="B333" s="626" t="s">
        <v>4166</v>
      </c>
      <c r="C333" s="626" t="s">
        <v>2983</v>
      </c>
      <c r="D333" s="626" t="s">
        <v>2984</v>
      </c>
      <c r="E333" s="626" t="s">
        <v>2985</v>
      </c>
      <c r="F333" s="629"/>
      <c r="G333" s="629"/>
      <c r="H333" s="642">
        <v>0</v>
      </c>
      <c r="I333" s="629">
        <v>11</v>
      </c>
      <c r="J333" s="629">
        <v>6919.77</v>
      </c>
      <c r="K333" s="642">
        <v>1</v>
      </c>
      <c r="L333" s="629">
        <v>11</v>
      </c>
      <c r="M333" s="630">
        <v>6919.77</v>
      </c>
    </row>
    <row r="334" spans="1:13" ht="14.4" customHeight="1" x14ac:dyDescent="0.3">
      <c r="A334" s="625" t="s">
        <v>2806</v>
      </c>
      <c r="B334" s="626" t="s">
        <v>4166</v>
      </c>
      <c r="C334" s="626" t="s">
        <v>2986</v>
      </c>
      <c r="D334" s="626" t="s">
        <v>2987</v>
      </c>
      <c r="E334" s="626" t="s">
        <v>2988</v>
      </c>
      <c r="F334" s="629">
        <v>9</v>
      </c>
      <c r="G334" s="629">
        <v>0</v>
      </c>
      <c r="H334" s="642"/>
      <c r="I334" s="629"/>
      <c r="J334" s="629"/>
      <c r="K334" s="642"/>
      <c r="L334" s="629">
        <v>9</v>
      </c>
      <c r="M334" s="630">
        <v>0</v>
      </c>
    </row>
    <row r="335" spans="1:13" ht="14.4" customHeight="1" x14ac:dyDescent="0.3">
      <c r="A335" s="625" t="s">
        <v>2806</v>
      </c>
      <c r="B335" s="626" t="s">
        <v>4166</v>
      </c>
      <c r="C335" s="626" t="s">
        <v>2989</v>
      </c>
      <c r="D335" s="626" t="s">
        <v>2990</v>
      </c>
      <c r="E335" s="626" t="s">
        <v>2991</v>
      </c>
      <c r="F335" s="629">
        <v>4</v>
      </c>
      <c r="G335" s="629">
        <v>0</v>
      </c>
      <c r="H335" s="642"/>
      <c r="I335" s="629"/>
      <c r="J335" s="629"/>
      <c r="K335" s="642"/>
      <c r="L335" s="629">
        <v>4</v>
      </c>
      <c r="M335" s="630">
        <v>0</v>
      </c>
    </row>
    <row r="336" spans="1:13" ht="14.4" customHeight="1" x14ac:dyDescent="0.3">
      <c r="A336" s="625" t="s">
        <v>2806</v>
      </c>
      <c r="B336" s="626" t="s">
        <v>4166</v>
      </c>
      <c r="C336" s="626" t="s">
        <v>2995</v>
      </c>
      <c r="D336" s="626" t="s">
        <v>2996</v>
      </c>
      <c r="E336" s="626" t="s">
        <v>2997</v>
      </c>
      <c r="F336" s="629">
        <v>6</v>
      </c>
      <c r="G336" s="629">
        <v>0</v>
      </c>
      <c r="H336" s="642"/>
      <c r="I336" s="629"/>
      <c r="J336" s="629"/>
      <c r="K336" s="642"/>
      <c r="L336" s="629">
        <v>6</v>
      </c>
      <c r="M336" s="630">
        <v>0</v>
      </c>
    </row>
    <row r="337" spans="1:13" ht="14.4" customHeight="1" x14ac:dyDescent="0.3">
      <c r="A337" s="625" t="s">
        <v>2806</v>
      </c>
      <c r="B337" s="626" t="s">
        <v>4166</v>
      </c>
      <c r="C337" s="626" t="s">
        <v>4103</v>
      </c>
      <c r="D337" s="626" t="s">
        <v>4106</v>
      </c>
      <c r="E337" s="626" t="s">
        <v>3881</v>
      </c>
      <c r="F337" s="629">
        <v>3</v>
      </c>
      <c r="G337" s="629">
        <v>17668.800000000003</v>
      </c>
      <c r="H337" s="642">
        <v>1</v>
      </c>
      <c r="I337" s="629"/>
      <c r="J337" s="629"/>
      <c r="K337" s="642">
        <v>0</v>
      </c>
      <c r="L337" s="629">
        <v>3</v>
      </c>
      <c r="M337" s="630">
        <v>17668.800000000003</v>
      </c>
    </row>
    <row r="338" spans="1:13" ht="14.4" customHeight="1" x14ac:dyDescent="0.3">
      <c r="A338" s="625" t="s">
        <v>2806</v>
      </c>
      <c r="B338" s="626" t="s">
        <v>4166</v>
      </c>
      <c r="C338" s="626" t="s">
        <v>3007</v>
      </c>
      <c r="D338" s="626" t="s">
        <v>3008</v>
      </c>
      <c r="E338" s="626" t="s">
        <v>3009</v>
      </c>
      <c r="F338" s="629">
        <v>2</v>
      </c>
      <c r="G338" s="629">
        <v>8717.26</v>
      </c>
      <c r="H338" s="642">
        <v>1</v>
      </c>
      <c r="I338" s="629"/>
      <c r="J338" s="629"/>
      <c r="K338" s="642">
        <v>0</v>
      </c>
      <c r="L338" s="629">
        <v>2</v>
      </c>
      <c r="M338" s="630">
        <v>8717.26</v>
      </c>
    </row>
    <row r="339" spans="1:13" ht="14.4" customHeight="1" x14ac:dyDescent="0.3">
      <c r="A339" s="625" t="s">
        <v>2806</v>
      </c>
      <c r="B339" s="626" t="s">
        <v>4166</v>
      </c>
      <c r="C339" s="626" t="s">
        <v>3465</v>
      </c>
      <c r="D339" s="626" t="s">
        <v>3466</v>
      </c>
      <c r="E339" s="626" t="s">
        <v>3467</v>
      </c>
      <c r="F339" s="629">
        <v>2</v>
      </c>
      <c r="G339" s="629">
        <v>2126.66</v>
      </c>
      <c r="H339" s="642">
        <v>1</v>
      </c>
      <c r="I339" s="629"/>
      <c r="J339" s="629"/>
      <c r="K339" s="642">
        <v>0</v>
      </c>
      <c r="L339" s="629">
        <v>2</v>
      </c>
      <c r="M339" s="630">
        <v>2126.66</v>
      </c>
    </row>
    <row r="340" spans="1:13" ht="14.4" customHeight="1" x14ac:dyDescent="0.3">
      <c r="A340" s="625" t="s">
        <v>2806</v>
      </c>
      <c r="B340" s="626" t="s">
        <v>4166</v>
      </c>
      <c r="C340" s="626" t="s">
        <v>3013</v>
      </c>
      <c r="D340" s="626" t="s">
        <v>3014</v>
      </c>
      <c r="E340" s="626" t="s">
        <v>3015</v>
      </c>
      <c r="F340" s="629">
        <v>20</v>
      </c>
      <c r="G340" s="629">
        <v>32580.6</v>
      </c>
      <c r="H340" s="642">
        <v>1</v>
      </c>
      <c r="I340" s="629"/>
      <c r="J340" s="629"/>
      <c r="K340" s="642">
        <v>0</v>
      </c>
      <c r="L340" s="629">
        <v>20</v>
      </c>
      <c r="M340" s="630">
        <v>32580.6</v>
      </c>
    </row>
    <row r="341" spans="1:13" ht="14.4" customHeight="1" x14ac:dyDescent="0.3">
      <c r="A341" s="625" t="s">
        <v>2806</v>
      </c>
      <c r="B341" s="626" t="s">
        <v>4166</v>
      </c>
      <c r="C341" s="626" t="s">
        <v>3468</v>
      </c>
      <c r="D341" s="626" t="s">
        <v>3469</v>
      </c>
      <c r="E341" s="626" t="s">
        <v>3470</v>
      </c>
      <c r="F341" s="629">
        <v>18</v>
      </c>
      <c r="G341" s="629">
        <v>41982.840000000004</v>
      </c>
      <c r="H341" s="642">
        <v>1</v>
      </c>
      <c r="I341" s="629"/>
      <c r="J341" s="629"/>
      <c r="K341" s="642">
        <v>0</v>
      </c>
      <c r="L341" s="629">
        <v>18</v>
      </c>
      <c r="M341" s="630">
        <v>41982.840000000004</v>
      </c>
    </row>
    <row r="342" spans="1:13" ht="14.4" customHeight="1" x14ac:dyDescent="0.3">
      <c r="A342" s="625" t="s">
        <v>2806</v>
      </c>
      <c r="B342" s="626" t="s">
        <v>4166</v>
      </c>
      <c r="C342" s="626" t="s">
        <v>3016</v>
      </c>
      <c r="D342" s="626" t="s">
        <v>3017</v>
      </c>
      <c r="E342" s="626" t="s">
        <v>3018</v>
      </c>
      <c r="F342" s="629">
        <v>13</v>
      </c>
      <c r="G342" s="629">
        <v>36240.36</v>
      </c>
      <c r="H342" s="642">
        <v>1</v>
      </c>
      <c r="I342" s="629"/>
      <c r="J342" s="629"/>
      <c r="K342" s="642">
        <v>0</v>
      </c>
      <c r="L342" s="629">
        <v>13</v>
      </c>
      <c r="M342" s="630">
        <v>36240.36</v>
      </c>
    </row>
    <row r="343" spans="1:13" ht="14.4" customHeight="1" x14ac:dyDescent="0.3">
      <c r="A343" s="625" t="s">
        <v>2806</v>
      </c>
      <c r="B343" s="626" t="s">
        <v>4166</v>
      </c>
      <c r="C343" s="626" t="s">
        <v>3019</v>
      </c>
      <c r="D343" s="626" t="s">
        <v>3020</v>
      </c>
      <c r="E343" s="626" t="s">
        <v>3021</v>
      </c>
      <c r="F343" s="629"/>
      <c r="G343" s="629"/>
      <c r="H343" s="642">
        <v>0</v>
      </c>
      <c r="I343" s="629">
        <v>31</v>
      </c>
      <c r="J343" s="629">
        <v>86419.32</v>
      </c>
      <c r="K343" s="642">
        <v>1</v>
      </c>
      <c r="L343" s="629">
        <v>31</v>
      </c>
      <c r="M343" s="630">
        <v>86419.32</v>
      </c>
    </row>
    <row r="344" spans="1:13" ht="14.4" customHeight="1" x14ac:dyDescent="0.3">
      <c r="A344" s="625" t="s">
        <v>2806</v>
      </c>
      <c r="B344" s="626" t="s">
        <v>4166</v>
      </c>
      <c r="C344" s="626" t="s">
        <v>3022</v>
      </c>
      <c r="D344" s="626" t="s">
        <v>3023</v>
      </c>
      <c r="E344" s="626" t="s">
        <v>3024</v>
      </c>
      <c r="F344" s="629"/>
      <c r="G344" s="629"/>
      <c r="H344" s="642">
        <v>0</v>
      </c>
      <c r="I344" s="629">
        <v>18</v>
      </c>
      <c r="J344" s="629">
        <v>41982.84</v>
      </c>
      <c r="K344" s="642">
        <v>1</v>
      </c>
      <c r="L344" s="629">
        <v>18</v>
      </c>
      <c r="M344" s="630">
        <v>41982.84</v>
      </c>
    </row>
    <row r="345" spans="1:13" ht="14.4" customHeight="1" x14ac:dyDescent="0.3">
      <c r="A345" s="625" t="s">
        <v>2806</v>
      </c>
      <c r="B345" s="626" t="s">
        <v>4166</v>
      </c>
      <c r="C345" s="626" t="s">
        <v>3025</v>
      </c>
      <c r="D345" s="626" t="s">
        <v>3026</v>
      </c>
      <c r="E345" s="626" t="s">
        <v>3027</v>
      </c>
      <c r="F345" s="629"/>
      <c r="G345" s="629"/>
      <c r="H345" s="642">
        <v>0</v>
      </c>
      <c r="I345" s="629">
        <v>50</v>
      </c>
      <c r="J345" s="629">
        <v>44043.999999999993</v>
      </c>
      <c r="K345" s="642">
        <v>1</v>
      </c>
      <c r="L345" s="629">
        <v>50</v>
      </c>
      <c r="M345" s="630">
        <v>44043.999999999993</v>
      </c>
    </row>
    <row r="346" spans="1:13" ht="14.4" customHeight="1" x14ac:dyDescent="0.3">
      <c r="A346" s="625" t="s">
        <v>2806</v>
      </c>
      <c r="B346" s="626" t="s">
        <v>4166</v>
      </c>
      <c r="C346" s="626" t="s">
        <v>3028</v>
      </c>
      <c r="D346" s="626" t="s">
        <v>3029</v>
      </c>
      <c r="E346" s="626" t="s">
        <v>3030</v>
      </c>
      <c r="F346" s="629"/>
      <c r="G346" s="629"/>
      <c r="H346" s="642">
        <v>0</v>
      </c>
      <c r="I346" s="629">
        <v>33</v>
      </c>
      <c r="J346" s="629">
        <v>53757.99</v>
      </c>
      <c r="K346" s="642">
        <v>1</v>
      </c>
      <c r="L346" s="629">
        <v>33</v>
      </c>
      <c r="M346" s="630">
        <v>53757.99</v>
      </c>
    </row>
    <row r="347" spans="1:13" ht="14.4" customHeight="1" x14ac:dyDescent="0.3">
      <c r="A347" s="625" t="s">
        <v>2806</v>
      </c>
      <c r="B347" s="626" t="s">
        <v>4167</v>
      </c>
      <c r="C347" s="626" t="s">
        <v>2958</v>
      </c>
      <c r="D347" s="626" t="s">
        <v>2959</v>
      </c>
      <c r="E347" s="626" t="s">
        <v>2960</v>
      </c>
      <c r="F347" s="629"/>
      <c r="G347" s="629"/>
      <c r="H347" s="642">
        <v>0</v>
      </c>
      <c r="I347" s="629">
        <v>53</v>
      </c>
      <c r="J347" s="629">
        <v>54462.799999999988</v>
      </c>
      <c r="K347" s="642">
        <v>1</v>
      </c>
      <c r="L347" s="629">
        <v>53</v>
      </c>
      <c r="M347" s="630">
        <v>54462.799999999988</v>
      </c>
    </row>
    <row r="348" spans="1:13" ht="14.4" customHeight="1" x14ac:dyDescent="0.3">
      <c r="A348" s="625" t="s">
        <v>2806</v>
      </c>
      <c r="B348" s="626" t="s">
        <v>4167</v>
      </c>
      <c r="C348" s="626" t="s">
        <v>3875</v>
      </c>
      <c r="D348" s="626" t="s">
        <v>2959</v>
      </c>
      <c r="E348" s="626" t="s">
        <v>3876</v>
      </c>
      <c r="F348" s="629">
        <v>3</v>
      </c>
      <c r="G348" s="629">
        <v>6165.24</v>
      </c>
      <c r="H348" s="642">
        <v>1</v>
      </c>
      <c r="I348" s="629"/>
      <c r="J348" s="629"/>
      <c r="K348" s="642">
        <v>0</v>
      </c>
      <c r="L348" s="629">
        <v>3</v>
      </c>
      <c r="M348" s="630">
        <v>6165.24</v>
      </c>
    </row>
    <row r="349" spans="1:13" ht="14.4" customHeight="1" x14ac:dyDescent="0.3">
      <c r="A349" s="625" t="s">
        <v>2806</v>
      </c>
      <c r="B349" s="626" t="s">
        <v>4167</v>
      </c>
      <c r="C349" s="626" t="s">
        <v>2961</v>
      </c>
      <c r="D349" s="626" t="s">
        <v>2962</v>
      </c>
      <c r="E349" s="626" t="s">
        <v>2963</v>
      </c>
      <c r="F349" s="629"/>
      <c r="G349" s="629"/>
      <c r="H349" s="642">
        <v>0</v>
      </c>
      <c r="I349" s="629">
        <v>44</v>
      </c>
      <c r="J349" s="629">
        <v>66413.600000000006</v>
      </c>
      <c r="K349" s="642">
        <v>1</v>
      </c>
      <c r="L349" s="629">
        <v>44</v>
      </c>
      <c r="M349" s="630">
        <v>66413.600000000006</v>
      </c>
    </row>
    <row r="350" spans="1:13" ht="14.4" customHeight="1" x14ac:dyDescent="0.3">
      <c r="A350" s="625" t="s">
        <v>2806</v>
      </c>
      <c r="B350" s="626" t="s">
        <v>4167</v>
      </c>
      <c r="C350" s="626" t="s">
        <v>3186</v>
      </c>
      <c r="D350" s="626" t="s">
        <v>3187</v>
      </c>
      <c r="E350" s="626" t="s">
        <v>3188</v>
      </c>
      <c r="F350" s="629"/>
      <c r="G350" s="629"/>
      <c r="H350" s="642">
        <v>0</v>
      </c>
      <c r="I350" s="629">
        <v>36</v>
      </c>
      <c r="J350" s="629">
        <v>68261.039999999994</v>
      </c>
      <c r="K350" s="642">
        <v>1</v>
      </c>
      <c r="L350" s="629">
        <v>36</v>
      </c>
      <c r="M350" s="630">
        <v>68261.039999999994</v>
      </c>
    </row>
    <row r="351" spans="1:13" ht="14.4" customHeight="1" x14ac:dyDescent="0.3">
      <c r="A351" s="625" t="s">
        <v>2806</v>
      </c>
      <c r="B351" s="626" t="s">
        <v>4167</v>
      </c>
      <c r="C351" s="626" t="s">
        <v>3948</v>
      </c>
      <c r="D351" s="626" t="s">
        <v>2962</v>
      </c>
      <c r="E351" s="626" t="s">
        <v>3949</v>
      </c>
      <c r="F351" s="629">
        <v>2</v>
      </c>
      <c r="G351" s="629">
        <v>6037.58</v>
      </c>
      <c r="H351" s="642">
        <v>1</v>
      </c>
      <c r="I351" s="629"/>
      <c r="J351" s="629"/>
      <c r="K351" s="642">
        <v>0</v>
      </c>
      <c r="L351" s="629">
        <v>2</v>
      </c>
      <c r="M351" s="630">
        <v>6037.58</v>
      </c>
    </row>
    <row r="352" spans="1:13" ht="14.4" customHeight="1" x14ac:dyDescent="0.3">
      <c r="A352" s="625" t="s">
        <v>2806</v>
      </c>
      <c r="B352" s="626" t="s">
        <v>4167</v>
      </c>
      <c r="C352" s="626" t="s">
        <v>4092</v>
      </c>
      <c r="D352" s="626" t="s">
        <v>4093</v>
      </c>
      <c r="E352" s="626" t="s">
        <v>4094</v>
      </c>
      <c r="F352" s="629">
        <v>1</v>
      </c>
      <c r="G352" s="629">
        <v>1418.07</v>
      </c>
      <c r="H352" s="642">
        <v>1</v>
      </c>
      <c r="I352" s="629"/>
      <c r="J352" s="629"/>
      <c r="K352" s="642">
        <v>0</v>
      </c>
      <c r="L352" s="629">
        <v>1</v>
      </c>
      <c r="M352" s="630">
        <v>1418.07</v>
      </c>
    </row>
    <row r="353" spans="1:13" ht="14.4" customHeight="1" x14ac:dyDescent="0.3">
      <c r="A353" s="625" t="s">
        <v>2806</v>
      </c>
      <c r="B353" s="626" t="s">
        <v>2774</v>
      </c>
      <c r="C353" s="626" t="s">
        <v>3156</v>
      </c>
      <c r="D353" s="626" t="s">
        <v>3157</v>
      </c>
      <c r="E353" s="626" t="s">
        <v>3078</v>
      </c>
      <c r="F353" s="629">
        <v>4</v>
      </c>
      <c r="G353" s="629">
        <v>747.4</v>
      </c>
      <c r="H353" s="642">
        <v>1</v>
      </c>
      <c r="I353" s="629"/>
      <c r="J353" s="629"/>
      <c r="K353" s="642">
        <v>0</v>
      </c>
      <c r="L353" s="629">
        <v>4</v>
      </c>
      <c r="M353" s="630">
        <v>747.4</v>
      </c>
    </row>
    <row r="354" spans="1:13" ht="14.4" customHeight="1" x14ac:dyDescent="0.3">
      <c r="A354" s="625" t="s">
        <v>2806</v>
      </c>
      <c r="B354" s="626" t="s">
        <v>2774</v>
      </c>
      <c r="C354" s="626" t="s">
        <v>3735</v>
      </c>
      <c r="D354" s="626" t="s">
        <v>3162</v>
      </c>
      <c r="E354" s="626" t="s">
        <v>3736</v>
      </c>
      <c r="F354" s="629">
        <v>1</v>
      </c>
      <c r="G354" s="629">
        <v>24.56</v>
      </c>
      <c r="H354" s="642">
        <v>1</v>
      </c>
      <c r="I354" s="629"/>
      <c r="J354" s="629"/>
      <c r="K354" s="642">
        <v>0</v>
      </c>
      <c r="L354" s="629">
        <v>1</v>
      </c>
      <c r="M354" s="630">
        <v>24.56</v>
      </c>
    </row>
    <row r="355" spans="1:13" ht="14.4" customHeight="1" x14ac:dyDescent="0.3">
      <c r="A355" s="625" t="s">
        <v>2806</v>
      </c>
      <c r="B355" s="626" t="s">
        <v>2774</v>
      </c>
      <c r="C355" s="626" t="s">
        <v>3161</v>
      </c>
      <c r="D355" s="626" t="s">
        <v>3162</v>
      </c>
      <c r="E355" s="626" t="s">
        <v>3163</v>
      </c>
      <c r="F355" s="629">
        <v>3</v>
      </c>
      <c r="G355" s="629">
        <v>221.01</v>
      </c>
      <c r="H355" s="642">
        <v>1</v>
      </c>
      <c r="I355" s="629"/>
      <c r="J355" s="629"/>
      <c r="K355" s="642">
        <v>0</v>
      </c>
      <c r="L355" s="629">
        <v>3</v>
      </c>
      <c r="M355" s="630">
        <v>221.01</v>
      </c>
    </row>
    <row r="356" spans="1:13" ht="14.4" customHeight="1" x14ac:dyDescent="0.3">
      <c r="A356" s="625" t="s">
        <v>2806</v>
      </c>
      <c r="B356" s="626" t="s">
        <v>2774</v>
      </c>
      <c r="C356" s="626" t="s">
        <v>3515</v>
      </c>
      <c r="D356" s="626" t="s">
        <v>3516</v>
      </c>
      <c r="E356" s="626" t="s">
        <v>918</v>
      </c>
      <c r="F356" s="629">
        <v>5</v>
      </c>
      <c r="G356" s="629">
        <v>891.13</v>
      </c>
      <c r="H356" s="642">
        <v>1</v>
      </c>
      <c r="I356" s="629"/>
      <c r="J356" s="629"/>
      <c r="K356" s="642">
        <v>0</v>
      </c>
      <c r="L356" s="629">
        <v>5</v>
      </c>
      <c r="M356" s="630">
        <v>891.13</v>
      </c>
    </row>
    <row r="357" spans="1:13" ht="14.4" customHeight="1" x14ac:dyDescent="0.3">
      <c r="A357" s="625" t="s">
        <v>2806</v>
      </c>
      <c r="B357" s="626" t="s">
        <v>2774</v>
      </c>
      <c r="C357" s="626" t="s">
        <v>3164</v>
      </c>
      <c r="D357" s="626" t="s">
        <v>3165</v>
      </c>
      <c r="E357" s="626" t="s">
        <v>3166</v>
      </c>
      <c r="F357" s="629"/>
      <c r="G357" s="629"/>
      <c r="H357" s="642">
        <v>0</v>
      </c>
      <c r="I357" s="629">
        <v>44</v>
      </c>
      <c r="J357" s="629">
        <v>6483.84</v>
      </c>
      <c r="K357" s="642">
        <v>1</v>
      </c>
      <c r="L357" s="629">
        <v>44</v>
      </c>
      <c r="M357" s="630">
        <v>6483.84</v>
      </c>
    </row>
    <row r="358" spans="1:13" ht="14.4" customHeight="1" x14ac:dyDescent="0.3">
      <c r="A358" s="625" t="s">
        <v>2806</v>
      </c>
      <c r="B358" s="626" t="s">
        <v>2774</v>
      </c>
      <c r="C358" s="626" t="s">
        <v>3167</v>
      </c>
      <c r="D358" s="626" t="s">
        <v>3168</v>
      </c>
      <c r="E358" s="626" t="s">
        <v>918</v>
      </c>
      <c r="F358" s="629"/>
      <c r="G358" s="629"/>
      <c r="H358" s="642">
        <v>0</v>
      </c>
      <c r="I358" s="629">
        <v>22</v>
      </c>
      <c r="J358" s="629">
        <v>3835.88</v>
      </c>
      <c r="K358" s="642">
        <v>1</v>
      </c>
      <c r="L358" s="629">
        <v>22</v>
      </c>
      <c r="M358" s="630">
        <v>3835.88</v>
      </c>
    </row>
    <row r="359" spans="1:13" ht="14.4" customHeight="1" x14ac:dyDescent="0.3">
      <c r="A359" s="625" t="s">
        <v>2806</v>
      </c>
      <c r="B359" s="626" t="s">
        <v>2774</v>
      </c>
      <c r="C359" s="626" t="s">
        <v>3564</v>
      </c>
      <c r="D359" s="626" t="s">
        <v>3170</v>
      </c>
      <c r="E359" s="626" t="s">
        <v>3078</v>
      </c>
      <c r="F359" s="629">
        <v>3</v>
      </c>
      <c r="G359" s="629">
        <v>0</v>
      </c>
      <c r="H359" s="642"/>
      <c r="I359" s="629"/>
      <c r="J359" s="629"/>
      <c r="K359" s="642"/>
      <c r="L359" s="629">
        <v>3</v>
      </c>
      <c r="M359" s="630">
        <v>0</v>
      </c>
    </row>
    <row r="360" spans="1:13" ht="14.4" customHeight="1" x14ac:dyDescent="0.3">
      <c r="A360" s="625" t="s">
        <v>2806</v>
      </c>
      <c r="B360" s="626" t="s">
        <v>2774</v>
      </c>
      <c r="C360" s="626" t="s">
        <v>3169</v>
      </c>
      <c r="D360" s="626" t="s">
        <v>3170</v>
      </c>
      <c r="E360" s="626" t="s">
        <v>3171</v>
      </c>
      <c r="F360" s="629">
        <v>11</v>
      </c>
      <c r="G360" s="629">
        <v>2282.83</v>
      </c>
      <c r="H360" s="642">
        <v>1</v>
      </c>
      <c r="I360" s="629"/>
      <c r="J360" s="629"/>
      <c r="K360" s="642">
        <v>0</v>
      </c>
      <c r="L360" s="629">
        <v>11</v>
      </c>
      <c r="M360" s="630">
        <v>2282.83</v>
      </c>
    </row>
    <row r="361" spans="1:13" ht="14.4" customHeight="1" x14ac:dyDescent="0.3">
      <c r="A361" s="625" t="s">
        <v>2806</v>
      </c>
      <c r="B361" s="626" t="s">
        <v>2774</v>
      </c>
      <c r="C361" s="626" t="s">
        <v>3273</v>
      </c>
      <c r="D361" s="626" t="s">
        <v>3274</v>
      </c>
      <c r="E361" s="626" t="s">
        <v>3166</v>
      </c>
      <c r="F361" s="629">
        <v>2</v>
      </c>
      <c r="G361" s="629">
        <v>294.72000000000003</v>
      </c>
      <c r="H361" s="642">
        <v>1</v>
      </c>
      <c r="I361" s="629"/>
      <c r="J361" s="629"/>
      <c r="K361" s="642">
        <v>0</v>
      </c>
      <c r="L361" s="629">
        <v>2</v>
      </c>
      <c r="M361" s="630">
        <v>294.72000000000003</v>
      </c>
    </row>
    <row r="362" spans="1:13" ht="14.4" customHeight="1" x14ac:dyDescent="0.3">
      <c r="A362" s="625" t="s">
        <v>2806</v>
      </c>
      <c r="B362" s="626" t="s">
        <v>2774</v>
      </c>
      <c r="C362" s="626" t="s">
        <v>3275</v>
      </c>
      <c r="D362" s="626" t="s">
        <v>3276</v>
      </c>
      <c r="E362" s="626" t="s">
        <v>3277</v>
      </c>
      <c r="F362" s="629">
        <v>1</v>
      </c>
      <c r="G362" s="629">
        <v>314.35000000000002</v>
      </c>
      <c r="H362" s="642">
        <v>1</v>
      </c>
      <c r="I362" s="629"/>
      <c r="J362" s="629"/>
      <c r="K362" s="642">
        <v>0</v>
      </c>
      <c r="L362" s="629">
        <v>1</v>
      </c>
      <c r="M362" s="630">
        <v>314.35000000000002</v>
      </c>
    </row>
    <row r="363" spans="1:13" ht="14.4" customHeight="1" x14ac:dyDescent="0.3">
      <c r="A363" s="625" t="s">
        <v>2806</v>
      </c>
      <c r="B363" s="626" t="s">
        <v>2774</v>
      </c>
      <c r="C363" s="626" t="s">
        <v>3172</v>
      </c>
      <c r="D363" s="626" t="s">
        <v>3173</v>
      </c>
      <c r="E363" s="626" t="s">
        <v>3078</v>
      </c>
      <c r="F363" s="629"/>
      <c r="G363" s="629"/>
      <c r="H363" s="642">
        <v>0</v>
      </c>
      <c r="I363" s="629">
        <v>21</v>
      </c>
      <c r="J363" s="629">
        <v>2614.7100000000005</v>
      </c>
      <c r="K363" s="642">
        <v>1</v>
      </c>
      <c r="L363" s="629">
        <v>21</v>
      </c>
      <c r="M363" s="630">
        <v>2614.7100000000005</v>
      </c>
    </row>
    <row r="364" spans="1:13" ht="14.4" customHeight="1" x14ac:dyDescent="0.3">
      <c r="A364" s="625" t="s">
        <v>2806</v>
      </c>
      <c r="B364" s="626" t="s">
        <v>2774</v>
      </c>
      <c r="C364" s="626" t="s">
        <v>3280</v>
      </c>
      <c r="D364" s="626" t="s">
        <v>3173</v>
      </c>
      <c r="E364" s="626" t="s">
        <v>3171</v>
      </c>
      <c r="F364" s="629"/>
      <c r="G364" s="629"/>
      <c r="H364" s="642">
        <v>0</v>
      </c>
      <c r="I364" s="629">
        <v>3</v>
      </c>
      <c r="J364" s="629">
        <v>622.59</v>
      </c>
      <c r="K364" s="642">
        <v>1</v>
      </c>
      <c r="L364" s="629">
        <v>3</v>
      </c>
      <c r="M364" s="630">
        <v>622.59</v>
      </c>
    </row>
    <row r="365" spans="1:13" ht="14.4" customHeight="1" x14ac:dyDescent="0.3">
      <c r="A365" s="625" t="s">
        <v>2806</v>
      </c>
      <c r="B365" s="626" t="s">
        <v>2774</v>
      </c>
      <c r="C365" s="626" t="s">
        <v>3281</v>
      </c>
      <c r="D365" s="626" t="s">
        <v>3272</v>
      </c>
      <c r="E365" s="626" t="s">
        <v>3277</v>
      </c>
      <c r="F365" s="629"/>
      <c r="G365" s="629"/>
      <c r="H365" s="642">
        <v>0</v>
      </c>
      <c r="I365" s="629">
        <v>9</v>
      </c>
      <c r="J365" s="629">
        <v>2829.15</v>
      </c>
      <c r="K365" s="642">
        <v>1</v>
      </c>
      <c r="L365" s="629">
        <v>9</v>
      </c>
      <c r="M365" s="630">
        <v>2829.15</v>
      </c>
    </row>
    <row r="366" spans="1:13" ht="14.4" customHeight="1" x14ac:dyDescent="0.3">
      <c r="A366" s="625" t="s">
        <v>2806</v>
      </c>
      <c r="B366" s="626" t="s">
        <v>2774</v>
      </c>
      <c r="C366" s="626" t="s">
        <v>4137</v>
      </c>
      <c r="D366" s="626" t="s">
        <v>3162</v>
      </c>
      <c r="E366" s="626" t="s">
        <v>3163</v>
      </c>
      <c r="F366" s="629">
        <v>1</v>
      </c>
      <c r="G366" s="629">
        <v>73.67</v>
      </c>
      <c r="H366" s="642">
        <v>1</v>
      </c>
      <c r="I366" s="629"/>
      <c r="J366" s="629"/>
      <c r="K366" s="642">
        <v>0</v>
      </c>
      <c r="L366" s="629">
        <v>1</v>
      </c>
      <c r="M366" s="630">
        <v>73.67</v>
      </c>
    </row>
    <row r="367" spans="1:13" ht="14.4" customHeight="1" x14ac:dyDescent="0.3">
      <c r="A367" s="625" t="s">
        <v>2806</v>
      </c>
      <c r="B367" s="626" t="s">
        <v>2774</v>
      </c>
      <c r="C367" s="626" t="s">
        <v>4062</v>
      </c>
      <c r="D367" s="626" t="s">
        <v>3162</v>
      </c>
      <c r="E367" s="626" t="s">
        <v>4063</v>
      </c>
      <c r="F367" s="629">
        <v>3</v>
      </c>
      <c r="G367" s="629">
        <v>294.69</v>
      </c>
      <c r="H367" s="642">
        <v>1</v>
      </c>
      <c r="I367" s="629"/>
      <c r="J367" s="629"/>
      <c r="K367" s="642">
        <v>0</v>
      </c>
      <c r="L367" s="629">
        <v>3</v>
      </c>
      <c r="M367" s="630">
        <v>294.69</v>
      </c>
    </row>
    <row r="368" spans="1:13" ht="14.4" customHeight="1" x14ac:dyDescent="0.3">
      <c r="A368" s="625" t="s">
        <v>2806</v>
      </c>
      <c r="B368" s="626" t="s">
        <v>4161</v>
      </c>
      <c r="C368" s="626" t="s">
        <v>3725</v>
      </c>
      <c r="D368" s="626" t="s">
        <v>3726</v>
      </c>
      <c r="E368" s="626" t="s">
        <v>3727</v>
      </c>
      <c r="F368" s="629">
        <v>11</v>
      </c>
      <c r="G368" s="629">
        <v>1388.8600000000001</v>
      </c>
      <c r="H368" s="642">
        <v>1</v>
      </c>
      <c r="I368" s="629"/>
      <c r="J368" s="629"/>
      <c r="K368" s="642">
        <v>0</v>
      </c>
      <c r="L368" s="629">
        <v>11</v>
      </c>
      <c r="M368" s="630">
        <v>1388.8600000000001</v>
      </c>
    </row>
    <row r="369" spans="1:13" ht="14.4" customHeight="1" x14ac:dyDescent="0.3">
      <c r="A369" s="625" t="s">
        <v>2806</v>
      </c>
      <c r="B369" s="626" t="s">
        <v>4161</v>
      </c>
      <c r="C369" s="626" t="s">
        <v>2836</v>
      </c>
      <c r="D369" s="626" t="s">
        <v>2837</v>
      </c>
      <c r="E369" s="626" t="s">
        <v>2838</v>
      </c>
      <c r="F369" s="629"/>
      <c r="G369" s="629"/>
      <c r="H369" s="642">
        <v>0</v>
      </c>
      <c r="I369" s="629">
        <v>1</v>
      </c>
      <c r="J369" s="629">
        <v>428.4</v>
      </c>
      <c r="K369" s="642">
        <v>1</v>
      </c>
      <c r="L369" s="629">
        <v>1</v>
      </c>
      <c r="M369" s="630">
        <v>428.4</v>
      </c>
    </row>
    <row r="370" spans="1:13" ht="14.4" customHeight="1" x14ac:dyDescent="0.3">
      <c r="A370" s="625" t="s">
        <v>2806</v>
      </c>
      <c r="B370" s="626" t="s">
        <v>4161</v>
      </c>
      <c r="C370" s="626" t="s">
        <v>3401</v>
      </c>
      <c r="D370" s="626" t="s">
        <v>3402</v>
      </c>
      <c r="E370" s="626" t="s">
        <v>3403</v>
      </c>
      <c r="F370" s="629">
        <v>2</v>
      </c>
      <c r="G370" s="629">
        <v>0</v>
      </c>
      <c r="H370" s="642"/>
      <c r="I370" s="629"/>
      <c r="J370" s="629"/>
      <c r="K370" s="642"/>
      <c r="L370" s="629">
        <v>2</v>
      </c>
      <c r="M370" s="630">
        <v>0</v>
      </c>
    </row>
    <row r="371" spans="1:13" ht="14.4" customHeight="1" x14ac:dyDescent="0.3">
      <c r="A371" s="625" t="s">
        <v>2806</v>
      </c>
      <c r="B371" s="626" t="s">
        <v>4161</v>
      </c>
      <c r="C371" s="626" t="s">
        <v>3502</v>
      </c>
      <c r="D371" s="626" t="s">
        <v>3402</v>
      </c>
      <c r="E371" s="626" t="s">
        <v>3403</v>
      </c>
      <c r="F371" s="629">
        <v>3</v>
      </c>
      <c r="G371" s="629">
        <v>284.15999999999997</v>
      </c>
      <c r="H371" s="642">
        <v>1</v>
      </c>
      <c r="I371" s="629"/>
      <c r="J371" s="629"/>
      <c r="K371" s="642">
        <v>0</v>
      </c>
      <c r="L371" s="629">
        <v>3</v>
      </c>
      <c r="M371" s="630">
        <v>284.15999999999997</v>
      </c>
    </row>
    <row r="372" spans="1:13" ht="14.4" customHeight="1" x14ac:dyDescent="0.3">
      <c r="A372" s="625" t="s">
        <v>2806</v>
      </c>
      <c r="B372" s="626" t="s">
        <v>4161</v>
      </c>
      <c r="C372" s="626" t="s">
        <v>4049</v>
      </c>
      <c r="D372" s="626" t="s">
        <v>4050</v>
      </c>
      <c r="E372" s="626" t="s">
        <v>4051</v>
      </c>
      <c r="F372" s="629"/>
      <c r="G372" s="629"/>
      <c r="H372" s="642">
        <v>0</v>
      </c>
      <c r="I372" s="629">
        <v>6</v>
      </c>
      <c r="J372" s="629">
        <v>277.79999999999995</v>
      </c>
      <c r="K372" s="642">
        <v>1</v>
      </c>
      <c r="L372" s="629">
        <v>6</v>
      </c>
      <c r="M372" s="630">
        <v>277.79999999999995</v>
      </c>
    </row>
    <row r="373" spans="1:13" ht="14.4" customHeight="1" x14ac:dyDescent="0.3">
      <c r="A373" s="625" t="s">
        <v>2806</v>
      </c>
      <c r="B373" s="626" t="s">
        <v>4161</v>
      </c>
      <c r="C373" s="626" t="s">
        <v>4127</v>
      </c>
      <c r="D373" s="626" t="s">
        <v>3402</v>
      </c>
      <c r="E373" s="626" t="s">
        <v>3403</v>
      </c>
      <c r="F373" s="629">
        <v>5</v>
      </c>
      <c r="G373" s="629">
        <v>0</v>
      </c>
      <c r="H373" s="642"/>
      <c r="I373" s="629"/>
      <c r="J373" s="629"/>
      <c r="K373" s="642"/>
      <c r="L373" s="629">
        <v>5</v>
      </c>
      <c r="M373" s="630">
        <v>0</v>
      </c>
    </row>
    <row r="374" spans="1:13" ht="14.4" customHeight="1" x14ac:dyDescent="0.3">
      <c r="A374" s="625" t="s">
        <v>2806</v>
      </c>
      <c r="B374" s="626" t="s">
        <v>2744</v>
      </c>
      <c r="C374" s="626" t="s">
        <v>3471</v>
      </c>
      <c r="D374" s="626" t="s">
        <v>3033</v>
      </c>
      <c r="E374" s="626" t="s">
        <v>1908</v>
      </c>
      <c r="F374" s="629"/>
      <c r="G374" s="629"/>
      <c r="H374" s="642">
        <v>0</v>
      </c>
      <c r="I374" s="629">
        <v>7</v>
      </c>
      <c r="J374" s="629">
        <v>6209.3499999999995</v>
      </c>
      <c r="K374" s="642">
        <v>1</v>
      </c>
      <c r="L374" s="629">
        <v>7</v>
      </c>
      <c r="M374" s="630">
        <v>6209.3499999999995</v>
      </c>
    </row>
    <row r="375" spans="1:13" ht="14.4" customHeight="1" x14ac:dyDescent="0.3">
      <c r="A375" s="625" t="s">
        <v>2806</v>
      </c>
      <c r="B375" s="626" t="s">
        <v>2744</v>
      </c>
      <c r="C375" s="626" t="s">
        <v>3035</v>
      </c>
      <c r="D375" s="626" t="s">
        <v>3036</v>
      </c>
      <c r="E375" s="626" t="s">
        <v>3034</v>
      </c>
      <c r="F375" s="629">
        <v>2</v>
      </c>
      <c r="G375" s="629">
        <v>887.04</v>
      </c>
      <c r="H375" s="642">
        <v>1</v>
      </c>
      <c r="I375" s="629"/>
      <c r="J375" s="629"/>
      <c r="K375" s="642">
        <v>0</v>
      </c>
      <c r="L375" s="629">
        <v>2</v>
      </c>
      <c r="M375" s="630">
        <v>887.04</v>
      </c>
    </row>
    <row r="376" spans="1:13" ht="14.4" customHeight="1" x14ac:dyDescent="0.3">
      <c r="A376" s="625" t="s">
        <v>2806</v>
      </c>
      <c r="B376" s="626" t="s">
        <v>2744</v>
      </c>
      <c r="C376" s="626" t="s">
        <v>3037</v>
      </c>
      <c r="D376" s="626" t="s">
        <v>3038</v>
      </c>
      <c r="E376" s="626" t="s">
        <v>3039</v>
      </c>
      <c r="F376" s="629"/>
      <c r="G376" s="629"/>
      <c r="H376" s="642">
        <v>0</v>
      </c>
      <c r="I376" s="629">
        <v>3</v>
      </c>
      <c r="J376" s="629">
        <v>1775.0099999999998</v>
      </c>
      <c r="K376" s="642">
        <v>1</v>
      </c>
      <c r="L376" s="629">
        <v>3</v>
      </c>
      <c r="M376" s="630">
        <v>1775.0099999999998</v>
      </c>
    </row>
    <row r="377" spans="1:13" ht="14.4" customHeight="1" x14ac:dyDescent="0.3">
      <c r="A377" s="625" t="s">
        <v>2806</v>
      </c>
      <c r="B377" s="626" t="s">
        <v>2744</v>
      </c>
      <c r="C377" s="626" t="s">
        <v>3040</v>
      </c>
      <c r="D377" s="626" t="s">
        <v>3041</v>
      </c>
      <c r="E377" s="626" t="s">
        <v>3042</v>
      </c>
      <c r="F377" s="629"/>
      <c r="G377" s="629"/>
      <c r="H377" s="642">
        <v>0</v>
      </c>
      <c r="I377" s="629">
        <v>1</v>
      </c>
      <c r="J377" s="629">
        <v>112.31</v>
      </c>
      <c r="K377" s="642">
        <v>1</v>
      </c>
      <c r="L377" s="629">
        <v>1</v>
      </c>
      <c r="M377" s="630">
        <v>112.31</v>
      </c>
    </row>
    <row r="378" spans="1:13" ht="14.4" customHeight="1" x14ac:dyDescent="0.3">
      <c r="A378" s="625" t="s">
        <v>2806</v>
      </c>
      <c r="B378" s="626" t="s">
        <v>2744</v>
      </c>
      <c r="C378" s="626" t="s">
        <v>3930</v>
      </c>
      <c r="D378" s="626" t="s">
        <v>3041</v>
      </c>
      <c r="E378" s="626" t="s">
        <v>3931</v>
      </c>
      <c r="F378" s="629"/>
      <c r="G378" s="629"/>
      <c r="H378" s="642">
        <v>0</v>
      </c>
      <c r="I378" s="629">
        <v>4</v>
      </c>
      <c r="J378" s="629">
        <v>2246.16</v>
      </c>
      <c r="K378" s="642">
        <v>1</v>
      </c>
      <c r="L378" s="629">
        <v>4</v>
      </c>
      <c r="M378" s="630">
        <v>2246.16</v>
      </c>
    </row>
    <row r="379" spans="1:13" ht="14.4" customHeight="1" x14ac:dyDescent="0.3">
      <c r="A379" s="625" t="s">
        <v>2806</v>
      </c>
      <c r="B379" s="626" t="s">
        <v>2744</v>
      </c>
      <c r="C379" s="626" t="s">
        <v>3043</v>
      </c>
      <c r="D379" s="626" t="s">
        <v>1907</v>
      </c>
      <c r="E379" s="626" t="s">
        <v>3034</v>
      </c>
      <c r="F379" s="629"/>
      <c r="G379" s="629"/>
      <c r="H379" s="642">
        <v>0</v>
      </c>
      <c r="I379" s="629">
        <v>10</v>
      </c>
      <c r="J379" s="629">
        <v>4435.2</v>
      </c>
      <c r="K379" s="642">
        <v>1</v>
      </c>
      <c r="L379" s="629">
        <v>10</v>
      </c>
      <c r="M379" s="630">
        <v>4435.2</v>
      </c>
    </row>
    <row r="380" spans="1:13" ht="14.4" customHeight="1" x14ac:dyDescent="0.3">
      <c r="A380" s="625" t="s">
        <v>2806</v>
      </c>
      <c r="B380" s="626" t="s">
        <v>2744</v>
      </c>
      <c r="C380" s="626" t="s">
        <v>1906</v>
      </c>
      <c r="D380" s="626" t="s">
        <v>1907</v>
      </c>
      <c r="E380" s="626" t="s">
        <v>1908</v>
      </c>
      <c r="F380" s="629"/>
      <c r="G380" s="629"/>
      <c r="H380" s="642">
        <v>0</v>
      </c>
      <c r="I380" s="629">
        <v>49</v>
      </c>
      <c r="J380" s="629">
        <v>43465.44999999999</v>
      </c>
      <c r="K380" s="642">
        <v>1</v>
      </c>
      <c r="L380" s="629">
        <v>49</v>
      </c>
      <c r="M380" s="630">
        <v>43465.44999999999</v>
      </c>
    </row>
    <row r="381" spans="1:13" ht="14.4" customHeight="1" x14ac:dyDescent="0.3">
      <c r="A381" s="625" t="s">
        <v>2806</v>
      </c>
      <c r="B381" s="626" t="s">
        <v>2744</v>
      </c>
      <c r="C381" s="626" t="s">
        <v>4109</v>
      </c>
      <c r="D381" s="626" t="s">
        <v>1907</v>
      </c>
      <c r="E381" s="626" t="s">
        <v>1027</v>
      </c>
      <c r="F381" s="629">
        <v>2</v>
      </c>
      <c r="G381" s="629">
        <v>0</v>
      </c>
      <c r="H381" s="642"/>
      <c r="I381" s="629"/>
      <c r="J381" s="629"/>
      <c r="K381" s="642"/>
      <c r="L381" s="629">
        <v>2</v>
      </c>
      <c r="M381" s="630">
        <v>0</v>
      </c>
    </row>
    <row r="382" spans="1:13" ht="14.4" customHeight="1" x14ac:dyDescent="0.3">
      <c r="A382" s="625" t="s">
        <v>2806</v>
      </c>
      <c r="B382" s="626" t="s">
        <v>2744</v>
      </c>
      <c r="C382" s="626" t="s">
        <v>4110</v>
      </c>
      <c r="D382" s="626" t="s">
        <v>4111</v>
      </c>
      <c r="E382" s="626" t="s">
        <v>3039</v>
      </c>
      <c r="F382" s="629">
        <v>2</v>
      </c>
      <c r="G382" s="629">
        <v>1183.3399999999999</v>
      </c>
      <c r="H382" s="642">
        <v>1</v>
      </c>
      <c r="I382" s="629"/>
      <c r="J382" s="629"/>
      <c r="K382" s="642">
        <v>0</v>
      </c>
      <c r="L382" s="629">
        <v>2</v>
      </c>
      <c r="M382" s="630">
        <v>1183.3399999999999</v>
      </c>
    </row>
    <row r="383" spans="1:13" ht="14.4" customHeight="1" x14ac:dyDescent="0.3">
      <c r="A383" s="625" t="s">
        <v>2806</v>
      </c>
      <c r="B383" s="626" t="s">
        <v>4163</v>
      </c>
      <c r="C383" s="626" t="s">
        <v>2861</v>
      </c>
      <c r="D383" s="626" t="s">
        <v>2862</v>
      </c>
      <c r="E383" s="626" t="s">
        <v>2863</v>
      </c>
      <c r="F383" s="629"/>
      <c r="G383" s="629"/>
      <c r="H383" s="642">
        <v>0</v>
      </c>
      <c r="I383" s="629">
        <v>22</v>
      </c>
      <c r="J383" s="629">
        <v>29582.52</v>
      </c>
      <c r="K383" s="642">
        <v>1</v>
      </c>
      <c r="L383" s="629">
        <v>22</v>
      </c>
      <c r="M383" s="630">
        <v>29582.52</v>
      </c>
    </row>
    <row r="384" spans="1:13" ht="14.4" customHeight="1" x14ac:dyDescent="0.3">
      <c r="A384" s="625" t="s">
        <v>2806</v>
      </c>
      <c r="B384" s="626" t="s">
        <v>4163</v>
      </c>
      <c r="C384" s="626" t="s">
        <v>3130</v>
      </c>
      <c r="D384" s="626" t="s">
        <v>3131</v>
      </c>
      <c r="E384" s="626" t="s">
        <v>3132</v>
      </c>
      <c r="F384" s="629"/>
      <c r="G384" s="629"/>
      <c r="H384" s="642">
        <v>0</v>
      </c>
      <c r="I384" s="629">
        <v>74</v>
      </c>
      <c r="J384" s="629">
        <v>132716.04</v>
      </c>
      <c r="K384" s="642">
        <v>1</v>
      </c>
      <c r="L384" s="629">
        <v>74</v>
      </c>
      <c r="M384" s="630">
        <v>132716.04</v>
      </c>
    </row>
    <row r="385" spans="1:13" ht="14.4" customHeight="1" x14ac:dyDescent="0.3">
      <c r="A385" s="625" t="s">
        <v>2806</v>
      </c>
      <c r="B385" s="626" t="s">
        <v>2745</v>
      </c>
      <c r="C385" s="626" t="s">
        <v>2950</v>
      </c>
      <c r="D385" s="626" t="s">
        <v>2951</v>
      </c>
      <c r="E385" s="626" t="s">
        <v>2952</v>
      </c>
      <c r="F385" s="629">
        <v>3</v>
      </c>
      <c r="G385" s="629">
        <v>176.97</v>
      </c>
      <c r="H385" s="642">
        <v>1</v>
      </c>
      <c r="I385" s="629"/>
      <c r="J385" s="629"/>
      <c r="K385" s="642">
        <v>0</v>
      </c>
      <c r="L385" s="629">
        <v>3</v>
      </c>
      <c r="M385" s="630">
        <v>176.97</v>
      </c>
    </row>
    <row r="386" spans="1:13" ht="14.4" customHeight="1" x14ac:dyDescent="0.3">
      <c r="A386" s="625" t="s">
        <v>2806</v>
      </c>
      <c r="B386" s="626" t="s">
        <v>2620</v>
      </c>
      <c r="C386" s="626" t="s">
        <v>3714</v>
      </c>
      <c r="D386" s="626" t="s">
        <v>3715</v>
      </c>
      <c r="E386" s="626" t="s">
        <v>3716</v>
      </c>
      <c r="F386" s="629"/>
      <c r="G386" s="629"/>
      <c r="H386" s="642"/>
      <c r="I386" s="629">
        <v>2</v>
      </c>
      <c r="J386" s="629">
        <v>0</v>
      </c>
      <c r="K386" s="642"/>
      <c r="L386" s="629">
        <v>2</v>
      </c>
      <c r="M386" s="630">
        <v>0</v>
      </c>
    </row>
    <row r="387" spans="1:13" ht="14.4" customHeight="1" x14ac:dyDescent="0.3">
      <c r="A387" s="625" t="s">
        <v>2806</v>
      </c>
      <c r="B387" s="626" t="s">
        <v>2753</v>
      </c>
      <c r="C387" s="626" t="s">
        <v>4096</v>
      </c>
      <c r="D387" s="626" t="s">
        <v>2003</v>
      </c>
      <c r="E387" s="626" t="s">
        <v>1051</v>
      </c>
      <c r="F387" s="629"/>
      <c r="G387" s="629"/>
      <c r="H387" s="642">
        <v>0</v>
      </c>
      <c r="I387" s="629">
        <v>1</v>
      </c>
      <c r="J387" s="629">
        <v>216.16</v>
      </c>
      <c r="K387" s="642">
        <v>1</v>
      </c>
      <c r="L387" s="629">
        <v>1</v>
      </c>
      <c r="M387" s="630">
        <v>216.16</v>
      </c>
    </row>
    <row r="388" spans="1:13" ht="14.4" customHeight="1" x14ac:dyDescent="0.3">
      <c r="A388" s="625" t="s">
        <v>2806</v>
      </c>
      <c r="B388" s="626" t="s">
        <v>2753</v>
      </c>
      <c r="C388" s="626" t="s">
        <v>3189</v>
      </c>
      <c r="D388" s="626" t="s">
        <v>3190</v>
      </c>
      <c r="E388" s="626" t="s">
        <v>3191</v>
      </c>
      <c r="F388" s="629"/>
      <c r="G388" s="629"/>
      <c r="H388" s="642">
        <v>0</v>
      </c>
      <c r="I388" s="629">
        <v>4</v>
      </c>
      <c r="J388" s="629">
        <v>648.52</v>
      </c>
      <c r="K388" s="642">
        <v>1</v>
      </c>
      <c r="L388" s="629">
        <v>4</v>
      </c>
      <c r="M388" s="630">
        <v>648.52</v>
      </c>
    </row>
    <row r="389" spans="1:13" ht="14.4" customHeight="1" x14ac:dyDescent="0.3">
      <c r="A389" s="625" t="s">
        <v>2806</v>
      </c>
      <c r="B389" s="626" t="s">
        <v>2753</v>
      </c>
      <c r="C389" s="626" t="s">
        <v>2002</v>
      </c>
      <c r="D389" s="626" t="s">
        <v>2003</v>
      </c>
      <c r="E389" s="626" t="s">
        <v>2754</v>
      </c>
      <c r="F389" s="629"/>
      <c r="G389" s="629"/>
      <c r="H389" s="642">
        <v>0</v>
      </c>
      <c r="I389" s="629">
        <v>9</v>
      </c>
      <c r="J389" s="629">
        <v>1945.44</v>
      </c>
      <c r="K389" s="642">
        <v>1</v>
      </c>
      <c r="L389" s="629">
        <v>9</v>
      </c>
      <c r="M389" s="630">
        <v>1945.44</v>
      </c>
    </row>
    <row r="390" spans="1:13" ht="14.4" customHeight="1" x14ac:dyDescent="0.3">
      <c r="A390" s="625" t="s">
        <v>2806</v>
      </c>
      <c r="B390" s="626" t="s">
        <v>2753</v>
      </c>
      <c r="C390" s="626" t="s">
        <v>3451</v>
      </c>
      <c r="D390" s="626" t="s">
        <v>2003</v>
      </c>
      <c r="E390" s="626" t="s">
        <v>3452</v>
      </c>
      <c r="F390" s="629"/>
      <c r="G390" s="629"/>
      <c r="H390" s="642">
        <v>0</v>
      </c>
      <c r="I390" s="629">
        <v>5</v>
      </c>
      <c r="J390" s="629">
        <v>2161.6</v>
      </c>
      <c r="K390" s="642">
        <v>1</v>
      </c>
      <c r="L390" s="629">
        <v>5</v>
      </c>
      <c r="M390" s="630">
        <v>2161.6</v>
      </c>
    </row>
    <row r="391" spans="1:13" ht="14.4" customHeight="1" x14ac:dyDescent="0.3">
      <c r="A391" s="625" t="s">
        <v>2806</v>
      </c>
      <c r="B391" s="626" t="s">
        <v>2758</v>
      </c>
      <c r="C391" s="626" t="s">
        <v>4115</v>
      </c>
      <c r="D391" s="626" t="s">
        <v>4116</v>
      </c>
      <c r="E391" s="626" t="s">
        <v>4117</v>
      </c>
      <c r="F391" s="629">
        <v>4</v>
      </c>
      <c r="G391" s="629">
        <v>743.56</v>
      </c>
      <c r="H391" s="642">
        <v>1</v>
      </c>
      <c r="I391" s="629"/>
      <c r="J391" s="629"/>
      <c r="K391" s="642">
        <v>0</v>
      </c>
      <c r="L391" s="629">
        <v>4</v>
      </c>
      <c r="M391" s="630">
        <v>743.56</v>
      </c>
    </row>
    <row r="392" spans="1:13" ht="14.4" customHeight="1" x14ac:dyDescent="0.3">
      <c r="A392" s="625" t="s">
        <v>2806</v>
      </c>
      <c r="B392" s="626" t="s">
        <v>2759</v>
      </c>
      <c r="C392" s="626" t="s">
        <v>2006</v>
      </c>
      <c r="D392" s="626" t="s">
        <v>2007</v>
      </c>
      <c r="E392" s="626" t="s">
        <v>2008</v>
      </c>
      <c r="F392" s="629"/>
      <c r="G392" s="629"/>
      <c r="H392" s="642">
        <v>0</v>
      </c>
      <c r="I392" s="629">
        <v>3</v>
      </c>
      <c r="J392" s="629">
        <v>418.38</v>
      </c>
      <c r="K392" s="642">
        <v>1</v>
      </c>
      <c r="L392" s="629">
        <v>3</v>
      </c>
      <c r="M392" s="630">
        <v>418.38</v>
      </c>
    </row>
    <row r="393" spans="1:13" ht="14.4" customHeight="1" x14ac:dyDescent="0.3">
      <c r="A393" s="625" t="s">
        <v>2806</v>
      </c>
      <c r="B393" s="626" t="s">
        <v>2763</v>
      </c>
      <c r="C393" s="626" t="s">
        <v>4095</v>
      </c>
      <c r="D393" s="626" t="s">
        <v>1896</v>
      </c>
      <c r="E393" s="626" t="s">
        <v>993</v>
      </c>
      <c r="F393" s="629"/>
      <c r="G393" s="629"/>
      <c r="H393" s="642"/>
      <c r="I393" s="629">
        <v>1</v>
      </c>
      <c r="J393" s="629">
        <v>0</v>
      </c>
      <c r="K393" s="642"/>
      <c r="L393" s="629">
        <v>1</v>
      </c>
      <c r="M393" s="630">
        <v>0</v>
      </c>
    </row>
    <row r="394" spans="1:13" ht="14.4" customHeight="1" x14ac:dyDescent="0.3">
      <c r="A394" s="625" t="s">
        <v>2806</v>
      </c>
      <c r="B394" s="626" t="s">
        <v>2764</v>
      </c>
      <c r="C394" s="626" t="s">
        <v>3549</v>
      </c>
      <c r="D394" s="626" t="s">
        <v>3481</v>
      </c>
      <c r="E394" s="626" t="s">
        <v>2893</v>
      </c>
      <c r="F394" s="629"/>
      <c r="G394" s="629"/>
      <c r="H394" s="642">
        <v>0</v>
      </c>
      <c r="I394" s="629">
        <v>3</v>
      </c>
      <c r="J394" s="629">
        <v>413.22</v>
      </c>
      <c r="K394" s="642">
        <v>1</v>
      </c>
      <c r="L394" s="629">
        <v>3</v>
      </c>
      <c r="M394" s="630">
        <v>413.22</v>
      </c>
    </row>
    <row r="395" spans="1:13" ht="14.4" customHeight="1" x14ac:dyDescent="0.3">
      <c r="A395" s="625" t="s">
        <v>2806</v>
      </c>
      <c r="B395" s="626" t="s">
        <v>4168</v>
      </c>
      <c r="C395" s="626" t="s">
        <v>4113</v>
      </c>
      <c r="D395" s="626" t="s">
        <v>4114</v>
      </c>
      <c r="E395" s="626" t="s">
        <v>726</v>
      </c>
      <c r="F395" s="629"/>
      <c r="G395" s="629"/>
      <c r="H395" s="642">
        <v>0</v>
      </c>
      <c r="I395" s="629">
        <v>1</v>
      </c>
      <c r="J395" s="629">
        <v>137.74</v>
      </c>
      <c r="K395" s="642">
        <v>1</v>
      </c>
      <c r="L395" s="629">
        <v>1</v>
      </c>
      <c r="M395" s="630">
        <v>137.74</v>
      </c>
    </row>
    <row r="396" spans="1:13" ht="14.4" customHeight="1" x14ac:dyDescent="0.3">
      <c r="A396" s="625" t="s">
        <v>2806</v>
      </c>
      <c r="B396" s="626" t="s">
        <v>4168</v>
      </c>
      <c r="C396" s="626" t="s">
        <v>3893</v>
      </c>
      <c r="D396" s="626" t="s">
        <v>3894</v>
      </c>
      <c r="E396" s="626" t="s">
        <v>3895</v>
      </c>
      <c r="F396" s="629"/>
      <c r="G396" s="629"/>
      <c r="H396" s="642">
        <v>0</v>
      </c>
      <c r="I396" s="629">
        <v>1</v>
      </c>
      <c r="J396" s="629">
        <v>137.74</v>
      </c>
      <c r="K396" s="642">
        <v>1</v>
      </c>
      <c r="L396" s="629">
        <v>1</v>
      </c>
      <c r="M396" s="630">
        <v>137.74</v>
      </c>
    </row>
    <row r="397" spans="1:13" ht="14.4" customHeight="1" x14ac:dyDescent="0.3">
      <c r="A397" s="625" t="s">
        <v>2807</v>
      </c>
      <c r="B397" s="626" t="s">
        <v>2711</v>
      </c>
      <c r="C397" s="626" t="s">
        <v>3741</v>
      </c>
      <c r="D397" s="626" t="s">
        <v>3742</v>
      </c>
      <c r="E397" s="626" t="s">
        <v>2887</v>
      </c>
      <c r="F397" s="629">
        <v>3</v>
      </c>
      <c r="G397" s="629">
        <v>375.39</v>
      </c>
      <c r="H397" s="642">
        <v>1</v>
      </c>
      <c r="I397" s="629"/>
      <c r="J397" s="629"/>
      <c r="K397" s="642">
        <v>0</v>
      </c>
      <c r="L397" s="629">
        <v>3</v>
      </c>
      <c r="M397" s="630">
        <v>375.39</v>
      </c>
    </row>
    <row r="398" spans="1:13" ht="14.4" customHeight="1" x14ac:dyDescent="0.3">
      <c r="A398" s="625" t="s">
        <v>2809</v>
      </c>
      <c r="B398" s="626" t="s">
        <v>2735</v>
      </c>
      <c r="C398" s="626" t="s">
        <v>2927</v>
      </c>
      <c r="D398" s="626" t="s">
        <v>1837</v>
      </c>
      <c r="E398" s="626" t="s">
        <v>2928</v>
      </c>
      <c r="F398" s="629"/>
      <c r="G398" s="629"/>
      <c r="H398" s="642">
        <v>0</v>
      </c>
      <c r="I398" s="629">
        <v>1</v>
      </c>
      <c r="J398" s="629">
        <v>96.63</v>
      </c>
      <c r="K398" s="642">
        <v>1</v>
      </c>
      <c r="L398" s="629">
        <v>1</v>
      </c>
      <c r="M398" s="630">
        <v>96.63</v>
      </c>
    </row>
    <row r="399" spans="1:13" ht="14.4" customHeight="1" x14ac:dyDescent="0.3">
      <c r="A399" s="625" t="s">
        <v>2810</v>
      </c>
      <c r="B399" s="626" t="s">
        <v>2624</v>
      </c>
      <c r="C399" s="626" t="s">
        <v>2930</v>
      </c>
      <c r="D399" s="626" t="s">
        <v>857</v>
      </c>
      <c r="E399" s="626" t="s">
        <v>2931</v>
      </c>
      <c r="F399" s="629"/>
      <c r="G399" s="629"/>
      <c r="H399" s="642">
        <v>0</v>
      </c>
      <c r="I399" s="629">
        <v>2</v>
      </c>
      <c r="J399" s="629">
        <v>1224.52</v>
      </c>
      <c r="K399" s="642">
        <v>1</v>
      </c>
      <c r="L399" s="629">
        <v>2</v>
      </c>
      <c r="M399" s="630">
        <v>1224.52</v>
      </c>
    </row>
    <row r="400" spans="1:13" ht="14.4" customHeight="1" x14ac:dyDescent="0.3">
      <c r="A400" s="625" t="s">
        <v>2810</v>
      </c>
      <c r="B400" s="626" t="s">
        <v>2654</v>
      </c>
      <c r="C400" s="626" t="s">
        <v>3753</v>
      </c>
      <c r="D400" s="626" t="s">
        <v>2655</v>
      </c>
      <c r="E400" s="626" t="s">
        <v>3754</v>
      </c>
      <c r="F400" s="629">
        <v>1</v>
      </c>
      <c r="G400" s="629">
        <v>200.07</v>
      </c>
      <c r="H400" s="642">
        <v>1</v>
      </c>
      <c r="I400" s="629"/>
      <c r="J400" s="629"/>
      <c r="K400" s="642">
        <v>0</v>
      </c>
      <c r="L400" s="629">
        <v>1</v>
      </c>
      <c r="M400" s="630">
        <v>200.07</v>
      </c>
    </row>
    <row r="401" spans="1:13" ht="14.4" customHeight="1" x14ac:dyDescent="0.3">
      <c r="A401" s="625" t="s">
        <v>2810</v>
      </c>
      <c r="B401" s="626" t="s">
        <v>2669</v>
      </c>
      <c r="C401" s="626" t="s">
        <v>3755</v>
      </c>
      <c r="D401" s="626" t="s">
        <v>3664</v>
      </c>
      <c r="E401" s="626" t="s">
        <v>3419</v>
      </c>
      <c r="F401" s="629">
        <v>1</v>
      </c>
      <c r="G401" s="629">
        <v>610.14</v>
      </c>
      <c r="H401" s="642">
        <v>1</v>
      </c>
      <c r="I401" s="629"/>
      <c r="J401" s="629"/>
      <c r="K401" s="642">
        <v>0</v>
      </c>
      <c r="L401" s="629">
        <v>1</v>
      </c>
      <c r="M401" s="630">
        <v>610.14</v>
      </c>
    </row>
    <row r="402" spans="1:13" ht="14.4" customHeight="1" x14ac:dyDescent="0.3">
      <c r="A402" s="625" t="s">
        <v>2810</v>
      </c>
      <c r="B402" s="626" t="s">
        <v>2774</v>
      </c>
      <c r="C402" s="626" t="s">
        <v>3271</v>
      </c>
      <c r="D402" s="626" t="s">
        <v>3272</v>
      </c>
      <c r="E402" s="626" t="s">
        <v>3064</v>
      </c>
      <c r="F402" s="629"/>
      <c r="G402" s="629"/>
      <c r="H402" s="642">
        <v>0</v>
      </c>
      <c r="I402" s="629">
        <v>2</v>
      </c>
      <c r="J402" s="629">
        <v>65.48</v>
      </c>
      <c r="K402" s="642">
        <v>1</v>
      </c>
      <c r="L402" s="629">
        <v>2</v>
      </c>
      <c r="M402" s="630">
        <v>65.48</v>
      </c>
    </row>
    <row r="403" spans="1:13" ht="14.4" customHeight="1" x14ac:dyDescent="0.3">
      <c r="A403" s="625" t="s">
        <v>2810</v>
      </c>
      <c r="B403" s="626" t="s">
        <v>2774</v>
      </c>
      <c r="C403" s="626" t="s">
        <v>3275</v>
      </c>
      <c r="D403" s="626" t="s">
        <v>3276</v>
      </c>
      <c r="E403" s="626" t="s">
        <v>3277</v>
      </c>
      <c r="F403" s="629">
        <v>2</v>
      </c>
      <c r="G403" s="629">
        <v>628.70000000000005</v>
      </c>
      <c r="H403" s="642">
        <v>1</v>
      </c>
      <c r="I403" s="629"/>
      <c r="J403" s="629"/>
      <c r="K403" s="642">
        <v>0</v>
      </c>
      <c r="L403" s="629">
        <v>2</v>
      </c>
      <c r="M403" s="630">
        <v>628.70000000000005</v>
      </c>
    </row>
    <row r="404" spans="1:13" ht="14.4" customHeight="1" x14ac:dyDescent="0.3">
      <c r="A404" s="625" t="s">
        <v>2811</v>
      </c>
      <c r="B404" s="626" t="s">
        <v>2643</v>
      </c>
      <c r="C404" s="626" t="s">
        <v>1941</v>
      </c>
      <c r="D404" s="626" t="s">
        <v>1942</v>
      </c>
      <c r="E404" s="626" t="s">
        <v>1943</v>
      </c>
      <c r="F404" s="629"/>
      <c r="G404" s="629"/>
      <c r="H404" s="642">
        <v>0</v>
      </c>
      <c r="I404" s="629">
        <v>1</v>
      </c>
      <c r="J404" s="629">
        <v>414.85</v>
      </c>
      <c r="K404" s="642">
        <v>1</v>
      </c>
      <c r="L404" s="629">
        <v>1</v>
      </c>
      <c r="M404" s="630">
        <v>414.85</v>
      </c>
    </row>
    <row r="405" spans="1:13" ht="14.4" customHeight="1" x14ac:dyDescent="0.3">
      <c r="A405" s="625" t="s">
        <v>2811</v>
      </c>
      <c r="B405" s="626" t="s">
        <v>2733</v>
      </c>
      <c r="C405" s="626" t="s">
        <v>2527</v>
      </c>
      <c r="D405" s="626" t="s">
        <v>1953</v>
      </c>
      <c r="E405" s="626" t="s">
        <v>2528</v>
      </c>
      <c r="F405" s="629"/>
      <c r="G405" s="629"/>
      <c r="H405" s="642">
        <v>0</v>
      </c>
      <c r="I405" s="629">
        <v>2</v>
      </c>
      <c r="J405" s="629">
        <v>386.52</v>
      </c>
      <c r="K405" s="642">
        <v>1</v>
      </c>
      <c r="L405" s="629">
        <v>2</v>
      </c>
      <c r="M405" s="630">
        <v>386.52</v>
      </c>
    </row>
    <row r="406" spans="1:13" ht="14.4" customHeight="1" x14ac:dyDescent="0.3">
      <c r="A406" s="625" t="s">
        <v>2812</v>
      </c>
      <c r="B406" s="626" t="s">
        <v>2711</v>
      </c>
      <c r="C406" s="626" t="s">
        <v>3669</v>
      </c>
      <c r="D406" s="626" t="s">
        <v>3670</v>
      </c>
      <c r="E406" s="626" t="s">
        <v>2887</v>
      </c>
      <c r="F406" s="629">
        <v>2</v>
      </c>
      <c r="G406" s="629">
        <v>444.5</v>
      </c>
      <c r="H406" s="642">
        <v>1</v>
      </c>
      <c r="I406" s="629"/>
      <c r="J406" s="629"/>
      <c r="K406" s="642">
        <v>0</v>
      </c>
      <c r="L406" s="629">
        <v>2</v>
      </c>
      <c r="M406" s="630">
        <v>444.5</v>
      </c>
    </row>
    <row r="407" spans="1:13" ht="14.4" customHeight="1" x14ac:dyDescent="0.3">
      <c r="A407" s="625" t="s">
        <v>2813</v>
      </c>
      <c r="B407" s="626" t="s">
        <v>2691</v>
      </c>
      <c r="C407" s="626" t="s">
        <v>2844</v>
      </c>
      <c r="D407" s="626" t="s">
        <v>2845</v>
      </c>
      <c r="E407" s="626" t="s">
        <v>2846</v>
      </c>
      <c r="F407" s="629"/>
      <c r="G407" s="629"/>
      <c r="H407" s="642">
        <v>0</v>
      </c>
      <c r="I407" s="629">
        <v>1</v>
      </c>
      <c r="J407" s="629">
        <v>333.31</v>
      </c>
      <c r="K407" s="642">
        <v>1</v>
      </c>
      <c r="L407" s="629">
        <v>1</v>
      </c>
      <c r="M407" s="630">
        <v>333.31</v>
      </c>
    </row>
    <row r="408" spans="1:13" ht="14.4" customHeight="1" x14ac:dyDescent="0.3">
      <c r="A408" s="625" t="s">
        <v>2813</v>
      </c>
      <c r="B408" s="626" t="s">
        <v>2745</v>
      </c>
      <c r="C408" s="626" t="s">
        <v>3773</v>
      </c>
      <c r="D408" s="626" t="s">
        <v>3774</v>
      </c>
      <c r="E408" s="626" t="s">
        <v>3775</v>
      </c>
      <c r="F408" s="629"/>
      <c r="G408" s="629"/>
      <c r="H408" s="642">
        <v>0</v>
      </c>
      <c r="I408" s="629">
        <v>1</v>
      </c>
      <c r="J408" s="629">
        <v>38.51</v>
      </c>
      <c r="K408" s="642">
        <v>1</v>
      </c>
      <c r="L408" s="629">
        <v>1</v>
      </c>
      <c r="M408" s="630">
        <v>38.51</v>
      </c>
    </row>
    <row r="409" spans="1:13" ht="14.4" customHeight="1" x14ac:dyDescent="0.3">
      <c r="A409" s="625" t="s">
        <v>2814</v>
      </c>
      <c r="B409" s="626" t="s">
        <v>2624</v>
      </c>
      <c r="C409" s="626" t="s">
        <v>2930</v>
      </c>
      <c r="D409" s="626" t="s">
        <v>857</v>
      </c>
      <c r="E409" s="626" t="s">
        <v>2931</v>
      </c>
      <c r="F409" s="629"/>
      <c r="G409" s="629"/>
      <c r="H409" s="642">
        <v>0</v>
      </c>
      <c r="I409" s="629">
        <v>3</v>
      </c>
      <c r="J409" s="629">
        <v>1836.78</v>
      </c>
      <c r="K409" s="642">
        <v>1</v>
      </c>
      <c r="L409" s="629">
        <v>3</v>
      </c>
      <c r="M409" s="630">
        <v>1836.78</v>
      </c>
    </row>
    <row r="410" spans="1:13" ht="14.4" customHeight="1" x14ac:dyDescent="0.3">
      <c r="A410" s="625" t="s">
        <v>2814</v>
      </c>
      <c r="B410" s="626" t="s">
        <v>2641</v>
      </c>
      <c r="C410" s="626" t="s">
        <v>3821</v>
      </c>
      <c r="D410" s="626" t="s">
        <v>3370</v>
      </c>
      <c r="E410" s="626" t="s">
        <v>3822</v>
      </c>
      <c r="F410" s="629"/>
      <c r="G410" s="629"/>
      <c r="H410" s="642">
        <v>0</v>
      </c>
      <c r="I410" s="629">
        <v>7</v>
      </c>
      <c r="J410" s="629">
        <v>3282.72</v>
      </c>
      <c r="K410" s="642">
        <v>1</v>
      </c>
      <c r="L410" s="629">
        <v>7</v>
      </c>
      <c r="M410" s="630">
        <v>3282.72</v>
      </c>
    </row>
    <row r="411" spans="1:13" ht="14.4" customHeight="1" x14ac:dyDescent="0.3">
      <c r="A411" s="625" t="s">
        <v>2814</v>
      </c>
      <c r="B411" s="626" t="s">
        <v>2641</v>
      </c>
      <c r="C411" s="626" t="s">
        <v>3823</v>
      </c>
      <c r="D411" s="626" t="s">
        <v>3370</v>
      </c>
      <c r="E411" s="626" t="s">
        <v>3824</v>
      </c>
      <c r="F411" s="629"/>
      <c r="G411" s="629"/>
      <c r="H411" s="642">
        <v>0</v>
      </c>
      <c r="I411" s="629">
        <v>9</v>
      </c>
      <c r="J411" s="629">
        <v>5627.61</v>
      </c>
      <c r="K411" s="642">
        <v>1</v>
      </c>
      <c r="L411" s="629">
        <v>9</v>
      </c>
      <c r="M411" s="630">
        <v>5627.61</v>
      </c>
    </row>
    <row r="412" spans="1:13" ht="14.4" customHeight="1" x14ac:dyDescent="0.3">
      <c r="A412" s="625" t="s">
        <v>2814</v>
      </c>
      <c r="B412" s="626" t="s">
        <v>4172</v>
      </c>
      <c r="C412" s="626" t="s">
        <v>3781</v>
      </c>
      <c r="D412" s="626" t="s">
        <v>3782</v>
      </c>
      <c r="E412" s="626" t="s">
        <v>3783</v>
      </c>
      <c r="F412" s="629">
        <v>9</v>
      </c>
      <c r="G412" s="629">
        <v>6029.64</v>
      </c>
      <c r="H412" s="642">
        <v>1</v>
      </c>
      <c r="I412" s="629"/>
      <c r="J412" s="629"/>
      <c r="K412" s="642">
        <v>0</v>
      </c>
      <c r="L412" s="629">
        <v>9</v>
      </c>
      <c r="M412" s="630">
        <v>6029.64</v>
      </c>
    </row>
    <row r="413" spans="1:13" ht="14.4" customHeight="1" x14ac:dyDescent="0.3">
      <c r="A413" s="625" t="s">
        <v>2814</v>
      </c>
      <c r="B413" s="626" t="s">
        <v>4172</v>
      </c>
      <c r="C413" s="626" t="s">
        <v>3784</v>
      </c>
      <c r="D413" s="626" t="s">
        <v>3782</v>
      </c>
      <c r="E413" s="626" t="s">
        <v>3785</v>
      </c>
      <c r="F413" s="629">
        <v>9</v>
      </c>
      <c r="G413" s="629">
        <v>0</v>
      </c>
      <c r="H413" s="642"/>
      <c r="I413" s="629"/>
      <c r="J413" s="629"/>
      <c r="K413" s="642"/>
      <c r="L413" s="629">
        <v>9</v>
      </c>
      <c r="M413" s="630">
        <v>0</v>
      </c>
    </row>
    <row r="414" spans="1:13" ht="14.4" customHeight="1" x14ac:dyDescent="0.3">
      <c r="A414" s="625" t="s">
        <v>2814</v>
      </c>
      <c r="B414" s="626" t="s">
        <v>2659</v>
      </c>
      <c r="C414" s="626" t="s">
        <v>3808</v>
      </c>
      <c r="D414" s="626" t="s">
        <v>1938</v>
      </c>
      <c r="E414" s="626" t="s">
        <v>3809</v>
      </c>
      <c r="F414" s="629">
        <v>2</v>
      </c>
      <c r="G414" s="629">
        <v>0</v>
      </c>
      <c r="H414" s="642"/>
      <c r="I414" s="629"/>
      <c r="J414" s="629"/>
      <c r="K414" s="642"/>
      <c r="L414" s="629">
        <v>2</v>
      </c>
      <c r="M414" s="630">
        <v>0</v>
      </c>
    </row>
    <row r="415" spans="1:13" ht="14.4" customHeight="1" x14ac:dyDescent="0.3">
      <c r="A415" s="625" t="s">
        <v>2814</v>
      </c>
      <c r="B415" s="626" t="s">
        <v>2659</v>
      </c>
      <c r="C415" s="626" t="s">
        <v>3810</v>
      </c>
      <c r="D415" s="626" t="s">
        <v>1938</v>
      </c>
      <c r="E415" s="626" t="s">
        <v>3811</v>
      </c>
      <c r="F415" s="629"/>
      <c r="G415" s="629"/>
      <c r="H415" s="642">
        <v>0</v>
      </c>
      <c r="I415" s="629">
        <v>1</v>
      </c>
      <c r="J415" s="629">
        <v>83.56</v>
      </c>
      <c r="K415" s="642">
        <v>1</v>
      </c>
      <c r="L415" s="629">
        <v>1</v>
      </c>
      <c r="M415" s="630">
        <v>83.56</v>
      </c>
    </row>
    <row r="416" spans="1:13" ht="14.4" customHeight="1" x14ac:dyDescent="0.3">
      <c r="A416" s="625" t="s">
        <v>2814</v>
      </c>
      <c r="B416" s="626" t="s">
        <v>2659</v>
      </c>
      <c r="C416" s="626" t="s">
        <v>3812</v>
      </c>
      <c r="D416" s="626" t="s">
        <v>3813</v>
      </c>
      <c r="E416" s="626" t="s">
        <v>3814</v>
      </c>
      <c r="F416" s="629">
        <v>3</v>
      </c>
      <c r="G416" s="629">
        <v>75.210000000000008</v>
      </c>
      <c r="H416" s="642">
        <v>1</v>
      </c>
      <c r="I416" s="629"/>
      <c r="J416" s="629"/>
      <c r="K416" s="642">
        <v>0</v>
      </c>
      <c r="L416" s="629">
        <v>3</v>
      </c>
      <c r="M416" s="630">
        <v>75.210000000000008</v>
      </c>
    </row>
    <row r="417" spans="1:13" ht="14.4" customHeight="1" x14ac:dyDescent="0.3">
      <c r="A417" s="625" t="s">
        <v>2814</v>
      </c>
      <c r="B417" s="626" t="s">
        <v>2691</v>
      </c>
      <c r="C417" s="626" t="s">
        <v>2844</v>
      </c>
      <c r="D417" s="626" t="s">
        <v>2845</v>
      </c>
      <c r="E417" s="626" t="s">
        <v>2846</v>
      </c>
      <c r="F417" s="629"/>
      <c r="G417" s="629"/>
      <c r="H417" s="642">
        <v>0</v>
      </c>
      <c r="I417" s="629">
        <v>4</v>
      </c>
      <c r="J417" s="629">
        <v>1333.24</v>
      </c>
      <c r="K417" s="642">
        <v>1</v>
      </c>
      <c r="L417" s="629">
        <v>4</v>
      </c>
      <c r="M417" s="630">
        <v>1333.24</v>
      </c>
    </row>
    <row r="418" spans="1:13" ht="14.4" customHeight="1" x14ac:dyDescent="0.3">
      <c r="A418" s="625" t="s">
        <v>2814</v>
      </c>
      <c r="B418" s="626" t="s">
        <v>2709</v>
      </c>
      <c r="C418" s="626" t="s">
        <v>3613</v>
      </c>
      <c r="D418" s="626" t="s">
        <v>3614</v>
      </c>
      <c r="E418" s="626" t="s">
        <v>3615</v>
      </c>
      <c r="F418" s="629"/>
      <c r="G418" s="629"/>
      <c r="H418" s="642">
        <v>0</v>
      </c>
      <c r="I418" s="629">
        <v>1</v>
      </c>
      <c r="J418" s="629">
        <v>399.92</v>
      </c>
      <c r="K418" s="642">
        <v>1</v>
      </c>
      <c r="L418" s="629">
        <v>1</v>
      </c>
      <c r="M418" s="630">
        <v>399.92</v>
      </c>
    </row>
    <row r="419" spans="1:13" ht="14.4" customHeight="1" x14ac:dyDescent="0.3">
      <c r="A419" s="625" t="s">
        <v>2814</v>
      </c>
      <c r="B419" s="626" t="s">
        <v>2718</v>
      </c>
      <c r="C419" s="626" t="s">
        <v>3306</v>
      </c>
      <c r="D419" s="626" t="s">
        <v>3307</v>
      </c>
      <c r="E419" s="626" t="s">
        <v>3308</v>
      </c>
      <c r="F419" s="629"/>
      <c r="G419" s="629"/>
      <c r="H419" s="642">
        <v>0</v>
      </c>
      <c r="I419" s="629">
        <v>4</v>
      </c>
      <c r="J419" s="629">
        <v>279.44</v>
      </c>
      <c r="K419" s="642">
        <v>1</v>
      </c>
      <c r="L419" s="629">
        <v>4</v>
      </c>
      <c r="M419" s="630">
        <v>279.44</v>
      </c>
    </row>
    <row r="420" spans="1:13" ht="14.4" customHeight="1" x14ac:dyDescent="0.3">
      <c r="A420" s="625" t="s">
        <v>2814</v>
      </c>
      <c r="B420" s="626" t="s">
        <v>2739</v>
      </c>
      <c r="C420" s="626" t="s">
        <v>3779</v>
      </c>
      <c r="D420" s="626" t="s">
        <v>2740</v>
      </c>
      <c r="E420" s="626" t="s">
        <v>1662</v>
      </c>
      <c r="F420" s="629">
        <v>2</v>
      </c>
      <c r="G420" s="629">
        <v>184.82999999999998</v>
      </c>
      <c r="H420" s="642">
        <v>1</v>
      </c>
      <c r="I420" s="629"/>
      <c r="J420" s="629"/>
      <c r="K420" s="642">
        <v>0</v>
      </c>
      <c r="L420" s="629">
        <v>2</v>
      </c>
      <c r="M420" s="630">
        <v>184.82999999999998</v>
      </c>
    </row>
    <row r="421" spans="1:13" ht="14.4" customHeight="1" x14ac:dyDescent="0.3">
      <c r="A421" s="625" t="s">
        <v>2815</v>
      </c>
      <c r="B421" s="626" t="s">
        <v>2691</v>
      </c>
      <c r="C421" s="626" t="s">
        <v>2844</v>
      </c>
      <c r="D421" s="626" t="s">
        <v>2845</v>
      </c>
      <c r="E421" s="626" t="s">
        <v>2846</v>
      </c>
      <c r="F421" s="629"/>
      <c r="G421" s="629"/>
      <c r="H421" s="642">
        <v>0</v>
      </c>
      <c r="I421" s="629">
        <v>3</v>
      </c>
      <c r="J421" s="629">
        <v>999.93000000000006</v>
      </c>
      <c r="K421" s="642">
        <v>1</v>
      </c>
      <c r="L421" s="629">
        <v>3</v>
      </c>
      <c r="M421" s="630">
        <v>999.93000000000006</v>
      </c>
    </row>
    <row r="422" spans="1:13" ht="14.4" customHeight="1" x14ac:dyDescent="0.3">
      <c r="A422" s="625" t="s">
        <v>2815</v>
      </c>
      <c r="B422" s="626" t="s">
        <v>2735</v>
      </c>
      <c r="C422" s="626" t="s">
        <v>2927</v>
      </c>
      <c r="D422" s="626" t="s">
        <v>1837</v>
      </c>
      <c r="E422" s="626" t="s">
        <v>2928</v>
      </c>
      <c r="F422" s="629"/>
      <c r="G422" s="629"/>
      <c r="H422" s="642">
        <v>0</v>
      </c>
      <c r="I422" s="629">
        <v>2</v>
      </c>
      <c r="J422" s="629">
        <v>193.26</v>
      </c>
      <c r="K422" s="642">
        <v>1</v>
      </c>
      <c r="L422" s="629">
        <v>2</v>
      </c>
      <c r="M422" s="630">
        <v>193.26</v>
      </c>
    </row>
    <row r="423" spans="1:13" ht="14.4" customHeight="1" x14ac:dyDescent="0.3">
      <c r="A423" s="625" t="s">
        <v>2815</v>
      </c>
      <c r="B423" s="626" t="s">
        <v>2735</v>
      </c>
      <c r="C423" s="626" t="s">
        <v>3556</v>
      </c>
      <c r="D423" s="626" t="s">
        <v>1837</v>
      </c>
      <c r="E423" s="626" t="s">
        <v>3557</v>
      </c>
      <c r="F423" s="629"/>
      <c r="G423" s="629"/>
      <c r="H423" s="642">
        <v>0</v>
      </c>
      <c r="I423" s="629">
        <v>2</v>
      </c>
      <c r="J423" s="629">
        <v>386.52</v>
      </c>
      <c r="K423" s="642">
        <v>1</v>
      </c>
      <c r="L423" s="629">
        <v>2</v>
      </c>
      <c r="M423" s="630">
        <v>386.52</v>
      </c>
    </row>
    <row r="424" spans="1:13" ht="14.4" customHeight="1" x14ac:dyDescent="0.3">
      <c r="A424" s="625" t="s">
        <v>2815</v>
      </c>
      <c r="B424" s="626" t="s">
        <v>2735</v>
      </c>
      <c r="C424" s="626" t="s">
        <v>667</v>
      </c>
      <c r="D424" s="626" t="s">
        <v>668</v>
      </c>
      <c r="E424" s="626" t="s">
        <v>2736</v>
      </c>
      <c r="F424" s="629">
        <v>2</v>
      </c>
      <c r="G424" s="629">
        <v>193.26</v>
      </c>
      <c r="H424" s="642">
        <v>1</v>
      </c>
      <c r="I424" s="629"/>
      <c r="J424" s="629"/>
      <c r="K424" s="642">
        <v>0</v>
      </c>
      <c r="L424" s="629">
        <v>2</v>
      </c>
      <c r="M424" s="630">
        <v>193.26</v>
      </c>
    </row>
    <row r="425" spans="1:13" ht="14.4" customHeight="1" x14ac:dyDescent="0.3">
      <c r="A425" s="625" t="s">
        <v>2815</v>
      </c>
      <c r="B425" s="626" t="s">
        <v>2763</v>
      </c>
      <c r="C425" s="626" t="s">
        <v>3842</v>
      </c>
      <c r="D425" s="626" t="s">
        <v>3843</v>
      </c>
      <c r="E425" s="626" t="s">
        <v>1984</v>
      </c>
      <c r="F425" s="629">
        <v>3</v>
      </c>
      <c r="G425" s="629">
        <v>1239.6600000000001</v>
      </c>
      <c r="H425" s="642">
        <v>1</v>
      </c>
      <c r="I425" s="629"/>
      <c r="J425" s="629"/>
      <c r="K425" s="642">
        <v>0</v>
      </c>
      <c r="L425" s="629">
        <v>3</v>
      </c>
      <c r="M425" s="630">
        <v>1239.6600000000001</v>
      </c>
    </row>
    <row r="426" spans="1:13" ht="14.4" customHeight="1" thickBot="1" x14ac:dyDescent="0.35">
      <c r="A426" s="631" t="s">
        <v>2815</v>
      </c>
      <c r="B426" s="632" t="s">
        <v>2764</v>
      </c>
      <c r="C426" s="632" t="s">
        <v>3855</v>
      </c>
      <c r="D426" s="632" t="s">
        <v>3856</v>
      </c>
      <c r="E426" s="632" t="s">
        <v>3482</v>
      </c>
      <c r="F426" s="635">
        <v>2</v>
      </c>
      <c r="G426" s="635">
        <v>826.44</v>
      </c>
      <c r="H426" s="643">
        <v>1</v>
      </c>
      <c r="I426" s="635"/>
      <c r="J426" s="635"/>
      <c r="K426" s="643">
        <v>0</v>
      </c>
      <c r="L426" s="635">
        <v>2</v>
      </c>
      <c r="M426" s="636">
        <v>826.44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69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67" t="s">
        <v>271</v>
      </c>
      <c r="B1" s="468"/>
      <c r="C1" s="468"/>
      <c r="D1" s="468"/>
      <c r="E1" s="468"/>
      <c r="F1" s="468"/>
      <c r="G1" s="441"/>
    </row>
    <row r="2" spans="1:8" ht="14.4" customHeight="1" thickBot="1" x14ac:dyDescent="0.35">
      <c r="A2" s="580" t="s">
        <v>297</v>
      </c>
      <c r="B2" s="96"/>
      <c r="C2" s="96"/>
      <c r="D2" s="96"/>
      <c r="E2" s="96"/>
      <c r="F2" s="96"/>
    </row>
    <row r="3" spans="1:8" ht="14.4" customHeight="1" thickBot="1" x14ac:dyDescent="0.35">
      <c r="A3" s="181" t="s">
        <v>0</v>
      </c>
      <c r="B3" s="182" t="s">
        <v>1</v>
      </c>
      <c r="C3" s="335" t="s">
        <v>2</v>
      </c>
      <c r="D3" s="336" t="s">
        <v>3</v>
      </c>
      <c r="E3" s="336" t="s">
        <v>4</v>
      </c>
      <c r="F3" s="336" t="s">
        <v>5</v>
      </c>
      <c r="G3" s="337" t="s">
        <v>278</v>
      </c>
    </row>
    <row r="4" spans="1:8" ht="14.4" customHeight="1" x14ac:dyDescent="0.3">
      <c r="A4" s="610" t="s">
        <v>526</v>
      </c>
      <c r="B4" s="611" t="s">
        <v>527</v>
      </c>
      <c r="C4" s="612" t="s">
        <v>528</v>
      </c>
      <c r="D4" s="612" t="s">
        <v>527</v>
      </c>
      <c r="E4" s="612" t="s">
        <v>527</v>
      </c>
      <c r="F4" s="613" t="s">
        <v>527</v>
      </c>
      <c r="G4" s="612" t="s">
        <v>527</v>
      </c>
      <c r="H4" s="612" t="s">
        <v>157</v>
      </c>
    </row>
    <row r="5" spans="1:8" ht="14.4" customHeight="1" x14ac:dyDescent="0.3">
      <c r="A5" s="610" t="s">
        <v>526</v>
      </c>
      <c r="B5" s="611" t="s">
        <v>4173</v>
      </c>
      <c r="C5" s="612" t="s">
        <v>4174</v>
      </c>
      <c r="D5" s="612">
        <v>750507.74789955758</v>
      </c>
      <c r="E5" s="612">
        <v>534996.01958137006</v>
      </c>
      <c r="F5" s="613">
        <v>0.71284543174758797</v>
      </c>
      <c r="G5" s="612">
        <v>-215511.72831818752</v>
      </c>
      <c r="H5" s="612" t="s">
        <v>2</v>
      </c>
    </row>
    <row r="6" spans="1:8" ht="14.4" customHeight="1" x14ac:dyDescent="0.3">
      <c r="A6" s="610" t="s">
        <v>526</v>
      </c>
      <c r="B6" s="611" t="s">
        <v>4175</v>
      </c>
      <c r="C6" s="612" t="s">
        <v>4176</v>
      </c>
      <c r="D6" s="612">
        <v>718740.19573671871</v>
      </c>
      <c r="E6" s="612">
        <v>617490.19999999937</v>
      </c>
      <c r="F6" s="613">
        <v>0.85912851912652988</v>
      </c>
      <c r="G6" s="612">
        <v>-101249.99573671934</v>
      </c>
      <c r="H6" s="612" t="s">
        <v>2</v>
      </c>
    </row>
    <row r="7" spans="1:8" ht="14.4" customHeight="1" x14ac:dyDescent="0.3">
      <c r="A7" s="610" t="s">
        <v>526</v>
      </c>
      <c r="B7" s="611" t="s">
        <v>4177</v>
      </c>
      <c r="C7" s="612" t="s">
        <v>4178</v>
      </c>
      <c r="D7" s="612">
        <v>6559053.706874921</v>
      </c>
      <c r="E7" s="612">
        <v>5910002.9100000048</v>
      </c>
      <c r="F7" s="613">
        <v>0.90104505529591739</v>
      </c>
      <c r="G7" s="612">
        <v>-649050.79687491618</v>
      </c>
      <c r="H7" s="612" t="s">
        <v>2</v>
      </c>
    </row>
    <row r="8" spans="1:8" ht="14.4" customHeight="1" x14ac:dyDescent="0.3">
      <c r="A8" s="610" t="s">
        <v>526</v>
      </c>
      <c r="B8" s="611" t="s">
        <v>4179</v>
      </c>
      <c r="C8" s="612" t="s">
        <v>4180</v>
      </c>
      <c r="D8" s="612">
        <v>3958.1459619095754</v>
      </c>
      <c r="E8" s="612">
        <v>2158.92</v>
      </c>
      <c r="F8" s="613">
        <v>0.54543718720227452</v>
      </c>
      <c r="G8" s="612">
        <v>-1799.2259619095753</v>
      </c>
      <c r="H8" s="612" t="s">
        <v>2</v>
      </c>
    </row>
    <row r="9" spans="1:8" ht="14.4" customHeight="1" x14ac:dyDescent="0.3">
      <c r="A9" s="610" t="s">
        <v>526</v>
      </c>
      <c r="B9" s="611" t="s">
        <v>4181</v>
      </c>
      <c r="C9" s="612" t="s">
        <v>4182</v>
      </c>
      <c r="D9" s="612">
        <v>565346.19836352393</v>
      </c>
      <c r="E9" s="612">
        <v>490175.99</v>
      </c>
      <c r="F9" s="613">
        <v>0.86703685532667429</v>
      </c>
      <c r="G9" s="612">
        <v>-75170.20836352394</v>
      </c>
      <c r="H9" s="612" t="s">
        <v>2</v>
      </c>
    </row>
    <row r="10" spans="1:8" ht="14.4" customHeight="1" x14ac:dyDescent="0.3">
      <c r="A10" s="610" t="s">
        <v>526</v>
      </c>
      <c r="B10" s="611" t="s">
        <v>4183</v>
      </c>
      <c r="C10" s="612" t="s">
        <v>4184</v>
      </c>
      <c r="D10" s="612">
        <v>833.33333333333337</v>
      </c>
      <c r="E10" s="612">
        <v>3258.8399999999997</v>
      </c>
      <c r="F10" s="613">
        <v>3.9106079999999994</v>
      </c>
      <c r="G10" s="612">
        <v>2425.5066666666662</v>
      </c>
      <c r="H10" s="612" t="s">
        <v>2</v>
      </c>
    </row>
    <row r="11" spans="1:8" ht="14.4" customHeight="1" x14ac:dyDescent="0.3">
      <c r="A11" s="610" t="s">
        <v>526</v>
      </c>
      <c r="B11" s="611" t="s">
        <v>4185</v>
      </c>
      <c r="C11" s="612" t="s">
        <v>4186</v>
      </c>
      <c r="D11" s="612">
        <v>623947.64446140302</v>
      </c>
      <c r="E11" s="612">
        <v>406437.67</v>
      </c>
      <c r="F11" s="613">
        <v>0.6513970741100249</v>
      </c>
      <c r="G11" s="612">
        <v>-217509.97446140304</v>
      </c>
      <c r="H11" s="612" t="s">
        <v>2</v>
      </c>
    </row>
    <row r="12" spans="1:8" ht="14.4" customHeight="1" x14ac:dyDescent="0.3">
      <c r="A12" s="610" t="s">
        <v>526</v>
      </c>
      <c r="B12" s="611" t="s">
        <v>4187</v>
      </c>
      <c r="C12" s="612" t="s">
        <v>4188</v>
      </c>
      <c r="D12" s="612">
        <v>70060.475160884002</v>
      </c>
      <c r="E12" s="612">
        <v>63694.289999999994</v>
      </c>
      <c r="F12" s="613">
        <v>0.90913300050756207</v>
      </c>
      <c r="G12" s="612">
        <v>-6366.1851608840079</v>
      </c>
      <c r="H12" s="612" t="s">
        <v>2</v>
      </c>
    </row>
    <row r="13" spans="1:8" ht="14.4" customHeight="1" x14ac:dyDescent="0.3">
      <c r="A13" s="610" t="s">
        <v>526</v>
      </c>
      <c r="B13" s="611" t="s">
        <v>4189</v>
      </c>
      <c r="C13" s="612" t="s">
        <v>4190</v>
      </c>
      <c r="D13" s="612">
        <v>366548.14358143409</v>
      </c>
      <c r="E13" s="612">
        <v>224618.85999999996</v>
      </c>
      <c r="F13" s="613">
        <v>0.61279497368426195</v>
      </c>
      <c r="G13" s="612">
        <v>-141929.28358143414</v>
      </c>
      <c r="H13" s="612" t="s">
        <v>2</v>
      </c>
    </row>
    <row r="14" spans="1:8" ht="14.4" customHeight="1" x14ac:dyDescent="0.3">
      <c r="A14" s="610" t="s">
        <v>526</v>
      </c>
      <c r="B14" s="611" t="s">
        <v>4191</v>
      </c>
      <c r="C14" s="612" t="s">
        <v>4192</v>
      </c>
      <c r="D14" s="612">
        <v>259765.58767923791</v>
      </c>
      <c r="E14" s="612">
        <v>276646.65999999997</v>
      </c>
      <c r="F14" s="613">
        <v>1.0649857915037115</v>
      </c>
      <c r="G14" s="612">
        <v>16881.072320762061</v>
      </c>
      <c r="H14" s="612" t="s">
        <v>2</v>
      </c>
    </row>
    <row r="15" spans="1:8" ht="14.4" customHeight="1" x14ac:dyDescent="0.3">
      <c r="A15" s="610" t="s">
        <v>526</v>
      </c>
      <c r="B15" s="611" t="s">
        <v>6</v>
      </c>
      <c r="C15" s="612" t="s">
        <v>528</v>
      </c>
      <c r="D15" s="612">
        <v>9918761.1790529247</v>
      </c>
      <c r="E15" s="612">
        <v>8529480.3595813736</v>
      </c>
      <c r="F15" s="613">
        <v>0.85993403869774354</v>
      </c>
      <c r="G15" s="612">
        <v>-1389280.8194715511</v>
      </c>
      <c r="H15" s="612" t="s">
        <v>543</v>
      </c>
    </row>
    <row r="17" spans="1:8" ht="14.4" customHeight="1" x14ac:dyDescent="0.3">
      <c r="A17" s="610" t="s">
        <v>526</v>
      </c>
      <c r="B17" s="611" t="s">
        <v>527</v>
      </c>
      <c r="C17" s="612" t="s">
        <v>528</v>
      </c>
      <c r="D17" s="612" t="s">
        <v>527</v>
      </c>
      <c r="E17" s="612" t="s">
        <v>527</v>
      </c>
      <c r="F17" s="613" t="s">
        <v>527</v>
      </c>
      <c r="G17" s="612" t="s">
        <v>527</v>
      </c>
      <c r="H17" s="612" t="s">
        <v>157</v>
      </c>
    </row>
    <row r="18" spans="1:8" ht="14.4" customHeight="1" x14ac:dyDescent="0.3">
      <c r="A18" s="610" t="s">
        <v>548</v>
      </c>
      <c r="B18" s="611" t="s">
        <v>4175</v>
      </c>
      <c r="C18" s="612" t="s">
        <v>4176</v>
      </c>
      <c r="D18" s="612">
        <v>7871.0061996443919</v>
      </c>
      <c r="E18" s="612">
        <v>5689.7999999999993</v>
      </c>
      <c r="F18" s="613">
        <v>0.72288089421871649</v>
      </c>
      <c r="G18" s="612">
        <v>-2181.2061996443927</v>
      </c>
      <c r="H18" s="612" t="s">
        <v>2</v>
      </c>
    </row>
    <row r="19" spans="1:8" ht="14.4" customHeight="1" x14ac:dyDescent="0.3">
      <c r="A19" s="610" t="s">
        <v>548</v>
      </c>
      <c r="B19" s="611" t="s">
        <v>4177</v>
      </c>
      <c r="C19" s="612" t="s">
        <v>4178</v>
      </c>
      <c r="D19" s="612">
        <v>7494.4646670131669</v>
      </c>
      <c r="E19" s="612">
        <v>6521.1299999999992</v>
      </c>
      <c r="F19" s="613">
        <v>0.87012619176159522</v>
      </c>
      <c r="G19" s="612">
        <v>-973.33466701316775</v>
      </c>
      <c r="H19" s="612" t="s">
        <v>2</v>
      </c>
    </row>
    <row r="20" spans="1:8" ht="14.4" customHeight="1" x14ac:dyDescent="0.3">
      <c r="A20" s="610" t="s">
        <v>548</v>
      </c>
      <c r="B20" s="611" t="s">
        <v>4189</v>
      </c>
      <c r="C20" s="612" t="s">
        <v>4190</v>
      </c>
      <c r="D20" s="612">
        <v>37411.662533199415</v>
      </c>
      <c r="E20" s="612">
        <v>32157.32</v>
      </c>
      <c r="F20" s="613">
        <v>0.85955335375602016</v>
      </c>
      <c r="G20" s="612">
        <v>-5254.3425331994149</v>
      </c>
      <c r="H20" s="612" t="s">
        <v>2</v>
      </c>
    </row>
    <row r="21" spans="1:8" ht="14.4" customHeight="1" x14ac:dyDescent="0.3">
      <c r="A21" s="610" t="s">
        <v>548</v>
      </c>
      <c r="B21" s="611" t="s">
        <v>4191</v>
      </c>
      <c r="C21" s="612" t="s">
        <v>4192</v>
      </c>
      <c r="D21" s="612">
        <v>1583.5786357515499</v>
      </c>
      <c r="E21" s="612">
        <v>1469</v>
      </c>
      <c r="F21" s="613">
        <v>0.92764575552816042</v>
      </c>
      <c r="G21" s="612">
        <v>-114.57863575154988</v>
      </c>
      <c r="H21" s="612" t="s">
        <v>2</v>
      </c>
    </row>
    <row r="22" spans="1:8" ht="14.4" customHeight="1" x14ac:dyDescent="0.3">
      <c r="A22" s="610" t="s">
        <v>548</v>
      </c>
      <c r="B22" s="611" t="s">
        <v>4173</v>
      </c>
      <c r="C22" s="612" t="s">
        <v>4174</v>
      </c>
      <c r="D22" s="612">
        <v>0</v>
      </c>
      <c r="E22" s="612">
        <v>113.99999801503159</v>
      </c>
      <c r="F22" s="613" t="s">
        <v>527</v>
      </c>
      <c r="G22" s="612">
        <v>113.99999801503159</v>
      </c>
      <c r="H22" s="612" t="s">
        <v>2</v>
      </c>
    </row>
    <row r="23" spans="1:8" ht="14.4" customHeight="1" x14ac:dyDescent="0.3">
      <c r="A23" s="610" t="s">
        <v>548</v>
      </c>
      <c r="B23" s="611" t="s">
        <v>6</v>
      </c>
      <c r="C23" s="612" t="s">
        <v>549</v>
      </c>
      <c r="D23" s="612">
        <v>54360.712035608529</v>
      </c>
      <c r="E23" s="612">
        <v>45951.249998015031</v>
      </c>
      <c r="F23" s="613">
        <v>0.84530257749227145</v>
      </c>
      <c r="G23" s="612">
        <v>-8409.4620375934974</v>
      </c>
      <c r="H23" s="612" t="s">
        <v>546</v>
      </c>
    </row>
    <row r="24" spans="1:8" ht="14.4" customHeight="1" x14ac:dyDescent="0.3">
      <c r="A24" s="610" t="s">
        <v>527</v>
      </c>
      <c r="B24" s="611" t="s">
        <v>527</v>
      </c>
      <c r="C24" s="612" t="s">
        <v>527</v>
      </c>
      <c r="D24" s="612" t="s">
        <v>527</v>
      </c>
      <c r="E24" s="612" t="s">
        <v>527</v>
      </c>
      <c r="F24" s="613" t="s">
        <v>527</v>
      </c>
      <c r="G24" s="612" t="s">
        <v>527</v>
      </c>
      <c r="H24" s="612" t="s">
        <v>547</v>
      </c>
    </row>
    <row r="25" spans="1:8" ht="14.4" customHeight="1" x14ac:dyDescent="0.3">
      <c r="A25" s="610" t="s">
        <v>550</v>
      </c>
      <c r="B25" s="611" t="s">
        <v>4175</v>
      </c>
      <c r="C25" s="612" t="s">
        <v>4176</v>
      </c>
      <c r="D25" s="612">
        <v>446116.73819185497</v>
      </c>
      <c r="E25" s="612">
        <v>378408.63999999996</v>
      </c>
      <c r="F25" s="613">
        <v>0.8482278462218632</v>
      </c>
      <c r="G25" s="612">
        <v>-67708.09819185501</v>
      </c>
      <c r="H25" s="612" t="s">
        <v>2</v>
      </c>
    </row>
    <row r="26" spans="1:8" ht="14.4" customHeight="1" x14ac:dyDescent="0.3">
      <c r="A26" s="610" t="s">
        <v>550</v>
      </c>
      <c r="B26" s="611" t="s">
        <v>4177</v>
      </c>
      <c r="C26" s="612" t="s">
        <v>4178</v>
      </c>
      <c r="D26" s="612">
        <v>3396038.2752157501</v>
      </c>
      <c r="E26" s="612">
        <v>3270194.7799999989</v>
      </c>
      <c r="F26" s="613">
        <v>0.96294402918419508</v>
      </c>
      <c r="G26" s="612">
        <v>-125843.49521575123</v>
      </c>
      <c r="H26" s="612" t="s">
        <v>2</v>
      </c>
    </row>
    <row r="27" spans="1:8" ht="14.4" customHeight="1" x14ac:dyDescent="0.3">
      <c r="A27" s="610" t="s">
        <v>550</v>
      </c>
      <c r="B27" s="611" t="s">
        <v>4179</v>
      </c>
      <c r="C27" s="612" t="s">
        <v>4180</v>
      </c>
      <c r="D27" s="612">
        <v>3958.1459619095754</v>
      </c>
      <c r="E27" s="612">
        <v>2158.92</v>
      </c>
      <c r="F27" s="613">
        <v>0.54543718720227452</v>
      </c>
      <c r="G27" s="612">
        <v>-1799.2259619095753</v>
      </c>
      <c r="H27" s="612" t="s">
        <v>2</v>
      </c>
    </row>
    <row r="28" spans="1:8" ht="14.4" customHeight="1" x14ac:dyDescent="0.3">
      <c r="A28" s="610" t="s">
        <v>550</v>
      </c>
      <c r="B28" s="611" t="s">
        <v>4181</v>
      </c>
      <c r="C28" s="612" t="s">
        <v>4182</v>
      </c>
      <c r="D28" s="612">
        <v>450761.67698225245</v>
      </c>
      <c r="E28" s="612">
        <v>412909.33</v>
      </c>
      <c r="F28" s="613">
        <v>0.91602580939075096</v>
      </c>
      <c r="G28" s="612">
        <v>-37852.346982252435</v>
      </c>
      <c r="H28" s="612" t="s">
        <v>2</v>
      </c>
    </row>
    <row r="29" spans="1:8" ht="14.4" customHeight="1" x14ac:dyDescent="0.3">
      <c r="A29" s="610" t="s">
        <v>550</v>
      </c>
      <c r="B29" s="611" t="s">
        <v>4183</v>
      </c>
      <c r="C29" s="612" t="s">
        <v>4184</v>
      </c>
      <c r="D29" s="612">
        <v>833.33333333333337</v>
      </c>
      <c r="E29" s="612">
        <v>3258.8399999999997</v>
      </c>
      <c r="F29" s="613">
        <v>3.9106079999999994</v>
      </c>
      <c r="G29" s="612">
        <v>2425.5066666666662</v>
      </c>
      <c r="H29" s="612" t="s">
        <v>2</v>
      </c>
    </row>
    <row r="30" spans="1:8" ht="14.4" customHeight="1" x14ac:dyDescent="0.3">
      <c r="A30" s="610" t="s">
        <v>550</v>
      </c>
      <c r="B30" s="611" t="s">
        <v>4185</v>
      </c>
      <c r="C30" s="612" t="s">
        <v>4186</v>
      </c>
      <c r="D30" s="612">
        <v>317263.79911263246</v>
      </c>
      <c r="E30" s="612">
        <v>256735.96999999997</v>
      </c>
      <c r="F30" s="613">
        <v>0.80921923874729751</v>
      </c>
      <c r="G30" s="612">
        <v>-60527.829112632491</v>
      </c>
      <c r="H30" s="612" t="s">
        <v>2</v>
      </c>
    </row>
    <row r="31" spans="1:8" ht="14.4" customHeight="1" x14ac:dyDescent="0.3">
      <c r="A31" s="610" t="s">
        <v>550</v>
      </c>
      <c r="B31" s="611" t="s">
        <v>4187</v>
      </c>
      <c r="C31" s="612" t="s">
        <v>4188</v>
      </c>
      <c r="D31" s="612">
        <v>44726.509096475667</v>
      </c>
      <c r="E31" s="612">
        <v>38581.009999999995</v>
      </c>
      <c r="F31" s="613">
        <v>0.8625982840909906</v>
      </c>
      <c r="G31" s="612">
        <v>-6145.4990964756726</v>
      </c>
      <c r="H31" s="612" t="s">
        <v>2</v>
      </c>
    </row>
    <row r="32" spans="1:8" ht="14.4" customHeight="1" x14ac:dyDescent="0.3">
      <c r="A32" s="610" t="s">
        <v>550</v>
      </c>
      <c r="B32" s="611" t="s">
        <v>4189</v>
      </c>
      <c r="C32" s="612" t="s">
        <v>4190</v>
      </c>
      <c r="D32" s="612">
        <v>28548.199703474831</v>
      </c>
      <c r="E32" s="612">
        <v>20756.97</v>
      </c>
      <c r="F32" s="613">
        <v>0.72708507771414754</v>
      </c>
      <c r="G32" s="612">
        <v>-7791.2297034748299</v>
      </c>
      <c r="H32" s="612" t="s">
        <v>2</v>
      </c>
    </row>
    <row r="33" spans="1:8" ht="14.4" customHeight="1" x14ac:dyDescent="0.3">
      <c r="A33" s="610" t="s">
        <v>550</v>
      </c>
      <c r="B33" s="611" t="s">
        <v>4191</v>
      </c>
      <c r="C33" s="612" t="s">
        <v>4192</v>
      </c>
      <c r="D33" s="612">
        <v>170493.04044286418</v>
      </c>
      <c r="E33" s="612">
        <v>190009.79999999996</v>
      </c>
      <c r="F33" s="613">
        <v>1.1144724705855442</v>
      </c>
      <c r="G33" s="612">
        <v>19516.759557135782</v>
      </c>
      <c r="H33" s="612" t="s">
        <v>2</v>
      </c>
    </row>
    <row r="34" spans="1:8" ht="14.4" customHeight="1" x14ac:dyDescent="0.3">
      <c r="A34" s="610" t="s">
        <v>550</v>
      </c>
      <c r="B34" s="611" t="s">
        <v>4173</v>
      </c>
      <c r="C34" s="612" t="s">
        <v>4174</v>
      </c>
      <c r="D34" s="612">
        <v>592793.16506792826</v>
      </c>
      <c r="E34" s="612">
        <v>525599.59958335513</v>
      </c>
      <c r="F34" s="613">
        <v>0.886649223634565</v>
      </c>
      <c r="G34" s="612">
        <v>-67193.565484573133</v>
      </c>
      <c r="H34" s="612" t="s">
        <v>2</v>
      </c>
    </row>
    <row r="35" spans="1:8" ht="14.4" customHeight="1" x14ac:dyDescent="0.3">
      <c r="A35" s="610" t="s">
        <v>550</v>
      </c>
      <c r="B35" s="611" t="s">
        <v>6</v>
      </c>
      <c r="C35" s="612" t="s">
        <v>551</v>
      </c>
      <c r="D35" s="612">
        <v>5451532.8831084752</v>
      </c>
      <c r="E35" s="612">
        <v>5098613.8595833527</v>
      </c>
      <c r="F35" s="613">
        <v>0.93526242414887761</v>
      </c>
      <c r="G35" s="612">
        <v>-352919.02352512255</v>
      </c>
      <c r="H35" s="612" t="s">
        <v>546</v>
      </c>
    </row>
    <row r="36" spans="1:8" ht="14.4" customHeight="1" x14ac:dyDescent="0.3">
      <c r="A36" s="610" t="s">
        <v>527</v>
      </c>
      <c r="B36" s="611" t="s">
        <v>527</v>
      </c>
      <c r="C36" s="612" t="s">
        <v>527</v>
      </c>
      <c r="D36" s="612" t="s">
        <v>527</v>
      </c>
      <c r="E36" s="612" t="s">
        <v>527</v>
      </c>
      <c r="F36" s="613" t="s">
        <v>527</v>
      </c>
      <c r="G36" s="612" t="s">
        <v>527</v>
      </c>
      <c r="H36" s="612" t="s">
        <v>547</v>
      </c>
    </row>
    <row r="37" spans="1:8" ht="14.4" customHeight="1" x14ac:dyDescent="0.3">
      <c r="A37" s="610" t="s">
        <v>552</v>
      </c>
      <c r="B37" s="611" t="s">
        <v>4175</v>
      </c>
      <c r="C37" s="612" t="s">
        <v>4176</v>
      </c>
      <c r="D37" s="612">
        <v>96837.462415581671</v>
      </c>
      <c r="E37" s="612">
        <v>83569.61000000003</v>
      </c>
      <c r="F37" s="613">
        <v>0.86298843356053523</v>
      </c>
      <c r="G37" s="612">
        <v>-13267.852415581641</v>
      </c>
      <c r="H37" s="612" t="s">
        <v>2</v>
      </c>
    </row>
    <row r="38" spans="1:8" ht="14.4" customHeight="1" x14ac:dyDescent="0.3">
      <c r="A38" s="610" t="s">
        <v>552</v>
      </c>
      <c r="B38" s="611" t="s">
        <v>4177</v>
      </c>
      <c r="C38" s="612" t="s">
        <v>4178</v>
      </c>
      <c r="D38" s="612">
        <v>1276737.7715889083</v>
      </c>
      <c r="E38" s="612">
        <v>1102523.0600000005</v>
      </c>
      <c r="F38" s="613">
        <v>0.86354699025462645</v>
      </c>
      <c r="G38" s="612">
        <v>-174214.71158890775</v>
      </c>
      <c r="H38" s="612" t="s">
        <v>2</v>
      </c>
    </row>
    <row r="39" spans="1:8" ht="14.4" customHeight="1" x14ac:dyDescent="0.3">
      <c r="A39" s="610" t="s">
        <v>552</v>
      </c>
      <c r="B39" s="611" t="s">
        <v>4185</v>
      </c>
      <c r="C39" s="612" t="s">
        <v>4186</v>
      </c>
      <c r="D39" s="612">
        <v>123501.3166851425</v>
      </c>
      <c r="E39" s="612">
        <v>62050.3</v>
      </c>
      <c r="F39" s="613">
        <v>0.50242622237131829</v>
      </c>
      <c r="G39" s="612">
        <v>-61451.016685142502</v>
      </c>
      <c r="H39" s="612" t="s">
        <v>2</v>
      </c>
    </row>
    <row r="40" spans="1:8" ht="14.4" customHeight="1" x14ac:dyDescent="0.3">
      <c r="A40" s="610" t="s">
        <v>552</v>
      </c>
      <c r="B40" s="611" t="s">
        <v>4189</v>
      </c>
      <c r="C40" s="612" t="s">
        <v>4190</v>
      </c>
      <c r="D40" s="612">
        <v>143312.27772855584</v>
      </c>
      <c r="E40" s="612">
        <v>65952.94</v>
      </c>
      <c r="F40" s="613">
        <v>0.46020439452452078</v>
      </c>
      <c r="G40" s="612">
        <v>-77359.337728555838</v>
      </c>
      <c r="H40" s="612" t="s">
        <v>2</v>
      </c>
    </row>
    <row r="41" spans="1:8" ht="14.4" customHeight="1" x14ac:dyDescent="0.3">
      <c r="A41" s="610" t="s">
        <v>552</v>
      </c>
      <c r="B41" s="611" t="s">
        <v>4191</v>
      </c>
      <c r="C41" s="612" t="s">
        <v>4192</v>
      </c>
      <c r="D41" s="612">
        <v>35761.795347792751</v>
      </c>
      <c r="E41" s="612">
        <v>33732.369999999995</v>
      </c>
      <c r="F41" s="613">
        <v>0.94325158096633388</v>
      </c>
      <c r="G41" s="612">
        <v>-2029.4253477927559</v>
      </c>
      <c r="H41" s="612" t="s">
        <v>2</v>
      </c>
    </row>
    <row r="42" spans="1:8" ht="14.4" customHeight="1" x14ac:dyDescent="0.3">
      <c r="A42" s="610" t="s">
        <v>552</v>
      </c>
      <c r="B42" s="611" t="s">
        <v>4173</v>
      </c>
      <c r="C42" s="612" t="s">
        <v>4174</v>
      </c>
      <c r="D42" s="612">
        <v>5358.094473355025</v>
      </c>
      <c r="E42" s="612">
        <v>4861.08</v>
      </c>
      <c r="F42" s="613">
        <v>0.90724044232019407</v>
      </c>
      <c r="G42" s="612">
        <v>-497.01447335502507</v>
      </c>
      <c r="H42" s="612" t="s">
        <v>2</v>
      </c>
    </row>
    <row r="43" spans="1:8" ht="14.4" customHeight="1" x14ac:dyDescent="0.3">
      <c r="A43" s="610" t="s">
        <v>552</v>
      </c>
      <c r="B43" s="611" t="s">
        <v>6</v>
      </c>
      <c r="C43" s="612" t="s">
        <v>553</v>
      </c>
      <c r="D43" s="612">
        <v>1688634.926027555</v>
      </c>
      <c r="E43" s="612">
        <v>1352689.3600000008</v>
      </c>
      <c r="F43" s="613">
        <v>0.80105494630633245</v>
      </c>
      <c r="G43" s="612">
        <v>-335945.56602755422</v>
      </c>
      <c r="H43" s="612" t="s">
        <v>546</v>
      </c>
    </row>
    <row r="44" spans="1:8" ht="14.4" customHeight="1" x14ac:dyDescent="0.3">
      <c r="A44" s="610" t="s">
        <v>527</v>
      </c>
      <c r="B44" s="611" t="s">
        <v>527</v>
      </c>
      <c r="C44" s="612" t="s">
        <v>527</v>
      </c>
      <c r="D44" s="612" t="s">
        <v>527</v>
      </c>
      <c r="E44" s="612" t="s">
        <v>527</v>
      </c>
      <c r="F44" s="613" t="s">
        <v>527</v>
      </c>
      <c r="G44" s="612" t="s">
        <v>527</v>
      </c>
      <c r="H44" s="612" t="s">
        <v>547</v>
      </c>
    </row>
    <row r="45" spans="1:8" ht="14.4" customHeight="1" x14ac:dyDescent="0.3">
      <c r="A45" s="610" t="s">
        <v>554</v>
      </c>
      <c r="B45" s="611" t="s">
        <v>4175</v>
      </c>
      <c r="C45" s="612" t="s">
        <v>4176</v>
      </c>
      <c r="D45" s="612">
        <v>163542.23937492832</v>
      </c>
      <c r="E45" s="612">
        <v>148025.10999999999</v>
      </c>
      <c r="F45" s="613">
        <v>0.90511852207578869</v>
      </c>
      <c r="G45" s="612">
        <v>-15517.129374928336</v>
      </c>
      <c r="H45" s="612" t="s">
        <v>2</v>
      </c>
    </row>
    <row r="46" spans="1:8" ht="14.4" customHeight="1" x14ac:dyDescent="0.3">
      <c r="A46" s="610" t="s">
        <v>554</v>
      </c>
      <c r="B46" s="611" t="s">
        <v>4177</v>
      </c>
      <c r="C46" s="612" t="s">
        <v>4178</v>
      </c>
      <c r="D46" s="612">
        <v>1739290.2039411084</v>
      </c>
      <c r="E46" s="612">
        <v>1425145.4800000002</v>
      </c>
      <c r="F46" s="613">
        <v>0.81938337648928372</v>
      </c>
      <c r="G46" s="612">
        <v>-314144.72394110821</v>
      </c>
      <c r="H46" s="612" t="s">
        <v>2</v>
      </c>
    </row>
    <row r="47" spans="1:8" ht="14.4" customHeight="1" x14ac:dyDescent="0.3">
      <c r="A47" s="610" t="s">
        <v>554</v>
      </c>
      <c r="B47" s="611" t="s">
        <v>4181</v>
      </c>
      <c r="C47" s="612" t="s">
        <v>4182</v>
      </c>
      <c r="D47" s="612">
        <v>107458.3135930525</v>
      </c>
      <c r="E47" s="612">
        <v>77266.66</v>
      </c>
      <c r="F47" s="613">
        <v>0.71903845702074676</v>
      </c>
      <c r="G47" s="612">
        <v>-30191.653593052499</v>
      </c>
      <c r="H47" s="612" t="s">
        <v>2</v>
      </c>
    </row>
    <row r="48" spans="1:8" ht="14.4" customHeight="1" x14ac:dyDescent="0.3">
      <c r="A48" s="610" t="s">
        <v>554</v>
      </c>
      <c r="B48" s="611" t="s">
        <v>4185</v>
      </c>
      <c r="C48" s="612" t="s">
        <v>4186</v>
      </c>
      <c r="D48" s="612">
        <v>180501.92438597666</v>
      </c>
      <c r="E48" s="612">
        <v>85610.5</v>
      </c>
      <c r="F48" s="613">
        <v>0.47429134227364034</v>
      </c>
      <c r="G48" s="612">
        <v>-94891.424385976658</v>
      </c>
      <c r="H48" s="612" t="s">
        <v>2</v>
      </c>
    </row>
    <row r="49" spans="1:8" ht="14.4" customHeight="1" x14ac:dyDescent="0.3">
      <c r="A49" s="610" t="s">
        <v>554</v>
      </c>
      <c r="B49" s="611" t="s">
        <v>4187</v>
      </c>
      <c r="C49" s="612" t="s">
        <v>4188</v>
      </c>
      <c r="D49" s="612">
        <v>25333.966064408334</v>
      </c>
      <c r="E49" s="612">
        <v>25113.279999999999</v>
      </c>
      <c r="F49" s="613">
        <v>0.99128892555365122</v>
      </c>
      <c r="G49" s="612">
        <v>-220.68606440833537</v>
      </c>
      <c r="H49" s="612" t="s">
        <v>2</v>
      </c>
    </row>
    <row r="50" spans="1:8" ht="14.4" customHeight="1" x14ac:dyDescent="0.3">
      <c r="A50" s="610" t="s">
        <v>554</v>
      </c>
      <c r="B50" s="611" t="s">
        <v>4189</v>
      </c>
      <c r="C50" s="612" t="s">
        <v>4190</v>
      </c>
      <c r="D50" s="612">
        <v>148062.96201805084</v>
      </c>
      <c r="E50" s="612">
        <v>101705.68</v>
      </c>
      <c r="F50" s="613">
        <v>0.68690831666329033</v>
      </c>
      <c r="G50" s="612">
        <v>-46357.282018050842</v>
      </c>
      <c r="H50" s="612" t="s">
        <v>2</v>
      </c>
    </row>
    <row r="51" spans="1:8" ht="14.4" customHeight="1" x14ac:dyDescent="0.3">
      <c r="A51" s="610" t="s">
        <v>554</v>
      </c>
      <c r="B51" s="611" t="s">
        <v>4191</v>
      </c>
      <c r="C51" s="612" t="s">
        <v>4192</v>
      </c>
      <c r="D51" s="612">
        <v>40050.5710167375</v>
      </c>
      <c r="E51" s="612">
        <v>39857.739999999991</v>
      </c>
      <c r="F51" s="613">
        <v>0.99518531167366064</v>
      </c>
      <c r="G51" s="612">
        <v>-192.83101673750934</v>
      </c>
      <c r="H51" s="612" t="s">
        <v>2</v>
      </c>
    </row>
    <row r="52" spans="1:8" ht="14.4" customHeight="1" x14ac:dyDescent="0.3">
      <c r="A52" s="610" t="s">
        <v>554</v>
      </c>
      <c r="B52" s="611" t="s">
        <v>4173</v>
      </c>
      <c r="C52" s="612" t="s">
        <v>4174</v>
      </c>
      <c r="D52" s="612">
        <v>152356.48835827419</v>
      </c>
      <c r="E52" s="612">
        <v>4421.34</v>
      </c>
      <c r="F52" s="613">
        <v>2.901970272249246E-2</v>
      </c>
      <c r="G52" s="612">
        <v>-147935.14835827419</v>
      </c>
      <c r="H52" s="612" t="s">
        <v>2</v>
      </c>
    </row>
    <row r="53" spans="1:8" ht="14.4" customHeight="1" x14ac:dyDescent="0.3">
      <c r="A53" s="610" t="s">
        <v>554</v>
      </c>
      <c r="B53" s="611" t="s">
        <v>6</v>
      </c>
      <c r="C53" s="612" t="s">
        <v>555</v>
      </c>
      <c r="D53" s="612">
        <v>2556596.6687525371</v>
      </c>
      <c r="E53" s="612">
        <v>1907145.7900000003</v>
      </c>
      <c r="F53" s="613">
        <v>0.74597053704625649</v>
      </c>
      <c r="G53" s="612">
        <v>-649450.87875253684</v>
      </c>
      <c r="H53" s="612" t="s">
        <v>546</v>
      </c>
    </row>
    <row r="54" spans="1:8" ht="14.4" customHeight="1" x14ac:dyDescent="0.3">
      <c r="A54" s="610" t="s">
        <v>527</v>
      </c>
      <c r="B54" s="611" t="s">
        <v>527</v>
      </c>
      <c r="C54" s="612" t="s">
        <v>527</v>
      </c>
      <c r="D54" s="612" t="s">
        <v>527</v>
      </c>
      <c r="E54" s="612" t="s">
        <v>527</v>
      </c>
      <c r="F54" s="613" t="s">
        <v>527</v>
      </c>
      <c r="G54" s="612" t="s">
        <v>527</v>
      </c>
      <c r="H54" s="612" t="s">
        <v>547</v>
      </c>
    </row>
    <row r="55" spans="1:8" ht="14.4" customHeight="1" x14ac:dyDescent="0.3">
      <c r="A55" s="610" t="s">
        <v>556</v>
      </c>
      <c r="B55" s="611" t="s">
        <v>4175</v>
      </c>
      <c r="C55" s="612" t="s">
        <v>4176</v>
      </c>
      <c r="D55" s="612">
        <v>4372.7495547094331</v>
      </c>
      <c r="E55" s="612">
        <v>1107.1400000000001</v>
      </c>
      <c r="F55" s="613">
        <v>0.25319080961488288</v>
      </c>
      <c r="G55" s="612">
        <v>-3265.6095547094328</v>
      </c>
      <c r="H55" s="612" t="s">
        <v>2</v>
      </c>
    </row>
    <row r="56" spans="1:8" ht="14.4" customHeight="1" x14ac:dyDescent="0.3">
      <c r="A56" s="610" t="s">
        <v>556</v>
      </c>
      <c r="B56" s="611" t="s">
        <v>4177</v>
      </c>
      <c r="C56" s="612" t="s">
        <v>4178</v>
      </c>
      <c r="D56" s="612">
        <v>53833.320706844162</v>
      </c>
      <c r="E56" s="612">
        <v>42200.000000000007</v>
      </c>
      <c r="F56" s="613">
        <v>0.78390111265484053</v>
      </c>
      <c r="G56" s="612">
        <v>-11633.320706844155</v>
      </c>
      <c r="H56" s="612" t="s">
        <v>2</v>
      </c>
    </row>
    <row r="57" spans="1:8" ht="14.4" customHeight="1" x14ac:dyDescent="0.3">
      <c r="A57" s="610" t="s">
        <v>556</v>
      </c>
      <c r="B57" s="611" t="s">
        <v>4185</v>
      </c>
      <c r="C57" s="612" t="s">
        <v>4186</v>
      </c>
      <c r="D57" s="612">
        <v>1847.2709443180167</v>
      </c>
      <c r="E57" s="612">
        <v>1224.9000000000001</v>
      </c>
      <c r="F57" s="613">
        <v>0.66308626992030872</v>
      </c>
      <c r="G57" s="612">
        <v>-622.37094431801665</v>
      </c>
      <c r="H57" s="612" t="s">
        <v>2</v>
      </c>
    </row>
    <row r="58" spans="1:8" ht="14.4" customHeight="1" x14ac:dyDescent="0.3">
      <c r="A58" s="610" t="s">
        <v>556</v>
      </c>
      <c r="B58" s="611" t="s">
        <v>4189</v>
      </c>
      <c r="C58" s="612" t="s">
        <v>4190</v>
      </c>
      <c r="D58" s="612">
        <v>8379.708264819832</v>
      </c>
      <c r="E58" s="612">
        <v>662</v>
      </c>
      <c r="F58" s="613">
        <v>7.9000363625932671E-2</v>
      </c>
      <c r="G58" s="612">
        <v>-7717.708264819832</v>
      </c>
      <c r="H58" s="612" t="s">
        <v>2</v>
      </c>
    </row>
    <row r="59" spans="1:8" ht="14.4" customHeight="1" x14ac:dyDescent="0.3">
      <c r="A59" s="610" t="s">
        <v>556</v>
      </c>
      <c r="B59" s="611" t="s">
        <v>4191</v>
      </c>
      <c r="C59" s="612" t="s">
        <v>4192</v>
      </c>
      <c r="D59" s="612">
        <v>10293.023600340333</v>
      </c>
      <c r="E59" s="612">
        <v>10226</v>
      </c>
      <c r="F59" s="613">
        <v>0.99348844392641655</v>
      </c>
      <c r="G59" s="612">
        <v>-67.02360034033336</v>
      </c>
      <c r="H59" s="612" t="s">
        <v>2</v>
      </c>
    </row>
    <row r="60" spans="1:8" ht="14.4" customHeight="1" x14ac:dyDescent="0.3">
      <c r="A60" s="610" t="s">
        <v>556</v>
      </c>
      <c r="B60" s="611" t="s">
        <v>6</v>
      </c>
      <c r="C60" s="612" t="s">
        <v>557</v>
      </c>
      <c r="D60" s="612">
        <v>78726.073071031788</v>
      </c>
      <c r="E60" s="612">
        <v>55420.040000000008</v>
      </c>
      <c r="F60" s="613">
        <v>0.70396042680798321</v>
      </c>
      <c r="G60" s="612">
        <v>-23306.033071031779</v>
      </c>
      <c r="H60" s="612" t="s">
        <v>546</v>
      </c>
    </row>
    <row r="61" spans="1:8" ht="14.4" customHeight="1" x14ac:dyDescent="0.3">
      <c r="A61" s="610" t="s">
        <v>527</v>
      </c>
      <c r="B61" s="611" t="s">
        <v>527</v>
      </c>
      <c r="C61" s="612" t="s">
        <v>527</v>
      </c>
      <c r="D61" s="612" t="s">
        <v>527</v>
      </c>
      <c r="E61" s="612" t="s">
        <v>527</v>
      </c>
      <c r="F61" s="613" t="s">
        <v>527</v>
      </c>
      <c r="G61" s="612" t="s">
        <v>527</v>
      </c>
      <c r="H61" s="612" t="s">
        <v>547</v>
      </c>
    </row>
    <row r="62" spans="1:8" ht="14.4" customHeight="1" x14ac:dyDescent="0.3">
      <c r="A62" s="610" t="s">
        <v>558</v>
      </c>
      <c r="B62" s="611" t="s">
        <v>4175</v>
      </c>
      <c r="C62" s="612" t="s">
        <v>4176</v>
      </c>
      <c r="D62" s="612">
        <v>0</v>
      </c>
      <c r="E62" s="612">
        <v>689.9</v>
      </c>
      <c r="F62" s="613" t="s">
        <v>527</v>
      </c>
      <c r="G62" s="612">
        <v>689.9</v>
      </c>
      <c r="H62" s="612" t="s">
        <v>2</v>
      </c>
    </row>
    <row r="63" spans="1:8" ht="14.4" customHeight="1" x14ac:dyDescent="0.3">
      <c r="A63" s="610" t="s">
        <v>558</v>
      </c>
      <c r="B63" s="611" t="s">
        <v>4177</v>
      </c>
      <c r="C63" s="612" t="s">
        <v>4178</v>
      </c>
      <c r="D63" s="612">
        <v>85659.670755296669</v>
      </c>
      <c r="E63" s="612">
        <v>63418.460000000006</v>
      </c>
      <c r="F63" s="613">
        <v>0.74035376789115892</v>
      </c>
      <c r="G63" s="612">
        <v>-22241.210755296663</v>
      </c>
      <c r="H63" s="612" t="s">
        <v>2</v>
      </c>
    </row>
    <row r="64" spans="1:8" ht="14.4" customHeight="1" x14ac:dyDescent="0.3">
      <c r="A64" s="610" t="s">
        <v>558</v>
      </c>
      <c r="B64" s="611" t="s">
        <v>4185</v>
      </c>
      <c r="C64" s="612" t="s">
        <v>4186</v>
      </c>
      <c r="D64" s="612">
        <v>833.33333333333337</v>
      </c>
      <c r="E64" s="612">
        <v>816</v>
      </c>
      <c r="F64" s="613">
        <v>0.97919999999999996</v>
      </c>
      <c r="G64" s="612">
        <v>-17.333333333333371</v>
      </c>
      <c r="H64" s="612" t="s">
        <v>2</v>
      </c>
    </row>
    <row r="65" spans="1:8" ht="14.4" customHeight="1" x14ac:dyDescent="0.3">
      <c r="A65" s="610" t="s">
        <v>558</v>
      </c>
      <c r="B65" s="611" t="s">
        <v>4189</v>
      </c>
      <c r="C65" s="612" t="s">
        <v>4190</v>
      </c>
      <c r="D65" s="612">
        <v>833.33333333333337</v>
      </c>
      <c r="E65" s="612">
        <v>3383.95</v>
      </c>
      <c r="F65" s="613">
        <v>4.06074</v>
      </c>
      <c r="G65" s="612">
        <v>2550.6166666666663</v>
      </c>
      <c r="H65" s="612" t="s">
        <v>2</v>
      </c>
    </row>
    <row r="66" spans="1:8" ht="14.4" customHeight="1" x14ac:dyDescent="0.3">
      <c r="A66" s="610" t="s">
        <v>558</v>
      </c>
      <c r="B66" s="611" t="s">
        <v>4191</v>
      </c>
      <c r="C66" s="612" t="s">
        <v>4192</v>
      </c>
      <c r="D66" s="612">
        <v>1583.5786357515499</v>
      </c>
      <c r="E66" s="612">
        <v>1351.75</v>
      </c>
      <c r="F66" s="613">
        <v>0.8536045949865152</v>
      </c>
      <c r="G66" s="612">
        <v>-231.82863575154988</v>
      </c>
      <c r="H66" s="612" t="s">
        <v>2</v>
      </c>
    </row>
    <row r="67" spans="1:8" ht="14.4" customHeight="1" x14ac:dyDescent="0.3">
      <c r="A67" s="610" t="s">
        <v>558</v>
      </c>
      <c r="B67" s="611" t="s">
        <v>6</v>
      </c>
      <c r="C67" s="612" t="s">
        <v>559</v>
      </c>
      <c r="D67" s="612">
        <v>88909.916057714887</v>
      </c>
      <c r="E67" s="612">
        <v>69660.060000000012</v>
      </c>
      <c r="F67" s="613">
        <v>0.78349033593486872</v>
      </c>
      <c r="G67" s="612">
        <v>-19249.856057714875</v>
      </c>
      <c r="H67" s="612" t="s">
        <v>546</v>
      </c>
    </row>
    <row r="68" spans="1:8" ht="14.4" customHeight="1" x14ac:dyDescent="0.3">
      <c r="A68" s="610" t="s">
        <v>527</v>
      </c>
      <c r="B68" s="611" t="s">
        <v>527</v>
      </c>
      <c r="C68" s="612" t="s">
        <v>527</v>
      </c>
      <c r="D68" s="612" t="s">
        <v>527</v>
      </c>
      <c r="E68" s="612" t="s">
        <v>527</v>
      </c>
      <c r="F68" s="613" t="s">
        <v>527</v>
      </c>
      <c r="G68" s="612" t="s">
        <v>527</v>
      </c>
      <c r="H68" s="612" t="s">
        <v>547</v>
      </c>
    </row>
    <row r="69" spans="1:8" ht="14.4" customHeight="1" x14ac:dyDescent="0.3">
      <c r="A69" s="610" t="s">
        <v>526</v>
      </c>
      <c r="B69" s="611" t="s">
        <v>6</v>
      </c>
      <c r="C69" s="612" t="s">
        <v>528</v>
      </c>
      <c r="D69" s="612">
        <v>9918761.1790529247</v>
      </c>
      <c r="E69" s="612">
        <v>8529480.3595813718</v>
      </c>
      <c r="F69" s="613">
        <v>0.85993403869774332</v>
      </c>
      <c r="G69" s="612">
        <v>-1389280.819471553</v>
      </c>
      <c r="H69" s="612" t="s">
        <v>543</v>
      </c>
    </row>
  </sheetData>
  <autoFilter ref="A3:G3"/>
  <mergeCells count="1">
    <mergeCell ref="A1:G1"/>
  </mergeCells>
  <conditionalFormatting sqref="F16 F70:F65536">
    <cfRule type="cellIs" dxfId="38" priority="19" stopIfTrue="1" operator="greaterThan">
      <formula>1</formula>
    </cfRule>
  </conditionalFormatting>
  <conditionalFormatting sqref="G4:G15">
    <cfRule type="cellIs" dxfId="37" priority="12" operator="greaterThan">
      <formula>0</formula>
    </cfRule>
  </conditionalFormatting>
  <conditionalFormatting sqref="F4:F15">
    <cfRule type="cellIs" dxfId="36" priority="14" operator="greaterThan">
      <formula>1</formula>
    </cfRule>
  </conditionalFormatting>
  <conditionalFormatting sqref="B4:B15">
    <cfRule type="expression" dxfId="35" priority="18">
      <formula>AND(LEFT(H4,6)&lt;&gt;"mezera",H4&lt;&gt;"")</formula>
    </cfRule>
  </conditionalFormatting>
  <conditionalFormatting sqref="A4:A15">
    <cfRule type="expression" dxfId="34" priority="15">
      <formula>AND(H4&lt;&gt;"",H4&lt;&gt;"mezeraKL")</formula>
    </cfRule>
  </conditionalFormatting>
  <conditionalFormatting sqref="B4:G15">
    <cfRule type="expression" dxfId="33" priority="16">
      <formula>$H4="SumaNS"</formula>
    </cfRule>
    <cfRule type="expression" dxfId="32" priority="17">
      <formula>OR($H4="KL",$H4="SumaKL")</formula>
    </cfRule>
  </conditionalFormatting>
  <conditionalFormatting sqref="A4:G15">
    <cfRule type="expression" dxfId="31" priority="13">
      <formula>$H4&lt;&gt;""</formula>
    </cfRule>
  </conditionalFormatting>
  <conditionalFormatting sqref="F4:F15">
    <cfRule type="cellIs" dxfId="30" priority="9" operator="greaterThan">
      <formula>1</formula>
    </cfRule>
  </conditionalFormatting>
  <conditionalFormatting sqref="F4:F15">
    <cfRule type="expression" dxfId="29" priority="10">
      <formula>$H4="SumaNS"</formula>
    </cfRule>
    <cfRule type="expression" dxfId="28" priority="11">
      <formula>OR($H4="KL",$H4="SumaKL")</formula>
    </cfRule>
  </conditionalFormatting>
  <conditionalFormatting sqref="F4:F15">
    <cfRule type="expression" dxfId="27" priority="8">
      <formula>$H4&lt;&gt;""</formula>
    </cfRule>
  </conditionalFormatting>
  <conditionalFormatting sqref="G17:G69">
    <cfRule type="cellIs" dxfId="26" priority="1" operator="greaterThan">
      <formula>0</formula>
    </cfRule>
  </conditionalFormatting>
  <conditionalFormatting sqref="F17:F69">
    <cfRule type="cellIs" dxfId="25" priority="3" operator="greaterThan">
      <formula>1</formula>
    </cfRule>
  </conditionalFormatting>
  <conditionalFormatting sqref="B17:B69">
    <cfRule type="expression" dxfId="24" priority="7">
      <formula>AND(LEFT(H17,6)&lt;&gt;"mezera",H17&lt;&gt;"")</formula>
    </cfRule>
  </conditionalFormatting>
  <conditionalFormatting sqref="A17:A69">
    <cfRule type="expression" dxfId="23" priority="4">
      <formula>AND(H17&lt;&gt;"",H17&lt;&gt;"mezeraKL")</formula>
    </cfRule>
  </conditionalFormatting>
  <conditionalFormatting sqref="B17:G69">
    <cfRule type="expression" dxfId="22" priority="5">
      <formula>$H17="SumaNS"</formula>
    </cfRule>
    <cfRule type="expression" dxfId="21" priority="6">
      <formula>OR($H17="KL",$H17="SumaKL")</formula>
    </cfRule>
  </conditionalFormatting>
  <conditionalFormatting sqref="A17:G69">
    <cfRule type="expression" dxfId="20" priority="2">
      <formula>$H17&lt;&gt;""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71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12.44140625" style="90" hidden="1" customWidth="1" outlineLevel="1"/>
    <col min="8" max="8" width="25.77734375" style="90" customWidth="1" collapsed="1"/>
    <col min="9" max="9" width="7.77734375" style="98" customWidth="1"/>
    <col min="10" max="10" width="10" style="98" customWidth="1"/>
    <col min="11" max="11" width="11.109375" style="98" customWidth="1"/>
    <col min="12" max="16384" width="8.88671875" style="69"/>
  </cols>
  <sheetData>
    <row r="1" spans="1:11" ht="18.600000000000001" customHeight="1" thickBot="1" x14ac:dyDescent="0.4">
      <c r="A1" s="473" t="s">
        <v>272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</row>
    <row r="2" spans="1:11" ht="14.4" customHeight="1" thickBot="1" x14ac:dyDescent="0.35">
      <c r="A2" s="580" t="s">
        <v>297</v>
      </c>
      <c r="B2" s="88"/>
      <c r="C2" s="338"/>
      <c r="D2" s="338"/>
      <c r="E2" s="338"/>
      <c r="F2" s="338"/>
      <c r="G2" s="338"/>
      <c r="H2" s="338"/>
      <c r="I2" s="339"/>
      <c r="J2" s="339"/>
      <c r="K2" s="339"/>
    </row>
    <row r="3" spans="1:11" ht="14.4" customHeight="1" thickBot="1" x14ac:dyDescent="0.35">
      <c r="A3" s="88"/>
      <c r="B3" s="88"/>
      <c r="C3" s="469"/>
      <c r="D3" s="470"/>
      <c r="E3" s="470"/>
      <c r="F3" s="470"/>
      <c r="G3" s="470"/>
      <c r="H3" s="343" t="s">
        <v>255</v>
      </c>
      <c r="I3" s="340">
        <f>IF(J3&lt;&gt;0,K3/J3,0)</f>
        <v>8.1107776832395029</v>
      </c>
      <c r="J3" s="340">
        <f>SUBTOTAL(9,J5:J1048576)</f>
        <v>1051623</v>
      </c>
      <c r="K3" s="341">
        <f>SUBTOTAL(9,K5:K1048576)</f>
        <v>8529480.3595813755</v>
      </c>
    </row>
    <row r="4" spans="1:11" s="89" customFormat="1" ht="14.4" customHeight="1" thickBot="1" x14ac:dyDescent="0.35">
      <c r="A4" s="614" t="s">
        <v>7</v>
      </c>
      <c r="B4" s="615" t="s">
        <v>8</v>
      </c>
      <c r="C4" s="615" t="s">
        <v>0</v>
      </c>
      <c r="D4" s="615" t="s">
        <v>9</v>
      </c>
      <c r="E4" s="615" t="s">
        <v>10</v>
      </c>
      <c r="F4" s="615" t="s">
        <v>2</v>
      </c>
      <c r="G4" s="615" t="s">
        <v>175</v>
      </c>
      <c r="H4" s="616" t="s">
        <v>14</v>
      </c>
      <c r="I4" s="617" t="s">
        <v>279</v>
      </c>
      <c r="J4" s="617" t="s">
        <v>16</v>
      </c>
      <c r="K4" s="618" t="s">
        <v>296</v>
      </c>
    </row>
    <row r="5" spans="1:11" ht="14.4" customHeight="1" x14ac:dyDescent="0.3">
      <c r="A5" s="619" t="s">
        <v>526</v>
      </c>
      <c r="B5" s="620" t="s">
        <v>528</v>
      </c>
      <c r="C5" s="621" t="s">
        <v>548</v>
      </c>
      <c r="D5" s="622" t="s">
        <v>549</v>
      </c>
      <c r="E5" s="621" t="s">
        <v>4175</v>
      </c>
      <c r="F5" s="622" t="s">
        <v>4176</v>
      </c>
      <c r="G5" s="621" t="s">
        <v>4193</v>
      </c>
      <c r="H5" s="621" t="s">
        <v>4194</v>
      </c>
      <c r="I5" s="623">
        <v>1.4950000000000001</v>
      </c>
      <c r="J5" s="623">
        <v>100</v>
      </c>
      <c r="K5" s="624">
        <v>149.5</v>
      </c>
    </row>
    <row r="6" spans="1:11" ht="14.4" customHeight="1" x14ac:dyDescent="0.3">
      <c r="A6" s="625" t="s">
        <v>526</v>
      </c>
      <c r="B6" s="626" t="s">
        <v>528</v>
      </c>
      <c r="C6" s="627" t="s">
        <v>548</v>
      </c>
      <c r="D6" s="628" t="s">
        <v>549</v>
      </c>
      <c r="E6" s="627" t="s">
        <v>4175</v>
      </c>
      <c r="F6" s="628" t="s">
        <v>4176</v>
      </c>
      <c r="G6" s="627" t="s">
        <v>4195</v>
      </c>
      <c r="H6" s="627" t="s">
        <v>4196</v>
      </c>
      <c r="I6" s="629">
        <v>41.54</v>
      </c>
      <c r="J6" s="629">
        <v>120</v>
      </c>
      <c r="K6" s="630">
        <v>4984.7999999999993</v>
      </c>
    </row>
    <row r="7" spans="1:11" ht="14.4" customHeight="1" x14ac:dyDescent="0.3">
      <c r="A7" s="625" t="s">
        <v>526</v>
      </c>
      <c r="B7" s="626" t="s">
        <v>528</v>
      </c>
      <c r="C7" s="627" t="s">
        <v>548</v>
      </c>
      <c r="D7" s="628" t="s">
        <v>549</v>
      </c>
      <c r="E7" s="627" t="s">
        <v>4175</v>
      </c>
      <c r="F7" s="628" t="s">
        <v>4176</v>
      </c>
      <c r="G7" s="627" t="s">
        <v>4197</v>
      </c>
      <c r="H7" s="627" t="s">
        <v>4198</v>
      </c>
      <c r="I7" s="629">
        <v>0.59666666666666668</v>
      </c>
      <c r="J7" s="629">
        <v>400</v>
      </c>
      <c r="K7" s="630">
        <v>239.5</v>
      </c>
    </row>
    <row r="8" spans="1:11" ht="14.4" customHeight="1" x14ac:dyDescent="0.3">
      <c r="A8" s="625" t="s">
        <v>526</v>
      </c>
      <c r="B8" s="626" t="s">
        <v>528</v>
      </c>
      <c r="C8" s="627" t="s">
        <v>548</v>
      </c>
      <c r="D8" s="628" t="s">
        <v>549</v>
      </c>
      <c r="E8" s="627" t="s">
        <v>4175</v>
      </c>
      <c r="F8" s="628" t="s">
        <v>4176</v>
      </c>
      <c r="G8" s="627" t="s">
        <v>4199</v>
      </c>
      <c r="H8" s="627" t="s">
        <v>4200</v>
      </c>
      <c r="I8" s="629">
        <v>0.36333333333333329</v>
      </c>
      <c r="J8" s="629">
        <v>400</v>
      </c>
      <c r="K8" s="630">
        <v>145</v>
      </c>
    </row>
    <row r="9" spans="1:11" ht="14.4" customHeight="1" x14ac:dyDescent="0.3">
      <c r="A9" s="625" t="s">
        <v>526</v>
      </c>
      <c r="B9" s="626" t="s">
        <v>528</v>
      </c>
      <c r="C9" s="627" t="s">
        <v>548</v>
      </c>
      <c r="D9" s="628" t="s">
        <v>549</v>
      </c>
      <c r="E9" s="627" t="s">
        <v>4175</v>
      </c>
      <c r="F9" s="628" t="s">
        <v>4176</v>
      </c>
      <c r="G9" s="627" t="s">
        <v>4201</v>
      </c>
      <c r="H9" s="627" t="s">
        <v>4202</v>
      </c>
      <c r="I9" s="629">
        <v>0.85499999999999998</v>
      </c>
      <c r="J9" s="629">
        <v>200</v>
      </c>
      <c r="K9" s="630">
        <v>171</v>
      </c>
    </row>
    <row r="10" spans="1:11" ht="14.4" customHeight="1" x14ac:dyDescent="0.3">
      <c r="A10" s="625" t="s">
        <v>526</v>
      </c>
      <c r="B10" s="626" t="s">
        <v>528</v>
      </c>
      <c r="C10" s="627" t="s">
        <v>548</v>
      </c>
      <c r="D10" s="628" t="s">
        <v>549</v>
      </c>
      <c r="E10" s="627" t="s">
        <v>4177</v>
      </c>
      <c r="F10" s="628" t="s">
        <v>4178</v>
      </c>
      <c r="G10" s="627" t="s">
        <v>4203</v>
      </c>
      <c r="H10" s="627" t="s">
        <v>4204</v>
      </c>
      <c r="I10" s="629">
        <v>0.2</v>
      </c>
      <c r="J10" s="629">
        <v>100</v>
      </c>
      <c r="K10" s="630">
        <v>20</v>
      </c>
    </row>
    <row r="11" spans="1:11" ht="14.4" customHeight="1" x14ac:dyDescent="0.3">
      <c r="A11" s="625" t="s">
        <v>526</v>
      </c>
      <c r="B11" s="626" t="s">
        <v>528</v>
      </c>
      <c r="C11" s="627" t="s">
        <v>548</v>
      </c>
      <c r="D11" s="628" t="s">
        <v>549</v>
      </c>
      <c r="E11" s="627" t="s">
        <v>4177</v>
      </c>
      <c r="F11" s="628" t="s">
        <v>4178</v>
      </c>
      <c r="G11" s="627" t="s">
        <v>4205</v>
      </c>
      <c r="H11" s="627" t="s">
        <v>4206</v>
      </c>
      <c r="I11" s="629">
        <v>0.92400000000000004</v>
      </c>
      <c r="J11" s="629">
        <v>500</v>
      </c>
      <c r="K11" s="630">
        <v>462</v>
      </c>
    </row>
    <row r="12" spans="1:11" ht="14.4" customHeight="1" x14ac:dyDescent="0.3">
      <c r="A12" s="625" t="s">
        <v>526</v>
      </c>
      <c r="B12" s="626" t="s">
        <v>528</v>
      </c>
      <c r="C12" s="627" t="s">
        <v>548</v>
      </c>
      <c r="D12" s="628" t="s">
        <v>549</v>
      </c>
      <c r="E12" s="627" t="s">
        <v>4177</v>
      </c>
      <c r="F12" s="628" t="s">
        <v>4178</v>
      </c>
      <c r="G12" s="627" t="s">
        <v>4207</v>
      </c>
      <c r="H12" s="627" t="s">
        <v>4208</v>
      </c>
      <c r="I12" s="629">
        <v>1.43</v>
      </c>
      <c r="J12" s="629">
        <v>300</v>
      </c>
      <c r="K12" s="630">
        <v>429</v>
      </c>
    </row>
    <row r="13" spans="1:11" ht="14.4" customHeight="1" x14ac:dyDescent="0.3">
      <c r="A13" s="625" t="s">
        <v>526</v>
      </c>
      <c r="B13" s="626" t="s">
        <v>528</v>
      </c>
      <c r="C13" s="627" t="s">
        <v>548</v>
      </c>
      <c r="D13" s="628" t="s">
        <v>549</v>
      </c>
      <c r="E13" s="627" t="s">
        <v>4177</v>
      </c>
      <c r="F13" s="628" t="s">
        <v>4178</v>
      </c>
      <c r="G13" s="627" t="s">
        <v>4209</v>
      </c>
      <c r="H13" s="627" t="s">
        <v>4210</v>
      </c>
      <c r="I13" s="629">
        <v>0.41666666666666669</v>
      </c>
      <c r="J13" s="629">
        <v>300</v>
      </c>
      <c r="K13" s="630">
        <v>125</v>
      </c>
    </row>
    <row r="14" spans="1:11" ht="14.4" customHeight="1" x14ac:dyDescent="0.3">
      <c r="A14" s="625" t="s">
        <v>526</v>
      </c>
      <c r="B14" s="626" t="s">
        <v>528</v>
      </c>
      <c r="C14" s="627" t="s">
        <v>548</v>
      </c>
      <c r="D14" s="628" t="s">
        <v>549</v>
      </c>
      <c r="E14" s="627" t="s">
        <v>4177</v>
      </c>
      <c r="F14" s="628" t="s">
        <v>4178</v>
      </c>
      <c r="G14" s="627" t="s">
        <v>4211</v>
      </c>
      <c r="H14" s="627" t="s">
        <v>4212</v>
      </c>
      <c r="I14" s="629">
        <v>0.56000000000000005</v>
      </c>
      <c r="J14" s="629">
        <v>200</v>
      </c>
      <c r="K14" s="630">
        <v>112</v>
      </c>
    </row>
    <row r="15" spans="1:11" ht="14.4" customHeight="1" x14ac:dyDescent="0.3">
      <c r="A15" s="625" t="s">
        <v>526</v>
      </c>
      <c r="B15" s="626" t="s">
        <v>528</v>
      </c>
      <c r="C15" s="627" t="s">
        <v>548</v>
      </c>
      <c r="D15" s="628" t="s">
        <v>549</v>
      </c>
      <c r="E15" s="627" t="s">
        <v>4177</v>
      </c>
      <c r="F15" s="628" t="s">
        <v>4178</v>
      </c>
      <c r="G15" s="627" t="s">
        <v>4213</v>
      </c>
      <c r="H15" s="627" t="s">
        <v>4214</v>
      </c>
      <c r="I15" s="629">
        <v>1.49</v>
      </c>
      <c r="J15" s="629">
        <v>50</v>
      </c>
      <c r="K15" s="630">
        <v>74.5</v>
      </c>
    </row>
    <row r="16" spans="1:11" ht="14.4" customHeight="1" x14ac:dyDescent="0.3">
      <c r="A16" s="625" t="s">
        <v>526</v>
      </c>
      <c r="B16" s="626" t="s">
        <v>528</v>
      </c>
      <c r="C16" s="627" t="s">
        <v>548</v>
      </c>
      <c r="D16" s="628" t="s">
        <v>549</v>
      </c>
      <c r="E16" s="627" t="s">
        <v>4177</v>
      </c>
      <c r="F16" s="628" t="s">
        <v>4178</v>
      </c>
      <c r="G16" s="627" t="s">
        <v>4215</v>
      </c>
      <c r="H16" s="627" t="s">
        <v>4216</v>
      </c>
      <c r="I16" s="629">
        <v>5.0914285714285716</v>
      </c>
      <c r="J16" s="629">
        <v>340</v>
      </c>
      <c r="K16" s="630">
        <v>1735.8000000000002</v>
      </c>
    </row>
    <row r="17" spans="1:11" ht="14.4" customHeight="1" x14ac:dyDescent="0.3">
      <c r="A17" s="625" t="s">
        <v>526</v>
      </c>
      <c r="B17" s="626" t="s">
        <v>528</v>
      </c>
      <c r="C17" s="627" t="s">
        <v>548</v>
      </c>
      <c r="D17" s="628" t="s">
        <v>549</v>
      </c>
      <c r="E17" s="627" t="s">
        <v>4177</v>
      </c>
      <c r="F17" s="628" t="s">
        <v>4178</v>
      </c>
      <c r="G17" s="627" t="s">
        <v>4217</v>
      </c>
      <c r="H17" s="627" t="s">
        <v>4218</v>
      </c>
      <c r="I17" s="629">
        <v>17.98</v>
      </c>
      <c r="J17" s="629">
        <v>50</v>
      </c>
      <c r="K17" s="630">
        <v>899</v>
      </c>
    </row>
    <row r="18" spans="1:11" ht="14.4" customHeight="1" x14ac:dyDescent="0.3">
      <c r="A18" s="625" t="s">
        <v>526</v>
      </c>
      <c r="B18" s="626" t="s">
        <v>528</v>
      </c>
      <c r="C18" s="627" t="s">
        <v>548</v>
      </c>
      <c r="D18" s="628" t="s">
        <v>549</v>
      </c>
      <c r="E18" s="627" t="s">
        <v>4177</v>
      </c>
      <c r="F18" s="628" t="s">
        <v>4178</v>
      </c>
      <c r="G18" s="627" t="s">
        <v>4219</v>
      </c>
      <c r="H18" s="627" t="s">
        <v>4220</v>
      </c>
      <c r="I18" s="629">
        <v>12.104000000000001</v>
      </c>
      <c r="J18" s="629">
        <v>50</v>
      </c>
      <c r="K18" s="630">
        <v>605.20000000000005</v>
      </c>
    </row>
    <row r="19" spans="1:11" ht="14.4" customHeight="1" x14ac:dyDescent="0.3">
      <c r="A19" s="625" t="s">
        <v>526</v>
      </c>
      <c r="B19" s="626" t="s">
        <v>528</v>
      </c>
      <c r="C19" s="627" t="s">
        <v>548</v>
      </c>
      <c r="D19" s="628" t="s">
        <v>549</v>
      </c>
      <c r="E19" s="627" t="s">
        <v>4177</v>
      </c>
      <c r="F19" s="628" t="s">
        <v>4178</v>
      </c>
      <c r="G19" s="627" t="s">
        <v>4221</v>
      </c>
      <c r="H19" s="627" t="s">
        <v>4222</v>
      </c>
      <c r="I19" s="629">
        <v>0.47</v>
      </c>
      <c r="J19" s="629">
        <v>100</v>
      </c>
      <c r="K19" s="630">
        <v>47</v>
      </c>
    </row>
    <row r="20" spans="1:11" ht="14.4" customHeight="1" x14ac:dyDescent="0.3">
      <c r="A20" s="625" t="s">
        <v>526</v>
      </c>
      <c r="B20" s="626" t="s">
        <v>528</v>
      </c>
      <c r="C20" s="627" t="s">
        <v>548</v>
      </c>
      <c r="D20" s="628" t="s">
        <v>549</v>
      </c>
      <c r="E20" s="627" t="s">
        <v>4177</v>
      </c>
      <c r="F20" s="628" t="s">
        <v>4178</v>
      </c>
      <c r="G20" s="627" t="s">
        <v>4223</v>
      </c>
      <c r="H20" s="627" t="s">
        <v>4224</v>
      </c>
      <c r="I20" s="629">
        <v>80.47</v>
      </c>
      <c r="J20" s="629">
        <v>25</v>
      </c>
      <c r="K20" s="630">
        <v>2011.63</v>
      </c>
    </row>
    <row r="21" spans="1:11" ht="14.4" customHeight="1" x14ac:dyDescent="0.3">
      <c r="A21" s="625" t="s">
        <v>526</v>
      </c>
      <c r="B21" s="626" t="s">
        <v>528</v>
      </c>
      <c r="C21" s="627" t="s">
        <v>548</v>
      </c>
      <c r="D21" s="628" t="s">
        <v>549</v>
      </c>
      <c r="E21" s="627" t="s">
        <v>4189</v>
      </c>
      <c r="F21" s="628" t="s">
        <v>4190</v>
      </c>
      <c r="G21" s="627" t="s">
        <v>4225</v>
      </c>
      <c r="H21" s="627" t="s">
        <v>4226</v>
      </c>
      <c r="I21" s="629">
        <v>180.44</v>
      </c>
      <c r="J21" s="629">
        <v>50</v>
      </c>
      <c r="K21" s="630">
        <v>9021.76</v>
      </c>
    </row>
    <row r="22" spans="1:11" ht="14.4" customHeight="1" x14ac:dyDescent="0.3">
      <c r="A22" s="625" t="s">
        <v>526</v>
      </c>
      <c r="B22" s="626" t="s">
        <v>528</v>
      </c>
      <c r="C22" s="627" t="s">
        <v>548</v>
      </c>
      <c r="D22" s="628" t="s">
        <v>549</v>
      </c>
      <c r="E22" s="627" t="s">
        <v>4189</v>
      </c>
      <c r="F22" s="628" t="s">
        <v>4190</v>
      </c>
      <c r="G22" s="627" t="s">
        <v>4227</v>
      </c>
      <c r="H22" s="627" t="s">
        <v>4228</v>
      </c>
      <c r="I22" s="629">
        <v>0.28000000000000003</v>
      </c>
      <c r="J22" s="629">
        <v>100</v>
      </c>
      <c r="K22" s="630">
        <v>28</v>
      </c>
    </row>
    <row r="23" spans="1:11" ht="14.4" customHeight="1" x14ac:dyDescent="0.3">
      <c r="A23" s="625" t="s">
        <v>526</v>
      </c>
      <c r="B23" s="626" t="s">
        <v>528</v>
      </c>
      <c r="C23" s="627" t="s">
        <v>548</v>
      </c>
      <c r="D23" s="628" t="s">
        <v>549</v>
      </c>
      <c r="E23" s="627" t="s">
        <v>4189</v>
      </c>
      <c r="F23" s="628" t="s">
        <v>4190</v>
      </c>
      <c r="G23" s="627" t="s">
        <v>4229</v>
      </c>
      <c r="H23" s="627" t="s">
        <v>4230</v>
      </c>
      <c r="I23" s="629">
        <v>0.30000000000000004</v>
      </c>
      <c r="J23" s="629">
        <v>400</v>
      </c>
      <c r="K23" s="630">
        <v>120</v>
      </c>
    </row>
    <row r="24" spans="1:11" ht="14.4" customHeight="1" x14ac:dyDescent="0.3">
      <c r="A24" s="625" t="s">
        <v>526</v>
      </c>
      <c r="B24" s="626" t="s">
        <v>528</v>
      </c>
      <c r="C24" s="627" t="s">
        <v>548</v>
      </c>
      <c r="D24" s="628" t="s">
        <v>549</v>
      </c>
      <c r="E24" s="627" t="s">
        <v>4189</v>
      </c>
      <c r="F24" s="628" t="s">
        <v>4190</v>
      </c>
      <c r="G24" s="627" t="s">
        <v>4231</v>
      </c>
      <c r="H24" s="627" t="s">
        <v>4232</v>
      </c>
      <c r="I24" s="629">
        <v>0.30142857142857143</v>
      </c>
      <c r="J24" s="629">
        <v>900</v>
      </c>
      <c r="K24" s="630">
        <v>271</v>
      </c>
    </row>
    <row r="25" spans="1:11" ht="14.4" customHeight="1" x14ac:dyDescent="0.3">
      <c r="A25" s="625" t="s">
        <v>526</v>
      </c>
      <c r="B25" s="626" t="s">
        <v>528</v>
      </c>
      <c r="C25" s="627" t="s">
        <v>548</v>
      </c>
      <c r="D25" s="628" t="s">
        <v>549</v>
      </c>
      <c r="E25" s="627" t="s">
        <v>4189</v>
      </c>
      <c r="F25" s="628" t="s">
        <v>4190</v>
      </c>
      <c r="G25" s="627" t="s">
        <v>4233</v>
      </c>
      <c r="H25" s="627" t="s">
        <v>4234</v>
      </c>
      <c r="I25" s="629">
        <v>449</v>
      </c>
      <c r="J25" s="629">
        <v>50</v>
      </c>
      <c r="K25" s="630">
        <v>22450</v>
      </c>
    </row>
    <row r="26" spans="1:11" ht="14.4" customHeight="1" x14ac:dyDescent="0.3">
      <c r="A26" s="625" t="s">
        <v>526</v>
      </c>
      <c r="B26" s="626" t="s">
        <v>528</v>
      </c>
      <c r="C26" s="627" t="s">
        <v>548</v>
      </c>
      <c r="D26" s="628" t="s">
        <v>549</v>
      </c>
      <c r="E26" s="627" t="s">
        <v>4189</v>
      </c>
      <c r="F26" s="628" t="s">
        <v>4190</v>
      </c>
      <c r="G26" s="627" t="s">
        <v>4235</v>
      </c>
      <c r="H26" s="627" t="s">
        <v>4236</v>
      </c>
      <c r="I26" s="629">
        <v>2.67</v>
      </c>
      <c r="J26" s="629">
        <v>100</v>
      </c>
      <c r="K26" s="630">
        <v>266.56</v>
      </c>
    </row>
    <row r="27" spans="1:11" ht="14.4" customHeight="1" x14ac:dyDescent="0.3">
      <c r="A27" s="625" t="s">
        <v>526</v>
      </c>
      <c r="B27" s="626" t="s">
        <v>528</v>
      </c>
      <c r="C27" s="627" t="s">
        <v>548</v>
      </c>
      <c r="D27" s="628" t="s">
        <v>549</v>
      </c>
      <c r="E27" s="627" t="s">
        <v>4191</v>
      </c>
      <c r="F27" s="628" t="s">
        <v>4192</v>
      </c>
      <c r="G27" s="627" t="s">
        <v>4237</v>
      </c>
      <c r="H27" s="627" t="s">
        <v>4238</v>
      </c>
      <c r="I27" s="629">
        <v>0.79333333333333345</v>
      </c>
      <c r="J27" s="629">
        <v>900</v>
      </c>
      <c r="K27" s="630">
        <v>714</v>
      </c>
    </row>
    <row r="28" spans="1:11" ht="14.4" customHeight="1" x14ac:dyDescent="0.3">
      <c r="A28" s="625" t="s">
        <v>526</v>
      </c>
      <c r="B28" s="626" t="s">
        <v>528</v>
      </c>
      <c r="C28" s="627" t="s">
        <v>548</v>
      </c>
      <c r="D28" s="628" t="s">
        <v>549</v>
      </c>
      <c r="E28" s="627" t="s">
        <v>4191</v>
      </c>
      <c r="F28" s="628" t="s">
        <v>4192</v>
      </c>
      <c r="G28" s="627" t="s">
        <v>4239</v>
      </c>
      <c r="H28" s="627" t="s">
        <v>4240</v>
      </c>
      <c r="I28" s="629">
        <v>1.22</v>
      </c>
      <c r="J28" s="629">
        <v>100</v>
      </c>
      <c r="K28" s="630">
        <v>122</v>
      </c>
    </row>
    <row r="29" spans="1:11" ht="14.4" customHeight="1" x14ac:dyDescent="0.3">
      <c r="A29" s="625" t="s">
        <v>526</v>
      </c>
      <c r="B29" s="626" t="s">
        <v>528</v>
      </c>
      <c r="C29" s="627" t="s">
        <v>548</v>
      </c>
      <c r="D29" s="628" t="s">
        <v>549</v>
      </c>
      <c r="E29" s="627" t="s">
        <v>4191</v>
      </c>
      <c r="F29" s="628" t="s">
        <v>4192</v>
      </c>
      <c r="G29" s="627" t="s">
        <v>4241</v>
      </c>
      <c r="H29" s="627" t="s">
        <v>4242</v>
      </c>
      <c r="I29" s="629">
        <v>0.7985714285714286</v>
      </c>
      <c r="J29" s="629">
        <v>800</v>
      </c>
      <c r="K29" s="630">
        <v>633</v>
      </c>
    </row>
    <row r="30" spans="1:11" ht="14.4" customHeight="1" x14ac:dyDescent="0.3">
      <c r="A30" s="625" t="s">
        <v>526</v>
      </c>
      <c r="B30" s="626" t="s">
        <v>528</v>
      </c>
      <c r="C30" s="627" t="s">
        <v>548</v>
      </c>
      <c r="D30" s="628" t="s">
        <v>549</v>
      </c>
      <c r="E30" s="627" t="s">
        <v>4173</v>
      </c>
      <c r="F30" s="628" t="s">
        <v>4174</v>
      </c>
      <c r="G30" s="627" t="s">
        <v>4243</v>
      </c>
      <c r="H30" s="627" t="s">
        <v>4244</v>
      </c>
      <c r="I30" s="629">
        <v>56.999999007515797</v>
      </c>
      <c r="J30" s="629">
        <v>2</v>
      </c>
      <c r="K30" s="630">
        <v>113.99999801503159</v>
      </c>
    </row>
    <row r="31" spans="1:11" ht="14.4" customHeight="1" x14ac:dyDescent="0.3">
      <c r="A31" s="625" t="s">
        <v>526</v>
      </c>
      <c r="B31" s="626" t="s">
        <v>528</v>
      </c>
      <c r="C31" s="627" t="s">
        <v>550</v>
      </c>
      <c r="D31" s="628" t="s">
        <v>551</v>
      </c>
      <c r="E31" s="627" t="s">
        <v>4175</v>
      </c>
      <c r="F31" s="628" t="s">
        <v>4176</v>
      </c>
      <c r="G31" s="627" t="s">
        <v>4245</v>
      </c>
      <c r="H31" s="627" t="s">
        <v>4246</v>
      </c>
      <c r="I31" s="629">
        <v>183.2175</v>
      </c>
      <c r="J31" s="629">
        <v>4</v>
      </c>
      <c r="K31" s="630">
        <v>732.87</v>
      </c>
    </row>
    <row r="32" spans="1:11" ht="14.4" customHeight="1" x14ac:dyDescent="0.3">
      <c r="A32" s="625" t="s">
        <v>526</v>
      </c>
      <c r="B32" s="626" t="s">
        <v>528</v>
      </c>
      <c r="C32" s="627" t="s">
        <v>550</v>
      </c>
      <c r="D32" s="628" t="s">
        <v>551</v>
      </c>
      <c r="E32" s="627" t="s">
        <v>4175</v>
      </c>
      <c r="F32" s="628" t="s">
        <v>4176</v>
      </c>
      <c r="G32" s="627" t="s">
        <v>4247</v>
      </c>
      <c r="H32" s="627" t="s">
        <v>4248</v>
      </c>
      <c r="I32" s="629">
        <v>123.05</v>
      </c>
      <c r="J32" s="629">
        <v>30</v>
      </c>
      <c r="K32" s="630">
        <v>3691.5</v>
      </c>
    </row>
    <row r="33" spans="1:11" ht="14.4" customHeight="1" x14ac:dyDescent="0.3">
      <c r="A33" s="625" t="s">
        <v>526</v>
      </c>
      <c r="B33" s="626" t="s">
        <v>528</v>
      </c>
      <c r="C33" s="627" t="s">
        <v>550</v>
      </c>
      <c r="D33" s="628" t="s">
        <v>551</v>
      </c>
      <c r="E33" s="627" t="s">
        <v>4175</v>
      </c>
      <c r="F33" s="628" t="s">
        <v>4176</v>
      </c>
      <c r="G33" s="627" t="s">
        <v>4249</v>
      </c>
      <c r="H33" s="627" t="s">
        <v>4250</v>
      </c>
      <c r="I33" s="629">
        <v>139.52000000000001</v>
      </c>
      <c r="J33" s="629">
        <v>30</v>
      </c>
      <c r="K33" s="630">
        <v>4185.51</v>
      </c>
    </row>
    <row r="34" spans="1:11" ht="14.4" customHeight="1" x14ac:dyDescent="0.3">
      <c r="A34" s="625" t="s">
        <v>526</v>
      </c>
      <c r="B34" s="626" t="s">
        <v>528</v>
      </c>
      <c r="C34" s="627" t="s">
        <v>550</v>
      </c>
      <c r="D34" s="628" t="s">
        <v>551</v>
      </c>
      <c r="E34" s="627" t="s">
        <v>4175</v>
      </c>
      <c r="F34" s="628" t="s">
        <v>4176</v>
      </c>
      <c r="G34" s="627" t="s">
        <v>4251</v>
      </c>
      <c r="H34" s="627" t="s">
        <v>4252</v>
      </c>
      <c r="I34" s="629">
        <v>1.84</v>
      </c>
      <c r="J34" s="629">
        <v>200</v>
      </c>
      <c r="K34" s="630">
        <v>367.99999999999994</v>
      </c>
    </row>
    <row r="35" spans="1:11" ht="14.4" customHeight="1" x14ac:dyDescent="0.3">
      <c r="A35" s="625" t="s">
        <v>526</v>
      </c>
      <c r="B35" s="626" t="s">
        <v>528</v>
      </c>
      <c r="C35" s="627" t="s">
        <v>550</v>
      </c>
      <c r="D35" s="628" t="s">
        <v>551</v>
      </c>
      <c r="E35" s="627" t="s">
        <v>4175</v>
      </c>
      <c r="F35" s="628" t="s">
        <v>4176</v>
      </c>
      <c r="G35" s="627" t="s">
        <v>4253</v>
      </c>
      <c r="H35" s="627" t="s">
        <v>4254</v>
      </c>
      <c r="I35" s="629">
        <v>7.3183333333333342</v>
      </c>
      <c r="J35" s="629">
        <v>290</v>
      </c>
      <c r="K35" s="630">
        <v>2122.3000000000002</v>
      </c>
    </row>
    <row r="36" spans="1:11" ht="14.4" customHeight="1" x14ac:dyDescent="0.3">
      <c r="A36" s="625" t="s">
        <v>526</v>
      </c>
      <c r="B36" s="626" t="s">
        <v>528</v>
      </c>
      <c r="C36" s="627" t="s">
        <v>550</v>
      </c>
      <c r="D36" s="628" t="s">
        <v>551</v>
      </c>
      <c r="E36" s="627" t="s">
        <v>4175</v>
      </c>
      <c r="F36" s="628" t="s">
        <v>4176</v>
      </c>
      <c r="G36" s="627" t="s">
        <v>4255</v>
      </c>
      <c r="H36" s="627" t="s">
        <v>4256</v>
      </c>
      <c r="I36" s="629">
        <v>9.2949999999999999</v>
      </c>
      <c r="J36" s="629">
        <v>500</v>
      </c>
      <c r="K36" s="630">
        <v>4648</v>
      </c>
    </row>
    <row r="37" spans="1:11" ht="14.4" customHeight="1" x14ac:dyDescent="0.3">
      <c r="A37" s="625" t="s">
        <v>526</v>
      </c>
      <c r="B37" s="626" t="s">
        <v>528</v>
      </c>
      <c r="C37" s="627" t="s">
        <v>550</v>
      </c>
      <c r="D37" s="628" t="s">
        <v>551</v>
      </c>
      <c r="E37" s="627" t="s">
        <v>4175</v>
      </c>
      <c r="F37" s="628" t="s">
        <v>4176</v>
      </c>
      <c r="G37" s="627" t="s">
        <v>4257</v>
      </c>
      <c r="H37" s="627" t="s">
        <v>4258</v>
      </c>
      <c r="I37" s="629">
        <v>11.11</v>
      </c>
      <c r="J37" s="629">
        <v>150</v>
      </c>
      <c r="K37" s="630">
        <v>1763.8000000000002</v>
      </c>
    </row>
    <row r="38" spans="1:11" ht="14.4" customHeight="1" x14ac:dyDescent="0.3">
      <c r="A38" s="625" t="s">
        <v>526</v>
      </c>
      <c r="B38" s="626" t="s">
        <v>528</v>
      </c>
      <c r="C38" s="627" t="s">
        <v>550</v>
      </c>
      <c r="D38" s="628" t="s">
        <v>551</v>
      </c>
      <c r="E38" s="627" t="s">
        <v>4175</v>
      </c>
      <c r="F38" s="628" t="s">
        <v>4176</v>
      </c>
      <c r="G38" s="627" t="s">
        <v>4259</v>
      </c>
      <c r="H38" s="627" t="s">
        <v>4260</v>
      </c>
      <c r="I38" s="629">
        <v>14.238333333333335</v>
      </c>
      <c r="J38" s="629">
        <v>120</v>
      </c>
      <c r="K38" s="630">
        <v>1707.9</v>
      </c>
    </row>
    <row r="39" spans="1:11" ht="14.4" customHeight="1" x14ac:dyDescent="0.3">
      <c r="A39" s="625" t="s">
        <v>526</v>
      </c>
      <c r="B39" s="626" t="s">
        <v>528</v>
      </c>
      <c r="C39" s="627" t="s">
        <v>550</v>
      </c>
      <c r="D39" s="628" t="s">
        <v>551</v>
      </c>
      <c r="E39" s="627" t="s">
        <v>4175</v>
      </c>
      <c r="F39" s="628" t="s">
        <v>4176</v>
      </c>
      <c r="G39" s="627" t="s">
        <v>4261</v>
      </c>
      <c r="H39" s="627" t="s">
        <v>4262</v>
      </c>
      <c r="I39" s="629">
        <v>2.9611111111111112</v>
      </c>
      <c r="J39" s="629">
        <v>230</v>
      </c>
      <c r="K39" s="630">
        <v>680.3</v>
      </c>
    </row>
    <row r="40" spans="1:11" ht="14.4" customHeight="1" x14ac:dyDescent="0.3">
      <c r="A40" s="625" t="s">
        <v>526</v>
      </c>
      <c r="B40" s="626" t="s">
        <v>528</v>
      </c>
      <c r="C40" s="627" t="s">
        <v>550</v>
      </c>
      <c r="D40" s="628" t="s">
        <v>551</v>
      </c>
      <c r="E40" s="627" t="s">
        <v>4175</v>
      </c>
      <c r="F40" s="628" t="s">
        <v>4176</v>
      </c>
      <c r="G40" s="627" t="s">
        <v>4263</v>
      </c>
      <c r="H40" s="627" t="s">
        <v>4264</v>
      </c>
      <c r="I40" s="629">
        <v>9.7514285714285709</v>
      </c>
      <c r="J40" s="629">
        <v>150</v>
      </c>
      <c r="K40" s="630">
        <v>1462.6</v>
      </c>
    </row>
    <row r="41" spans="1:11" ht="14.4" customHeight="1" x14ac:dyDescent="0.3">
      <c r="A41" s="625" t="s">
        <v>526</v>
      </c>
      <c r="B41" s="626" t="s">
        <v>528</v>
      </c>
      <c r="C41" s="627" t="s">
        <v>550</v>
      </c>
      <c r="D41" s="628" t="s">
        <v>551</v>
      </c>
      <c r="E41" s="627" t="s">
        <v>4175</v>
      </c>
      <c r="F41" s="628" t="s">
        <v>4176</v>
      </c>
      <c r="G41" s="627" t="s">
        <v>4265</v>
      </c>
      <c r="H41" s="627" t="s">
        <v>4266</v>
      </c>
      <c r="I41" s="629">
        <v>27.303750000000001</v>
      </c>
      <c r="J41" s="629">
        <v>1152</v>
      </c>
      <c r="K41" s="630">
        <v>31453.919999999998</v>
      </c>
    </row>
    <row r="42" spans="1:11" ht="14.4" customHeight="1" x14ac:dyDescent="0.3">
      <c r="A42" s="625" t="s">
        <v>526</v>
      </c>
      <c r="B42" s="626" t="s">
        <v>528</v>
      </c>
      <c r="C42" s="627" t="s">
        <v>550</v>
      </c>
      <c r="D42" s="628" t="s">
        <v>551</v>
      </c>
      <c r="E42" s="627" t="s">
        <v>4175</v>
      </c>
      <c r="F42" s="628" t="s">
        <v>4176</v>
      </c>
      <c r="G42" s="627" t="s">
        <v>4267</v>
      </c>
      <c r="H42" s="627" t="s">
        <v>4268</v>
      </c>
      <c r="I42" s="629">
        <v>86.19</v>
      </c>
      <c r="J42" s="629">
        <v>35</v>
      </c>
      <c r="K42" s="630">
        <v>1939.8999999999999</v>
      </c>
    </row>
    <row r="43" spans="1:11" ht="14.4" customHeight="1" x14ac:dyDescent="0.3">
      <c r="A43" s="625" t="s">
        <v>526</v>
      </c>
      <c r="B43" s="626" t="s">
        <v>528</v>
      </c>
      <c r="C43" s="627" t="s">
        <v>550</v>
      </c>
      <c r="D43" s="628" t="s">
        <v>551</v>
      </c>
      <c r="E43" s="627" t="s">
        <v>4175</v>
      </c>
      <c r="F43" s="628" t="s">
        <v>4176</v>
      </c>
      <c r="G43" s="627" t="s">
        <v>4269</v>
      </c>
      <c r="H43" s="627" t="s">
        <v>4270</v>
      </c>
      <c r="I43" s="629">
        <v>86.381666666666661</v>
      </c>
      <c r="J43" s="629">
        <v>70</v>
      </c>
      <c r="K43" s="630">
        <v>6046.6</v>
      </c>
    </row>
    <row r="44" spans="1:11" ht="14.4" customHeight="1" x14ac:dyDescent="0.3">
      <c r="A44" s="625" t="s">
        <v>526</v>
      </c>
      <c r="B44" s="626" t="s">
        <v>528</v>
      </c>
      <c r="C44" s="627" t="s">
        <v>550</v>
      </c>
      <c r="D44" s="628" t="s">
        <v>551</v>
      </c>
      <c r="E44" s="627" t="s">
        <v>4175</v>
      </c>
      <c r="F44" s="628" t="s">
        <v>4176</v>
      </c>
      <c r="G44" s="627" t="s">
        <v>4271</v>
      </c>
      <c r="H44" s="627" t="s">
        <v>4272</v>
      </c>
      <c r="I44" s="629">
        <v>37.28</v>
      </c>
      <c r="J44" s="629">
        <v>20</v>
      </c>
      <c r="K44" s="630">
        <v>745.56</v>
      </c>
    </row>
    <row r="45" spans="1:11" ht="14.4" customHeight="1" x14ac:dyDescent="0.3">
      <c r="A45" s="625" t="s">
        <v>526</v>
      </c>
      <c r="B45" s="626" t="s">
        <v>528</v>
      </c>
      <c r="C45" s="627" t="s">
        <v>550</v>
      </c>
      <c r="D45" s="628" t="s">
        <v>551</v>
      </c>
      <c r="E45" s="627" t="s">
        <v>4175</v>
      </c>
      <c r="F45" s="628" t="s">
        <v>4176</v>
      </c>
      <c r="G45" s="627" t="s">
        <v>4273</v>
      </c>
      <c r="H45" s="627" t="s">
        <v>4274</v>
      </c>
      <c r="I45" s="629">
        <v>42.715999999999994</v>
      </c>
      <c r="J45" s="629">
        <v>270</v>
      </c>
      <c r="K45" s="630">
        <v>11532.97</v>
      </c>
    </row>
    <row r="46" spans="1:11" ht="14.4" customHeight="1" x14ac:dyDescent="0.3">
      <c r="A46" s="625" t="s">
        <v>526</v>
      </c>
      <c r="B46" s="626" t="s">
        <v>528</v>
      </c>
      <c r="C46" s="627" t="s">
        <v>550</v>
      </c>
      <c r="D46" s="628" t="s">
        <v>551</v>
      </c>
      <c r="E46" s="627" t="s">
        <v>4175</v>
      </c>
      <c r="F46" s="628" t="s">
        <v>4176</v>
      </c>
      <c r="G46" s="627" t="s">
        <v>4275</v>
      </c>
      <c r="H46" s="627" t="s">
        <v>4276</v>
      </c>
      <c r="I46" s="629">
        <v>895.18</v>
      </c>
      <c r="J46" s="629">
        <v>1</v>
      </c>
      <c r="K46" s="630">
        <v>895.18</v>
      </c>
    </row>
    <row r="47" spans="1:11" ht="14.4" customHeight="1" x14ac:dyDescent="0.3">
      <c r="A47" s="625" t="s">
        <v>526</v>
      </c>
      <c r="B47" s="626" t="s">
        <v>528</v>
      </c>
      <c r="C47" s="627" t="s">
        <v>550</v>
      </c>
      <c r="D47" s="628" t="s">
        <v>551</v>
      </c>
      <c r="E47" s="627" t="s">
        <v>4175</v>
      </c>
      <c r="F47" s="628" t="s">
        <v>4176</v>
      </c>
      <c r="G47" s="627" t="s">
        <v>4277</v>
      </c>
      <c r="H47" s="627" t="s">
        <v>4278</v>
      </c>
      <c r="I47" s="629">
        <v>167.85333333333335</v>
      </c>
      <c r="J47" s="629">
        <v>70</v>
      </c>
      <c r="K47" s="630">
        <v>11420.07</v>
      </c>
    </row>
    <row r="48" spans="1:11" ht="14.4" customHeight="1" x14ac:dyDescent="0.3">
      <c r="A48" s="625" t="s">
        <v>526</v>
      </c>
      <c r="B48" s="626" t="s">
        <v>528</v>
      </c>
      <c r="C48" s="627" t="s">
        <v>550</v>
      </c>
      <c r="D48" s="628" t="s">
        <v>551</v>
      </c>
      <c r="E48" s="627" t="s">
        <v>4175</v>
      </c>
      <c r="F48" s="628" t="s">
        <v>4176</v>
      </c>
      <c r="G48" s="627" t="s">
        <v>4279</v>
      </c>
      <c r="H48" s="627" t="s">
        <v>4280</v>
      </c>
      <c r="I48" s="629">
        <v>25.716000000000001</v>
      </c>
      <c r="J48" s="629">
        <v>360</v>
      </c>
      <c r="K48" s="630">
        <v>9257.52</v>
      </c>
    </row>
    <row r="49" spans="1:11" ht="14.4" customHeight="1" x14ac:dyDescent="0.3">
      <c r="A49" s="625" t="s">
        <v>526</v>
      </c>
      <c r="B49" s="626" t="s">
        <v>528</v>
      </c>
      <c r="C49" s="627" t="s">
        <v>550</v>
      </c>
      <c r="D49" s="628" t="s">
        <v>551</v>
      </c>
      <c r="E49" s="627" t="s">
        <v>4175</v>
      </c>
      <c r="F49" s="628" t="s">
        <v>4176</v>
      </c>
      <c r="G49" s="627" t="s">
        <v>4281</v>
      </c>
      <c r="H49" s="627" t="s">
        <v>4282</v>
      </c>
      <c r="I49" s="629">
        <v>22.981818181818181</v>
      </c>
      <c r="J49" s="629">
        <v>630</v>
      </c>
      <c r="K49" s="630">
        <v>14389</v>
      </c>
    </row>
    <row r="50" spans="1:11" ht="14.4" customHeight="1" x14ac:dyDescent="0.3">
      <c r="A50" s="625" t="s">
        <v>526</v>
      </c>
      <c r="B50" s="626" t="s">
        <v>528</v>
      </c>
      <c r="C50" s="627" t="s">
        <v>550</v>
      </c>
      <c r="D50" s="628" t="s">
        <v>551</v>
      </c>
      <c r="E50" s="627" t="s">
        <v>4175</v>
      </c>
      <c r="F50" s="628" t="s">
        <v>4176</v>
      </c>
      <c r="G50" s="627" t="s">
        <v>4283</v>
      </c>
      <c r="H50" s="627" t="s">
        <v>4284</v>
      </c>
      <c r="I50" s="629">
        <v>30.141111111111115</v>
      </c>
      <c r="J50" s="629">
        <v>500</v>
      </c>
      <c r="K50" s="630">
        <v>15074.6</v>
      </c>
    </row>
    <row r="51" spans="1:11" ht="14.4" customHeight="1" x14ac:dyDescent="0.3">
      <c r="A51" s="625" t="s">
        <v>526</v>
      </c>
      <c r="B51" s="626" t="s">
        <v>528</v>
      </c>
      <c r="C51" s="627" t="s">
        <v>550</v>
      </c>
      <c r="D51" s="628" t="s">
        <v>551</v>
      </c>
      <c r="E51" s="627" t="s">
        <v>4175</v>
      </c>
      <c r="F51" s="628" t="s">
        <v>4176</v>
      </c>
      <c r="G51" s="627" t="s">
        <v>4285</v>
      </c>
      <c r="H51" s="627" t="s">
        <v>4286</v>
      </c>
      <c r="I51" s="629">
        <v>12.366666666666667</v>
      </c>
      <c r="J51" s="629">
        <v>1500</v>
      </c>
      <c r="K51" s="630">
        <v>18556</v>
      </c>
    </row>
    <row r="52" spans="1:11" ht="14.4" customHeight="1" x14ac:dyDescent="0.3">
      <c r="A52" s="625" t="s">
        <v>526</v>
      </c>
      <c r="B52" s="626" t="s">
        <v>528</v>
      </c>
      <c r="C52" s="627" t="s">
        <v>550</v>
      </c>
      <c r="D52" s="628" t="s">
        <v>551</v>
      </c>
      <c r="E52" s="627" t="s">
        <v>4175</v>
      </c>
      <c r="F52" s="628" t="s">
        <v>4176</v>
      </c>
      <c r="G52" s="627" t="s">
        <v>4193</v>
      </c>
      <c r="H52" s="627" t="s">
        <v>4194</v>
      </c>
      <c r="I52" s="629">
        <v>1.48</v>
      </c>
      <c r="J52" s="629">
        <v>700</v>
      </c>
      <c r="K52" s="630">
        <v>1036</v>
      </c>
    </row>
    <row r="53" spans="1:11" ht="14.4" customHeight="1" x14ac:dyDescent="0.3">
      <c r="A53" s="625" t="s">
        <v>526</v>
      </c>
      <c r="B53" s="626" t="s">
        <v>528</v>
      </c>
      <c r="C53" s="627" t="s">
        <v>550</v>
      </c>
      <c r="D53" s="628" t="s">
        <v>551</v>
      </c>
      <c r="E53" s="627" t="s">
        <v>4175</v>
      </c>
      <c r="F53" s="628" t="s">
        <v>4176</v>
      </c>
      <c r="G53" s="627" t="s">
        <v>4287</v>
      </c>
      <c r="H53" s="627" t="s">
        <v>4288</v>
      </c>
      <c r="I53" s="629">
        <v>8.1325000000000003</v>
      </c>
      <c r="J53" s="629">
        <v>1300</v>
      </c>
      <c r="K53" s="630">
        <v>10573</v>
      </c>
    </row>
    <row r="54" spans="1:11" ht="14.4" customHeight="1" x14ac:dyDescent="0.3">
      <c r="A54" s="625" t="s">
        <v>526</v>
      </c>
      <c r="B54" s="626" t="s">
        <v>528</v>
      </c>
      <c r="C54" s="627" t="s">
        <v>550</v>
      </c>
      <c r="D54" s="628" t="s">
        <v>551</v>
      </c>
      <c r="E54" s="627" t="s">
        <v>4175</v>
      </c>
      <c r="F54" s="628" t="s">
        <v>4176</v>
      </c>
      <c r="G54" s="627" t="s">
        <v>4289</v>
      </c>
      <c r="H54" s="627" t="s">
        <v>4290</v>
      </c>
      <c r="I54" s="629">
        <v>12.033999999999997</v>
      </c>
      <c r="J54" s="629">
        <v>960</v>
      </c>
      <c r="K54" s="630">
        <v>11554.989999999998</v>
      </c>
    </row>
    <row r="55" spans="1:11" ht="14.4" customHeight="1" x14ac:dyDescent="0.3">
      <c r="A55" s="625" t="s">
        <v>526</v>
      </c>
      <c r="B55" s="626" t="s">
        <v>528</v>
      </c>
      <c r="C55" s="627" t="s">
        <v>550</v>
      </c>
      <c r="D55" s="628" t="s">
        <v>551</v>
      </c>
      <c r="E55" s="627" t="s">
        <v>4175</v>
      </c>
      <c r="F55" s="628" t="s">
        <v>4176</v>
      </c>
      <c r="G55" s="627" t="s">
        <v>4291</v>
      </c>
      <c r="H55" s="627" t="s">
        <v>4292</v>
      </c>
      <c r="I55" s="629">
        <v>37.17</v>
      </c>
      <c r="J55" s="629">
        <v>80</v>
      </c>
      <c r="K55" s="630">
        <v>2973.5</v>
      </c>
    </row>
    <row r="56" spans="1:11" ht="14.4" customHeight="1" x14ac:dyDescent="0.3">
      <c r="A56" s="625" t="s">
        <v>526</v>
      </c>
      <c r="B56" s="626" t="s">
        <v>528</v>
      </c>
      <c r="C56" s="627" t="s">
        <v>550</v>
      </c>
      <c r="D56" s="628" t="s">
        <v>551</v>
      </c>
      <c r="E56" s="627" t="s">
        <v>4175</v>
      </c>
      <c r="F56" s="628" t="s">
        <v>4176</v>
      </c>
      <c r="G56" s="627" t="s">
        <v>4291</v>
      </c>
      <c r="H56" s="627" t="s">
        <v>4293</v>
      </c>
      <c r="I56" s="629">
        <v>37.18</v>
      </c>
      <c r="J56" s="629">
        <v>20</v>
      </c>
      <c r="K56" s="630">
        <v>743.46</v>
      </c>
    </row>
    <row r="57" spans="1:11" ht="14.4" customHeight="1" x14ac:dyDescent="0.3">
      <c r="A57" s="625" t="s">
        <v>526</v>
      </c>
      <c r="B57" s="626" t="s">
        <v>528</v>
      </c>
      <c r="C57" s="627" t="s">
        <v>550</v>
      </c>
      <c r="D57" s="628" t="s">
        <v>551</v>
      </c>
      <c r="E57" s="627" t="s">
        <v>4175</v>
      </c>
      <c r="F57" s="628" t="s">
        <v>4176</v>
      </c>
      <c r="G57" s="627" t="s">
        <v>4294</v>
      </c>
      <c r="H57" s="627" t="s">
        <v>4295</v>
      </c>
      <c r="I57" s="629">
        <v>66.59</v>
      </c>
      <c r="J57" s="629">
        <v>30</v>
      </c>
      <c r="K57" s="630">
        <v>1997.6</v>
      </c>
    </row>
    <row r="58" spans="1:11" ht="14.4" customHeight="1" x14ac:dyDescent="0.3">
      <c r="A58" s="625" t="s">
        <v>526</v>
      </c>
      <c r="B58" s="626" t="s">
        <v>528</v>
      </c>
      <c r="C58" s="627" t="s">
        <v>550</v>
      </c>
      <c r="D58" s="628" t="s">
        <v>551</v>
      </c>
      <c r="E58" s="627" t="s">
        <v>4175</v>
      </c>
      <c r="F58" s="628" t="s">
        <v>4176</v>
      </c>
      <c r="G58" s="627" t="s">
        <v>4296</v>
      </c>
      <c r="H58" s="627" t="s">
        <v>4297</v>
      </c>
      <c r="I58" s="629">
        <v>0.47</v>
      </c>
      <c r="J58" s="629">
        <v>8000</v>
      </c>
      <c r="K58" s="630">
        <v>2818.09</v>
      </c>
    </row>
    <row r="59" spans="1:11" ht="14.4" customHeight="1" x14ac:dyDescent="0.3">
      <c r="A59" s="625" t="s">
        <v>526</v>
      </c>
      <c r="B59" s="626" t="s">
        <v>528</v>
      </c>
      <c r="C59" s="627" t="s">
        <v>550</v>
      </c>
      <c r="D59" s="628" t="s">
        <v>551</v>
      </c>
      <c r="E59" s="627" t="s">
        <v>4175</v>
      </c>
      <c r="F59" s="628" t="s">
        <v>4176</v>
      </c>
      <c r="G59" s="627" t="s">
        <v>4197</v>
      </c>
      <c r="H59" s="627" t="s">
        <v>4198</v>
      </c>
      <c r="I59" s="629">
        <v>0.59999999999999987</v>
      </c>
      <c r="J59" s="629">
        <v>46000</v>
      </c>
      <c r="K59" s="630">
        <v>27600</v>
      </c>
    </row>
    <row r="60" spans="1:11" ht="14.4" customHeight="1" x14ac:dyDescent="0.3">
      <c r="A60" s="625" t="s">
        <v>526</v>
      </c>
      <c r="B60" s="626" t="s">
        <v>528</v>
      </c>
      <c r="C60" s="627" t="s">
        <v>550</v>
      </c>
      <c r="D60" s="628" t="s">
        <v>551</v>
      </c>
      <c r="E60" s="627" t="s">
        <v>4175</v>
      </c>
      <c r="F60" s="628" t="s">
        <v>4176</v>
      </c>
      <c r="G60" s="627" t="s">
        <v>4298</v>
      </c>
      <c r="H60" s="627" t="s">
        <v>4299</v>
      </c>
      <c r="I60" s="629">
        <v>3.1333333333333329</v>
      </c>
      <c r="J60" s="629">
        <v>300</v>
      </c>
      <c r="K60" s="630">
        <v>940</v>
      </c>
    </row>
    <row r="61" spans="1:11" ht="14.4" customHeight="1" x14ac:dyDescent="0.3">
      <c r="A61" s="625" t="s">
        <v>526</v>
      </c>
      <c r="B61" s="626" t="s">
        <v>528</v>
      </c>
      <c r="C61" s="627" t="s">
        <v>550</v>
      </c>
      <c r="D61" s="628" t="s">
        <v>551</v>
      </c>
      <c r="E61" s="627" t="s">
        <v>4175</v>
      </c>
      <c r="F61" s="628" t="s">
        <v>4176</v>
      </c>
      <c r="G61" s="627" t="s">
        <v>4298</v>
      </c>
      <c r="H61" s="627" t="s">
        <v>4300</v>
      </c>
      <c r="I61" s="629">
        <v>3.12</v>
      </c>
      <c r="J61" s="629">
        <v>100</v>
      </c>
      <c r="K61" s="630">
        <v>312</v>
      </c>
    </row>
    <row r="62" spans="1:11" ht="14.4" customHeight="1" x14ac:dyDescent="0.3">
      <c r="A62" s="625" t="s">
        <v>526</v>
      </c>
      <c r="B62" s="626" t="s">
        <v>528</v>
      </c>
      <c r="C62" s="627" t="s">
        <v>550</v>
      </c>
      <c r="D62" s="628" t="s">
        <v>551</v>
      </c>
      <c r="E62" s="627" t="s">
        <v>4175</v>
      </c>
      <c r="F62" s="628" t="s">
        <v>4176</v>
      </c>
      <c r="G62" s="627" t="s">
        <v>4301</v>
      </c>
      <c r="H62" s="627" t="s">
        <v>4302</v>
      </c>
      <c r="I62" s="629">
        <v>3.94</v>
      </c>
      <c r="J62" s="629">
        <v>1000</v>
      </c>
      <c r="K62" s="630">
        <v>3944.6</v>
      </c>
    </row>
    <row r="63" spans="1:11" ht="14.4" customHeight="1" x14ac:dyDescent="0.3">
      <c r="A63" s="625" t="s">
        <v>526</v>
      </c>
      <c r="B63" s="626" t="s">
        <v>528</v>
      </c>
      <c r="C63" s="627" t="s">
        <v>550</v>
      </c>
      <c r="D63" s="628" t="s">
        <v>551</v>
      </c>
      <c r="E63" s="627" t="s">
        <v>4175</v>
      </c>
      <c r="F63" s="628" t="s">
        <v>4176</v>
      </c>
      <c r="G63" s="627" t="s">
        <v>4303</v>
      </c>
      <c r="H63" s="627" t="s">
        <v>4304</v>
      </c>
      <c r="I63" s="629">
        <v>88.974285714285699</v>
      </c>
      <c r="J63" s="629">
        <v>240</v>
      </c>
      <c r="K63" s="630">
        <v>21431.089999999997</v>
      </c>
    </row>
    <row r="64" spans="1:11" ht="14.4" customHeight="1" x14ac:dyDescent="0.3">
      <c r="A64" s="625" t="s">
        <v>526</v>
      </c>
      <c r="B64" s="626" t="s">
        <v>528</v>
      </c>
      <c r="C64" s="627" t="s">
        <v>550</v>
      </c>
      <c r="D64" s="628" t="s">
        <v>551</v>
      </c>
      <c r="E64" s="627" t="s">
        <v>4175</v>
      </c>
      <c r="F64" s="628" t="s">
        <v>4176</v>
      </c>
      <c r="G64" s="627" t="s">
        <v>4305</v>
      </c>
      <c r="H64" s="627" t="s">
        <v>4306</v>
      </c>
      <c r="I64" s="629">
        <v>119.46</v>
      </c>
      <c r="J64" s="629">
        <v>50</v>
      </c>
      <c r="K64" s="630">
        <v>5973.03</v>
      </c>
    </row>
    <row r="65" spans="1:11" ht="14.4" customHeight="1" x14ac:dyDescent="0.3">
      <c r="A65" s="625" t="s">
        <v>526</v>
      </c>
      <c r="B65" s="626" t="s">
        <v>528</v>
      </c>
      <c r="C65" s="627" t="s">
        <v>550</v>
      </c>
      <c r="D65" s="628" t="s">
        <v>551</v>
      </c>
      <c r="E65" s="627" t="s">
        <v>4175</v>
      </c>
      <c r="F65" s="628" t="s">
        <v>4176</v>
      </c>
      <c r="G65" s="627" t="s">
        <v>4307</v>
      </c>
      <c r="H65" s="627" t="s">
        <v>4308</v>
      </c>
      <c r="I65" s="629">
        <v>8.6150000000000002</v>
      </c>
      <c r="J65" s="629">
        <v>240</v>
      </c>
      <c r="K65" s="630">
        <v>2067.6</v>
      </c>
    </row>
    <row r="66" spans="1:11" ht="14.4" customHeight="1" x14ac:dyDescent="0.3">
      <c r="A66" s="625" t="s">
        <v>526</v>
      </c>
      <c r="B66" s="626" t="s">
        <v>528</v>
      </c>
      <c r="C66" s="627" t="s">
        <v>550</v>
      </c>
      <c r="D66" s="628" t="s">
        <v>551</v>
      </c>
      <c r="E66" s="627" t="s">
        <v>4175</v>
      </c>
      <c r="F66" s="628" t="s">
        <v>4176</v>
      </c>
      <c r="G66" s="627" t="s">
        <v>4307</v>
      </c>
      <c r="H66" s="627" t="s">
        <v>4309</v>
      </c>
      <c r="I66" s="629">
        <v>8.58</v>
      </c>
      <c r="J66" s="629">
        <v>316</v>
      </c>
      <c r="K66" s="630">
        <v>2711.2799999999997</v>
      </c>
    </row>
    <row r="67" spans="1:11" ht="14.4" customHeight="1" x14ac:dyDescent="0.3">
      <c r="A67" s="625" t="s">
        <v>526</v>
      </c>
      <c r="B67" s="626" t="s">
        <v>528</v>
      </c>
      <c r="C67" s="627" t="s">
        <v>550</v>
      </c>
      <c r="D67" s="628" t="s">
        <v>551</v>
      </c>
      <c r="E67" s="627" t="s">
        <v>4175</v>
      </c>
      <c r="F67" s="628" t="s">
        <v>4176</v>
      </c>
      <c r="G67" s="627" t="s">
        <v>4310</v>
      </c>
      <c r="H67" s="627" t="s">
        <v>4311</v>
      </c>
      <c r="I67" s="629">
        <v>37.99</v>
      </c>
      <c r="J67" s="629">
        <v>10</v>
      </c>
      <c r="K67" s="630">
        <v>379.9</v>
      </c>
    </row>
    <row r="68" spans="1:11" ht="14.4" customHeight="1" x14ac:dyDescent="0.3">
      <c r="A68" s="625" t="s">
        <v>526</v>
      </c>
      <c r="B68" s="626" t="s">
        <v>528</v>
      </c>
      <c r="C68" s="627" t="s">
        <v>550</v>
      </c>
      <c r="D68" s="628" t="s">
        <v>551</v>
      </c>
      <c r="E68" s="627" t="s">
        <v>4175</v>
      </c>
      <c r="F68" s="628" t="s">
        <v>4176</v>
      </c>
      <c r="G68" s="627" t="s">
        <v>4312</v>
      </c>
      <c r="H68" s="627" t="s">
        <v>4313</v>
      </c>
      <c r="I68" s="629">
        <v>9.7949999999999982</v>
      </c>
      <c r="J68" s="629">
        <v>900</v>
      </c>
      <c r="K68" s="630">
        <v>8816</v>
      </c>
    </row>
    <row r="69" spans="1:11" ht="14.4" customHeight="1" x14ac:dyDescent="0.3">
      <c r="A69" s="625" t="s">
        <v>526</v>
      </c>
      <c r="B69" s="626" t="s">
        <v>528</v>
      </c>
      <c r="C69" s="627" t="s">
        <v>550</v>
      </c>
      <c r="D69" s="628" t="s">
        <v>551</v>
      </c>
      <c r="E69" s="627" t="s">
        <v>4175</v>
      </c>
      <c r="F69" s="628" t="s">
        <v>4176</v>
      </c>
      <c r="G69" s="627" t="s">
        <v>4314</v>
      </c>
      <c r="H69" s="627" t="s">
        <v>4315</v>
      </c>
      <c r="I69" s="629">
        <v>131.04333333333332</v>
      </c>
      <c r="J69" s="629">
        <v>45</v>
      </c>
      <c r="K69" s="630">
        <v>5896.76</v>
      </c>
    </row>
    <row r="70" spans="1:11" ht="14.4" customHeight="1" x14ac:dyDescent="0.3">
      <c r="A70" s="625" t="s">
        <v>526</v>
      </c>
      <c r="B70" s="626" t="s">
        <v>528</v>
      </c>
      <c r="C70" s="627" t="s">
        <v>550</v>
      </c>
      <c r="D70" s="628" t="s">
        <v>551</v>
      </c>
      <c r="E70" s="627" t="s">
        <v>4175</v>
      </c>
      <c r="F70" s="628" t="s">
        <v>4176</v>
      </c>
      <c r="G70" s="627" t="s">
        <v>4316</v>
      </c>
      <c r="H70" s="627" t="s">
        <v>4317</v>
      </c>
      <c r="I70" s="629">
        <v>1.2300000000000002</v>
      </c>
      <c r="J70" s="629">
        <v>21600</v>
      </c>
      <c r="K70" s="630">
        <v>26568</v>
      </c>
    </row>
    <row r="71" spans="1:11" ht="14.4" customHeight="1" x14ac:dyDescent="0.3">
      <c r="A71" s="625" t="s">
        <v>526</v>
      </c>
      <c r="B71" s="626" t="s">
        <v>528</v>
      </c>
      <c r="C71" s="627" t="s">
        <v>550</v>
      </c>
      <c r="D71" s="628" t="s">
        <v>551</v>
      </c>
      <c r="E71" s="627" t="s">
        <v>4175</v>
      </c>
      <c r="F71" s="628" t="s">
        <v>4176</v>
      </c>
      <c r="G71" s="627" t="s">
        <v>4318</v>
      </c>
      <c r="H71" s="627" t="s">
        <v>4319</v>
      </c>
      <c r="I71" s="629">
        <v>9.9857142857142858</v>
      </c>
      <c r="J71" s="629">
        <v>380</v>
      </c>
      <c r="K71" s="630">
        <v>3794.2000000000003</v>
      </c>
    </row>
    <row r="72" spans="1:11" ht="14.4" customHeight="1" x14ac:dyDescent="0.3">
      <c r="A72" s="625" t="s">
        <v>526</v>
      </c>
      <c r="B72" s="626" t="s">
        <v>528</v>
      </c>
      <c r="C72" s="627" t="s">
        <v>550</v>
      </c>
      <c r="D72" s="628" t="s">
        <v>551</v>
      </c>
      <c r="E72" s="627" t="s">
        <v>4175</v>
      </c>
      <c r="F72" s="628" t="s">
        <v>4176</v>
      </c>
      <c r="G72" s="627" t="s">
        <v>4320</v>
      </c>
      <c r="H72" s="627" t="s">
        <v>4321</v>
      </c>
      <c r="I72" s="629">
        <v>46.303333333333335</v>
      </c>
      <c r="J72" s="629">
        <v>3</v>
      </c>
      <c r="K72" s="630">
        <v>138.91</v>
      </c>
    </row>
    <row r="73" spans="1:11" ht="14.4" customHeight="1" x14ac:dyDescent="0.3">
      <c r="A73" s="625" t="s">
        <v>526</v>
      </c>
      <c r="B73" s="626" t="s">
        <v>528</v>
      </c>
      <c r="C73" s="627" t="s">
        <v>550</v>
      </c>
      <c r="D73" s="628" t="s">
        <v>551</v>
      </c>
      <c r="E73" s="627" t="s">
        <v>4175</v>
      </c>
      <c r="F73" s="628" t="s">
        <v>4176</v>
      </c>
      <c r="G73" s="627" t="s">
        <v>4199</v>
      </c>
      <c r="H73" s="627" t="s">
        <v>4200</v>
      </c>
      <c r="I73" s="629">
        <v>0.36249999999999993</v>
      </c>
      <c r="J73" s="629">
        <v>400</v>
      </c>
      <c r="K73" s="630">
        <v>145</v>
      </c>
    </row>
    <row r="74" spans="1:11" ht="14.4" customHeight="1" x14ac:dyDescent="0.3">
      <c r="A74" s="625" t="s">
        <v>526</v>
      </c>
      <c r="B74" s="626" t="s">
        <v>528</v>
      </c>
      <c r="C74" s="627" t="s">
        <v>550</v>
      </c>
      <c r="D74" s="628" t="s">
        <v>551</v>
      </c>
      <c r="E74" s="627" t="s">
        <v>4175</v>
      </c>
      <c r="F74" s="628" t="s">
        <v>4176</v>
      </c>
      <c r="G74" s="627" t="s">
        <v>4322</v>
      </c>
      <c r="H74" s="627" t="s">
        <v>4323</v>
      </c>
      <c r="I74" s="629">
        <v>98.432500000000005</v>
      </c>
      <c r="J74" s="629">
        <v>16</v>
      </c>
      <c r="K74" s="630">
        <v>1574.67</v>
      </c>
    </row>
    <row r="75" spans="1:11" ht="14.4" customHeight="1" x14ac:dyDescent="0.3">
      <c r="A75" s="625" t="s">
        <v>526</v>
      </c>
      <c r="B75" s="626" t="s">
        <v>528</v>
      </c>
      <c r="C75" s="627" t="s">
        <v>550</v>
      </c>
      <c r="D75" s="628" t="s">
        <v>551</v>
      </c>
      <c r="E75" s="627" t="s">
        <v>4175</v>
      </c>
      <c r="F75" s="628" t="s">
        <v>4176</v>
      </c>
      <c r="G75" s="627" t="s">
        <v>4322</v>
      </c>
      <c r="H75" s="627" t="s">
        <v>4324</v>
      </c>
      <c r="I75" s="629">
        <v>98.38</v>
      </c>
      <c r="J75" s="629">
        <v>11</v>
      </c>
      <c r="K75" s="630">
        <v>1082.1799999999998</v>
      </c>
    </row>
    <row r="76" spans="1:11" ht="14.4" customHeight="1" x14ac:dyDescent="0.3">
      <c r="A76" s="625" t="s">
        <v>526</v>
      </c>
      <c r="B76" s="626" t="s">
        <v>528</v>
      </c>
      <c r="C76" s="627" t="s">
        <v>550</v>
      </c>
      <c r="D76" s="628" t="s">
        <v>551</v>
      </c>
      <c r="E76" s="627" t="s">
        <v>4175</v>
      </c>
      <c r="F76" s="628" t="s">
        <v>4176</v>
      </c>
      <c r="G76" s="627" t="s">
        <v>4325</v>
      </c>
      <c r="H76" s="627" t="s">
        <v>4326</v>
      </c>
      <c r="I76" s="629">
        <v>283.01666666666665</v>
      </c>
      <c r="J76" s="629">
        <v>40</v>
      </c>
      <c r="K76" s="630">
        <v>11320.56</v>
      </c>
    </row>
    <row r="77" spans="1:11" ht="14.4" customHeight="1" x14ac:dyDescent="0.3">
      <c r="A77" s="625" t="s">
        <v>526</v>
      </c>
      <c r="B77" s="626" t="s">
        <v>528</v>
      </c>
      <c r="C77" s="627" t="s">
        <v>550</v>
      </c>
      <c r="D77" s="628" t="s">
        <v>551</v>
      </c>
      <c r="E77" s="627" t="s">
        <v>4175</v>
      </c>
      <c r="F77" s="628" t="s">
        <v>4176</v>
      </c>
      <c r="G77" s="627" t="s">
        <v>4327</v>
      </c>
      <c r="H77" s="627" t="s">
        <v>4328</v>
      </c>
      <c r="I77" s="629">
        <v>380.88</v>
      </c>
      <c r="J77" s="629">
        <v>30</v>
      </c>
      <c r="K77" s="630">
        <v>11426.4</v>
      </c>
    </row>
    <row r="78" spans="1:11" ht="14.4" customHeight="1" x14ac:dyDescent="0.3">
      <c r="A78" s="625" t="s">
        <v>526</v>
      </c>
      <c r="B78" s="626" t="s">
        <v>528</v>
      </c>
      <c r="C78" s="627" t="s">
        <v>550</v>
      </c>
      <c r="D78" s="628" t="s">
        <v>551</v>
      </c>
      <c r="E78" s="627" t="s">
        <v>4175</v>
      </c>
      <c r="F78" s="628" t="s">
        <v>4176</v>
      </c>
      <c r="G78" s="627" t="s">
        <v>4329</v>
      </c>
      <c r="H78" s="627" t="s">
        <v>4330</v>
      </c>
      <c r="I78" s="629">
        <v>0.92599999999999993</v>
      </c>
      <c r="J78" s="629">
        <v>29000</v>
      </c>
      <c r="K78" s="630">
        <v>26860</v>
      </c>
    </row>
    <row r="79" spans="1:11" ht="14.4" customHeight="1" x14ac:dyDescent="0.3">
      <c r="A79" s="625" t="s">
        <v>526</v>
      </c>
      <c r="B79" s="626" t="s">
        <v>528</v>
      </c>
      <c r="C79" s="627" t="s">
        <v>550</v>
      </c>
      <c r="D79" s="628" t="s">
        <v>551</v>
      </c>
      <c r="E79" s="627" t="s">
        <v>4175</v>
      </c>
      <c r="F79" s="628" t="s">
        <v>4176</v>
      </c>
      <c r="G79" s="627" t="s">
        <v>4331</v>
      </c>
      <c r="H79" s="627" t="s">
        <v>4332</v>
      </c>
      <c r="I79" s="629">
        <v>259.89999999999998</v>
      </c>
      <c r="J79" s="629">
        <v>9</v>
      </c>
      <c r="K79" s="630">
        <v>2339.1</v>
      </c>
    </row>
    <row r="80" spans="1:11" ht="14.4" customHeight="1" x14ac:dyDescent="0.3">
      <c r="A80" s="625" t="s">
        <v>526</v>
      </c>
      <c r="B80" s="626" t="s">
        <v>528</v>
      </c>
      <c r="C80" s="627" t="s">
        <v>550</v>
      </c>
      <c r="D80" s="628" t="s">
        <v>551</v>
      </c>
      <c r="E80" s="627" t="s">
        <v>4175</v>
      </c>
      <c r="F80" s="628" t="s">
        <v>4176</v>
      </c>
      <c r="G80" s="627" t="s">
        <v>4333</v>
      </c>
      <c r="H80" s="627" t="s">
        <v>4334</v>
      </c>
      <c r="I80" s="629">
        <v>122.07</v>
      </c>
      <c r="J80" s="629">
        <v>10</v>
      </c>
      <c r="K80" s="630">
        <v>1220.73</v>
      </c>
    </row>
    <row r="81" spans="1:11" ht="14.4" customHeight="1" x14ac:dyDescent="0.3">
      <c r="A81" s="625" t="s">
        <v>526</v>
      </c>
      <c r="B81" s="626" t="s">
        <v>528</v>
      </c>
      <c r="C81" s="627" t="s">
        <v>550</v>
      </c>
      <c r="D81" s="628" t="s">
        <v>551</v>
      </c>
      <c r="E81" s="627" t="s">
        <v>4175</v>
      </c>
      <c r="F81" s="628" t="s">
        <v>4176</v>
      </c>
      <c r="G81" s="627" t="s">
        <v>4335</v>
      </c>
      <c r="H81" s="627" t="s">
        <v>4336</v>
      </c>
      <c r="I81" s="629">
        <v>124.41000000000001</v>
      </c>
      <c r="J81" s="629">
        <v>20</v>
      </c>
      <c r="K81" s="630">
        <v>2488.1499999999996</v>
      </c>
    </row>
    <row r="82" spans="1:11" ht="14.4" customHeight="1" x14ac:dyDescent="0.3">
      <c r="A82" s="625" t="s">
        <v>526</v>
      </c>
      <c r="B82" s="626" t="s">
        <v>528</v>
      </c>
      <c r="C82" s="627" t="s">
        <v>550</v>
      </c>
      <c r="D82" s="628" t="s">
        <v>551</v>
      </c>
      <c r="E82" s="627" t="s">
        <v>4175</v>
      </c>
      <c r="F82" s="628" t="s">
        <v>4176</v>
      </c>
      <c r="G82" s="627" t="s">
        <v>4337</v>
      </c>
      <c r="H82" s="627" t="s">
        <v>4338</v>
      </c>
      <c r="I82" s="629">
        <v>7.2714285714285714</v>
      </c>
      <c r="J82" s="629">
        <v>336</v>
      </c>
      <c r="K82" s="630">
        <v>2443.1999999999998</v>
      </c>
    </row>
    <row r="83" spans="1:11" ht="14.4" customHeight="1" x14ac:dyDescent="0.3">
      <c r="A83" s="625" t="s">
        <v>526</v>
      </c>
      <c r="B83" s="626" t="s">
        <v>528</v>
      </c>
      <c r="C83" s="627" t="s">
        <v>550</v>
      </c>
      <c r="D83" s="628" t="s">
        <v>551</v>
      </c>
      <c r="E83" s="627" t="s">
        <v>4175</v>
      </c>
      <c r="F83" s="628" t="s">
        <v>4176</v>
      </c>
      <c r="G83" s="627" t="s">
        <v>4201</v>
      </c>
      <c r="H83" s="627" t="s">
        <v>4202</v>
      </c>
      <c r="I83" s="629">
        <v>0.85600000000000009</v>
      </c>
      <c r="J83" s="629">
        <v>1050</v>
      </c>
      <c r="K83" s="630">
        <v>898</v>
      </c>
    </row>
    <row r="84" spans="1:11" ht="14.4" customHeight="1" x14ac:dyDescent="0.3">
      <c r="A84" s="625" t="s">
        <v>526</v>
      </c>
      <c r="B84" s="626" t="s">
        <v>528</v>
      </c>
      <c r="C84" s="627" t="s">
        <v>550</v>
      </c>
      <c r="D84" s="628" t="s">
        <v>551</v>
      </c>
      <c r="E84" s="627" t="s">
        <v>4175</v>
      </c>
      <c r="F84" s="628" t="s">
        <v>4176</v>
      </c>
      <c r="G84" s="627" t="s">
        <v>4339</v>
      </c>
      <c r="H84" s="627" t="s">
        <v>4340</v>
      </c>
      <c r="I84" s="629">
        <v>1.5162499999999999</v>
      </c>
      <c r="J84" s="629">
        <v>1400</v>
      </c>
      <c r="K84" s="630">
        <v>2123</v>
      </c>
    </row>
    <row r="85" spans="1:11" ht="14.4" customHeight="1" x14ac:dyDescent="0.3">
      <c r="A85" s="625" t="s">
        <v>526</v>
      </c>
      <c r="B85" s="626" t="s">
        <v>528</v>
      </c>
      <c r="C85" s="627" t="s">
        <v>550</v>
      </c>
      <c r="D85" s="628" t="s">
        <v>551</v>
      </c>
      <c r="E85" s="627" t="s">
        <v>4175</v>
      </c>
      <c r="F85" s="628" t="s">
        <v>4176</v>
      </c>
      <c r="G85" s="627" t="s">
        <v>4341</v>
      </c>
      <c r="H85" s="627" t="s">
        <v>4342</v>
      </c>
      <c r="I85" s="629">
        <v>5.87</v>
      </c>
      <c r="J85" s="629">
        <v>50</v>
      </c>
      <c r="K85" s="630">
        <v>293.5</v>
      </c>
    </row>
    <row r="86" spans="1:11" ht="14.4" customHeight="1" x14ac:dyDescent="0.3">
      <c r="A86" s="625" t="s">
        <v>526</v>
      </c>
      <c r="B86" s="626" t="s">
        <v>528</v>
      </c>
      <c r="C86" s="627" t="s">
        <v>550</v>
      </c>
      <c r="D86" s="628" t="s">
        <v>551</v>
      </c>
      <c r="E86" s="627" t="s">
        <v>4175</v>
      </c>
      <c r="F86" s="628" t="s">
        <v>4176</v>
      </c>
      <c r="G86" s="627" t="s">
        <v>4343</v>
      </c>
      <c r="H86" s="627" t="s">
        <v>4344</v>
      </c>
      <c r="I86" s="629">
        <v>89.64</v>
      </c>
      <c r="J86" s="629">
        <v>45</v>
      </c>
      <c r="K86" s="630">
        <v>4033.66</v>
      </c>
    </row>
    <row r="87" spans="1:11" ht="14.4" customHeight="1" x14ac:dyDescent="0.3">
      <c r="A87" s="625" t="s">
        <v>526</v>
      </c>
      <c r="B87" s="626" t="s">
        <v>528</v>
      </c>
      <c r="C87" s="627" t="s">
        <v>550</v>
      </c>
      <c r="D87" s="628" t="s">
        <v>551</v>
      </c>
      <c r="E87" s="627" t="s">
        <v>4175</v>
      </c>
      <c r="F87" s="628" t="s">
        <v>4176</v>
      </c>
      <c r="G87" s="627" t="s">
        <v>4345</v>
      </c>
      <c r="H87" s="627" t="s">
        <v>4346</v>
      </c>
      <c r="I87" s="629">
        <v>873.70500000000004</v>
      </c>
      <c r="J87" s="629">
        <v>4</v>
      </c>
      <c r="K87" s="630">
        <v>3494.82</v>
      </c>
    </row>
    <row r="88" spans="1:11" ht="14.4" customHeight="1" x14ac:dyDescent="0.3">
      <c r="A88" s="625" t="s">
        <v>526</v>
      </c>
      <c r="B88" s="626" t="s">
        <v>528</v>
      </c>
      <c r="C88" s="627" t="s">
        <v>550</v>
      </c>
      <c r="D88" s="628" t="s">
        <v>551</v>
      </c>
      <c r="E88" s="627" t="s">
        <v>4175</v>
      </c>
      <c r="F88" s="628" t="s">
        <v>4176</v>
      </c>
      <c r="G88" s="627" t="s">
        <v>4347</v>
      </c>
      <c r="H88" s="627" t="s">
        <v>4348</v>
      </c>
      <c r="I88" s="629">
        <v>261.05</v>
      </c>
      <c r="J88" s="629">
        <v>20</v>
      </c>
      <c r="K88" s="630">
        <v>5221</v>
      </c>
    </row>
    <row r="89" spans="1:11" ht="14.4" customHeight="1" x14ac:dyDescent="0.3">
      <c r="A89" s="625" t="s">
        <v>526</v>
      </c>
      <c r="B89" s="626" t="s">
        <v>528</v>
      </c>
      <c r="C89" s="627" t="s">
        <v>550</v>
      </c>
      <c r="D89" s="628" t="s">
        <v>551</v>
      </c>
      <c r="E89" s="627" t="s">
        <v>4175</v>
      </c>
      <c r="F89" s="628" t="s">
        <v>4176</v>
      </c>
      <c r="G89" s="627" t="s">
        <v>4349</v>
      </c>
      <c r="H89" s="627" t="s">
        <v>4350</v>
      </c>
      <c r="I89" s="629">
        <v>58.53</v>
      </c>
      <c r="J89" s="629">
        <v>10</v>
      </c>
      <c r="K89" s="630">
        <v>585.29999999999995</v>
      </c>
    </row>
    <row r="90" spans="1:11" ht="14.4" customHeight="1" x14ac:dyDescent="0.3">
      <c r="A90" s="625" t="s">
        <v>526</v>
      </c>
      <c r="B90" s="626" t="s">
        <v>528</v>
      </c>
      <c r="C90" s="627" t="s">
        <v>550</v>
      </c>
      <c r="D90" s="628" t="s">
        <v>551</v>
      </c>
      <c r="E90" s="627" t="s">
        <v>4175</v>
      </c>
      <c r="F90" s="628" t="s">
        <v>4176</v>
      </c>
      <c r="G90" s="627" t="s">
        <v>4351</v>
      </c>
      <c r="H90" s="627" t="s">
        <v>4352</v>
      </c>
      <c r="I90" s="629">
        <v>221.49</v>
      </c>
      <c r="J90" s="629">
        <v>40</v>
      </c>
      <c r="K90" s="630">
        <v>8859.6</v>
      </c>
    </row>
    <row r="91" spans="1:11" ht="14.4" customHeight="1" x14ac:dyDescent="0.3">
      <c r="A91" s="625" t="s">
        <v>526</v>
      </c>
      <c r="B91" s="626" t="s">
        <v>528</v>
      </c>
      <c r="C91" s="627" t="s">
        <v>550</v>
      </c>
      <c r="D91" s="628" t="s">
        <v>551</v>
      </c>
      <c r="E91" s="627" t="s">
        <v>4175</v>
      </c>
      <c r="F91" s="628" t="s">
        <v>4176</v>
      </c>
      <c r="G91" s="627" t="s">
        <v>4353</v>
      </c>
      <c r="H91" s="627" t="s">
        <v>4354</v>
      </c>
      <c r="I91" s="629">
        <v>1.01</v>
      </c>
      <c r="J91" s="629">
        <v>650</v>
      </c>
      <c r="K91" s="630">
        <v>653.32000000000005</v>
      </c>
    </row>
    <row r="92" spans="1:11" ht="14.4" customHeight="1" x14ac:dyDescent="0.3">
      <c r="A92" s="625" t="s">
        <v>526</v>
      </c>
      <c r="B92" s="626" t="s">
        <v>528</v>
      </c>
      <c r="C92" s="627" t="s">
        <v>550</v>
      </c>
      <c r="D92" s="628" t="s">
        <v>551</v>
      </c>
      <c r="E92" s="627" t="s">
        <v>4175</v>
      </c>
      <c r="F92" s="628" t="s">
        <v>4176</v>
      </c>
      <c r="G92" s="627" t="s">
        <v>4355</v>
      </c>
      <c r="H92" s="627" t="s">
        <v>4356</v>
      </c>
      <c r="I92" s="629">
        <v>437.97</v>
      </c>
      <c r="J92" s="629">
        <v>5</v>
      </c>
      <c r="K92" s="630">
        <v>2189.87</v>
      </c>
    </row>
    <row r="93" spans="1:11" ht="14.4" customHeight="1" x14ac:dyDescent="0.3">
      <c r="A93" s="625" t="s">
        <v>526</v>
      </c>
      <c r="B93" s="626" t="s">
        <v>528</v>
      </c>
      <c r="C93" s="627" t="s">
        <v>550</v>
      </c>
      <c r="D93" s="628" t="s">
        <v>551</v>
      </c>
      <c r="E93" s="627" t="s">
        <v>4175</v>
      </c>
      <c r="F93" s="628" t="s">
        <v>4176</v>
      </c>
      <c r="G93" s="627" t="s">
        <v>4357</v>
      </c>
      <c r="H93" s="627" t="s">
        <v>4358</v>
      </c>
      <c r="I93" s="629">
        <v>46</v>
      </c>
      <c r="J93" s="629">
        <v>25</v>
      </c>
      <c r="K93" s="630">
        <v>1150</v>
      </c>
    </row>
    <row r="94" spans="1:11" ht="14.4" customHeight="1" x14ac:dyDescent="0.3">
      <c r="A94" s="625" t="s">
        <v>526</v>
      </c>
      <c r="B94" s="626" t="s">
        <v>528</v>
      </c>
      <c r="C94" s="627" t="s">
        <v>550</v>
      </c>
      <c r="D94" s="628" t="s">
        <v>551</v>
      </c>
      <c r="E94" s="627" t="s">
        <v>4175</v>
      </c>
      <c r="F94" s="628" t="s">
        <v>4176</v>
      </c>
      <c r="G94" s="627" t="s">
        <v>4359</v>
      </c>
      <c r="H94" s="627" t="s">
        <v>4360</v>
      </c>
      <c r="I94" s="629">
        <v>257.05</v>
      </c>
      <c r="J94" s="629">
        <v>10</v>
      </c>
      <c r="K94" s="630">
        <v>2570.48</v>
      </c>
    </row>
    <row r="95" spans="1:11" ht="14.4" customHeight="1" x14ac:dyDescent="0.3">
      <c r="A95" s="625" t="s">
        <v>526</v>
      </c>
      <c r="B95" s="626" t="s">
        <v>528</v>
      </c>
      <c r="C95" s="627" t="s">
        <v>550</v>
      </c>
      <c r="D95" s="628" t="s">
        <v>551</v>
      </c>
      <c r="E95" s="627" t="s">
        <v>4175</v>
      </c>
      <c r="F95" s="628" t="s">
        <v>4176</v>
      </c>
      <c r="G95" s="627" t="s">
        <v>4361</v>
      </c>
      <c r="H95" s="627" t="s">
        <v>4362</v>
      </c>
      <c r="I95" s="629">
        <v>0.31</v>
      </c>
      <c r="J95" s="629">
        <v>200</v>
      </c>
      <c r="K95" s="630">
        <v>62</v>
      </c>
    </row>
    <row r="96" spans="1:11" ht="14.4" customHeight="1" x14ac:dyDescent="0.3">
      <c r="A96" s="625" t="s">
        <v>526</v>
      </c>
      <c r="B96" s="626" t="s">
        <v>528</v>
      </c>
      <c r="C96" s="627" t="s">
        <v>550</v>
      </c>
      <c r="D96" s="628" t="s">
        <v>551</v>
      </c>
      <c r="E96" s="627" t="s">
        <v>4175</v>
      </c>
      <c r="F96" s="628" t="s">
        <v>4176</v>
      </c>
      <c r="G96" s="627" t="s">
        <v>4363</v>
      </c>
      <c r="H96" s="627" t="s">
        <v>4364</v>
      </c>
      <c r="I96" s="629">
        <v>43</v>
      </c>
      <c r="J96" s="629">
        <v>10</v>
      </c>
      <c r="K96" s="630">
        <v>429.99</v>
      </c>
    </row>
    <row r="97" spans="1:11" ht="14.4" customHeight="1" x14ac:dyDescent="0.3">
      <c r="A97" s="625" t="s">
        <v>526</v>
      </c>
      <c r="B97" s="626" t="s">
        <v>528</v>
      </c>
      <c r="C97" s="627" t="s">
        <v>550</v>
      </c>
      <c r="D97" s="628" t="s">
        <v>551</v>
      </c>
      <c r="E97" s="627" t="s">
        <v>4177</v>
      </c>
      <c r="F97" s="628" t="s">
        <v>4178</v>
      </c>
      <c r="G97" s="627" t="s">
        <v>4365</v>
      </c>
      <c r="H97" s="627" t="s">
        <v>4366</v>
      </c>
      <c r="I97" s="629">
        <v>274.96666666666664</v>
      </c>
      <c r="J97" s="629">
        <v>540</v>
      </c>
      <c r="K97" s="630">
        <v>147015</v>
      </c>
    </row>
    <row r="98" spans="1:11" ht="14.4" customHeight="1" x14ac:dyDescent="0.3">
      <c r="A98" s="625" t="s">
        <v>526</v>
      </c>
      <c r="B98" s="626" t="s">
        <v>528</v>
      </c>
      <c r="C98" s="627" t="s">
        <v>550</v>
      </c>
      <c r="D98" s="628" t="s">
        <v>551</v>
      </c>
      <c r="E98" s="627" t="s">
        <v>4177</v>
      </c>
      <c r="F98" s="628" t="s">
        <v>4178</v>
      </c>
      <c r="G98" s="627" t="s">
        <v>4367</v>
      </c>
      <c r="H98" s="627" t="s">
        <v>4368</v>
      </c>
      <c r="I98" s="629">
        <v>264.80499999999995</v>
      </c>
      <c r="J98" s="629">
        <v>380</v>
      </c>
      <c r="K98" s="630">
        <v>101073.4</v>
      </c>
    </row>
    <row r="99" spans="1:11" ht="14.4" customHeight="1" x14ac:dyDescent="0.3">
      <c r="A99" s="625" t="s">
        <v>526</v>
      </c>
      <c r="B99" s="626" t="s">
        <v>528</v>
      </c>
      <c r="C99" s="627" t="s">
        <v>550</v>
      </c>
      <c r="D99" s="628" t="s">
        <v>551</v>
      </c>
      <c r="E99" s="627" t="s">
        <v>4177</v>
      </c>
      <c r="F99" s="628" t="s">
        <v>4178</v>
      </c>
      <c r="G99" s="627" t="s">
        <v>4369</v>
      </c>
      <c r="H99" s="627" t="s">
        <v>4370</v>
      </c>
      <c r="I99" s="629">
        <v>57.72</v>
      </c>
      <c r="J99" s="629">
        <v>950</v>
      </c>
      <c r="K99" s="630">
        <v>54591</v>
      </c>
    </row>
    <row r="100" spans="1:11" ht="14.4" customHeight="1" x14ac:dyDescent="0.3">
      <c r="A100" s="625" t="s">
        <v>526</v>
      </c>
      <c r="B100" s="626" t="s">
        <v>528</v>
      </c>
      <c r="C100" s="627" t="s">
        <v>550</v>
      </c>
      <c r="D100" s="628" t="s">
        <v>551</v>
      </c>
      <c r="E100" s="627" t="s">
        <v>4177</v>
      </c>
      <c r="F100" s="628" t="s">
        <v>4178</v>
      </c>
      <c r="G100" s="627" t="s">
        <v>4371</v>
      </c>
      <c r="H100" s="627" t="s">
        <v>4372</v>
      </c>
      <c r="I100" s="629">
        <v>17.48</v>
      </c>
      <c r="J100" s="629">
        <v>12</v>
      </c>
      <c r="K100" s="630">
        <v>220.7</v>
      </c>
    </row>
    <row r="101" spans="1:11" ht="14.4" customHeight="1" x14ac:dyDescent="0.3">
      <c r="A101" s="625" t="s">
        <v>526</v>
      </c>
      <c r="B101" s="626" t="s">
        <v>528</v>
      </c>
      <c r="C101" s="627" t="s">
        <v>550</v>
      </c>
      <c r="D101" s="628" t="s">
        <v>551</v>
      </c>
      <c r="E101" s="627" t="s">
        <v>4177</v>
      </c>
      <c r="F101" s="628" t="s">
        <v>4178</v>
      </c>
      <c r="G101" s="627" t="s">
        <v>4373</v>
      </c>
      <c r="H101" s="627" t="s">
        <v>4374</v>
      </c>
      <c r="I101" s="629">
        <v>3.5042857142857144</v>
      </c>
      <c r="J101" s="629">
        <v>450</v>
      </c>
      <c r="K101" s="630">
        <v>1576.5</v>
      </c>
    </row>
    <row r="102" spans="1:11" ht="14.4" customHeight="1" x14ac:dyDescent="0.3">
      <c r="A102" s="625" t="s">
        <v>526</v>
      </c>
      <c r="B102" s="626" t="s">
        <v>528</v>
      </c>
      <c r="C102" s="627" t="s">
        <v>550</v>
      </c>
      <c r="D102" s="628" t="s">
        <v>551</v>
      </c>
      <c r="E102" s="627" t="s">
        <v>4177</v>
      </c>
      <c r="F102" s="628" t="s">
        <v>4178</v>
      </c>
      <c r="G102" s="627" t="s">
        <v>4203</v>
      </c>
      <c r="H102" s="627" t="s">
        <v>4204</v>
      </c>
      <c r="I102" s="629">
        <v>0.215</v>
      </c>
      <c r="J102" s="629">
        <v>300</v>
      </c>
      <c r="K102" s="630">
        <v>64</v>
      </c>
    </row>
    <row r="103" spans="1:11" ht="14.4" customHeight="1" x14ac:dyDescent="0.3">
      <c r="A103" s="625" t="s">
        <v>526</v>
      </c>
      <c r="B103" s="626" t="s">
        <v>528</v>
      </c>
      <c r="C103" s="627" t="s">
        <v>550</v>
      </c>
      <c r="D103" s="628" t="s">
        <v>551</v>
      </c>
      <c r="E103" s="627" t="s">
        <v>4177</v>
      </c>
      <c r="F103" s="628" t="s">
        <v>4178</v>
      </c>
      <c r="G103" s="627" t="s">
        <v>4375</v>
      </c>
      <c r="H103" s="627" t="s">
        <v>4376</v>
      </c>
      <c r="I103" s="629">
        <v>11.067000000000002</v>
      </c>
      <c r="J103" s="629">
        <v>5100</v>
      </c>
      <c r="K103" s="630">
        <v>56372</v>
      </c>
    </row>
    <row r="104" spans="1:11" ht="14.4" customHeight="1" x14ac:dyDescent="0.3">
      <c r="A104" s="625" t="s">
        <v>526</v>
      </c>
      <c r="B104" s="626" t="s">
        <v>528</v>
      </c>
      <c r="C104" s="627" t="s">
        <v>550</v>
      </c>
      <c r="D104" s="628" t="s">
        <v>551</v>
      </c>
      <c r="E104" s="627" t="s">
        <v>4177</v>
      </c>
      <c r="F104" s="628" t="s">
        <v>4178</v>
      </c>
      <c r="G104" s="627" t="s">
        <v>4377</v>
      </c>
      <c r="H104" s="627" t="s">
        <v>4378</v>
      </c>
      <c r="I104" s="629">
        <v>333.97500000000002</v>
      </c>
      <c r="J104" s="629">
        <v>6</v>
      </c>
      <c r="K104" s="630">
        <v>2003.8400000000001</v>
      </c>
    </row>
    <row r="105" spans="1:11" ht="14.4" customHeight="1" x14ac:dyDescent="0.3">
      <c r="A105" s="625" t="s">
        <v>526</v>
      </c>
      <c r="B105" s="626" t="s">
        <v>528</v>
      </c>
      <c r="C105" s="627" t="s">
        <v>550</v>
      </c>
      <c r="D105" s="628" t="s">
        <v>551</v>
      </c>
      <c r="E105" s="627" t="s">
        <v>4177</v>
      </c>
      <c r="F105" s="628" t="s">
        <v>4178</v>
      </c>
      <c r="G105" s="627" t="s">
        <v>4205</v>
      </c>
      <c r="H105" s="627" t="s">
        <v>4206</v>
      </c>
      <c r="I105" s="629">
        <v>0.92384615384615365</v>
      </c>
      <c r="J105" s="629">
        <v>21400</v>
      </c>
      <c r="K105" s="630">
        <v>19772</v>
      </c>
    </row>
    <row r="106" spans="1:11" ht="14.4" customHeight="1" x14ac:dyDescent="0.3">
      <c r="A106" s="625" t="s">
        <v>526</v>
      </c>
      <c r="B106" s="626" t="s">
        <v>528</v>
      </c>
      <c r="C106" s="627" t="s">
        <v>550</v>
      </c>
      <c r="D106" s="628" t="s">
        <v>551</v>
      </c>
      <c r="E106" s="627" t="s">
        <v>4177</v>
      </c>
      <c r="F106" s="628" t="s">
        <v>4178</v>
      </c>
      <c r="G106" s="627" t="s">
        <v>4207</v>
      </c>
      <c r="H106" s="627" t="s">
        <v>4208</v>
      </c>
      <c r="I106" s="629">
        <v>1.4228571428571428</v>
      </c>
      <c r="J106" s="629">
        <v>11700</v>
      </c>
      <c r="K106" s="630">
        <v>16627</v>
      </c>
    </row>
    <row r="107" spans="1:11" ht="14.4" customHeight="1" x14ac:dyDescent="0.3">
      <c r="A107" s="625" t="s">
        <v>526</v>
      </c>
      <c r="B107" s="626" t="s">
        <v>528</v>
      </c>
      <c r="C107" s="627" t="s">
        <v>550</v>
      </c>
      <c r="D107" s="628" t="s">
        <v>551</v>
      </c>
      <c r="E107" s="627" t="s">
        <v>4177</v>
      </c>
      <c r="F107" s="628" t="s">
        <v>4178</v>
      </c>
      <c r="G107" s="627" t="s">
        <v>4209</v>
      </c>
      <c r="H107" s="627" t="s">
        <v>4210</v>
      </c>
      <c r="I107" s="629">
        <v>0.41615384615384615</v>
      </c>
      <c r="J107" s="629">
        <v>11800</v>
      </c>
      <c r="K107" s="630">
        <v>4906</v>
      </c>
    </row>
    <row r="108" spans="1:11" ht="14.4" customHeight="1" x14ac:dyDescent="0.3">
      <c r="A108" s="625" t="s">
        <v>526</v>
      </c>
      <c r="B108" s="626" t="s">
        <v>528</v>
      </c>
      <c r="C108" s="627" t="s">
        <v>550</v>
      </c>
      <c r="D108" s="628" t="s">
        <v>551</v>
      </c>
      <c r="E108" s="627" t="s">
        <v>4177</v>
      </c>
      <c r="F108" s="628" t="s">
        <v>4178</v>
      </c>
      <c r="G108" s="627" t="s">
        <v>4211</v>
      </c>
      <c r="H108" s="627" t="s">
        <v>4212</v>
      </c>
      <c r="I108" s="629">
        <v>0.57300000000000006</v>
      </c>
      <c r="J108" s="629">
        <v>8600</v>
      </c>
      <c r="K108" s="630">
        <v>4916</v>
      </c>
    </row>
    <row r="109" spans="1:11" ht="14.4" customHeight="1" x14ac:dyDescent="0.3">
      <c r="A109" s="625" t="s">
        <v>526</v>
      </c>
      <c r="B109" s="626" t="s">
        <v>528</v>
      </c>
      <c r="C109" s="627" t="s">
        <v>550</v>
      </c>
      <c r="D109" s="628" t="s">
        <v>551</v>
      </c>
      <c r="E109" s="627" t="s">
        <v>4177</v>
      </c>
      <c r="F109" s="628" t="s">
        <v>4178</v>
      </c>
      <c r="G109" s="627" t="s">
        <v>4379</v>
      </c>
      <c r="H109" s="627" t="s">
        <v>4380</v>
      </c>
      <c r="I109" s="629">
        <v>3.0828571428571427</v>
      </c>
      <c r="J109" s="629">
        <v>700</v>
      </c>
      <c r="K109" s="630">
        <v>2159</v>
      </c>
    </row>
    <row r="110" spans="1:11" ht="14.4" customHeight="1" x14ac:dyDescent="0.3">
      <c r="A110" s="625" t="s">
        <v>526</v>
      </c>
      <c r="B110" s="626" t="s">
        <v>528</v>
      </c>
      <c r="C110" s="627" t="s">
        <v>550</v>
      </c>
      <c r="D110" s="628" t="s">
        <v>551</v>
      </c>
      <c r="E110" s="627" t="s">
        <v>4177</v>
      </c>
      <c r="F110" s="628" t="s">
        <v>4178</v>
      </c>
      <c r="G110" s="627" t="s">
        <v>4381</v>
      </c>
      <c r="H110" s="627" t="s">
        <v>4382</v>
      </c>
      <c r="I110" s="629">
        <v>1.835</v>
      </c>
      <c r="J110" s="629">
        <v>400</v>
      </c>
      <c r="K110" s="630">
        <v>762.43000000000006</v>
      </c>
    </row>
    <row r="111" spans="1:11" ht="14.4" customHeight="1" x14ac:dyDescent="0.3">
      <c r="A111" s="625" t="s">
        <v>526</v>
      </c>
      <c r="B111" s="626" t="s">
        <v>528</v>
      </c>
      <c r="C111" s="627" t="s">
        <v>550</v>
      </c>
      <c r="D111" s="628" t="s">
        <v>551</v>
      </c>
      <c r="E111" s="627" t="s">
        <v>4177</v>
      </c>
      <c r="F111" s="628" t="s">
        <v>4178</v>
      </c>
      <c r="G111" s="627" t="s">
        <v>4383</v>
      </c>
      <c r="H111" s="627" t="s">
        <v>4384</v>
      </c>
      <c r="I111" s="629">
        <v>5.88</v>
      </c>
      <c r="J111" s="629">
        <v>10</v>
      </c>
      <c r="K111" s="630">
        <v>58.8</v>
      </c>
    </row>
    <row r="112" spans="1:11" ht="14.4" customHeight="1" x14ac:dyDescent="0.3">
      <c r="A112" s="625" t="s">
        <v>526</v>
      </c>
      <c r="B112" s="626" t="s">
        <v>528</v>
      </c>
      <c r="C112" s="627" t="s">
        <v>550</v>
      </c>
      <c r="D112" s="628" t="s">
        <v>551</v>
      </c>
      <c r="E112" s="627" t="s">
        <v>4177</v>
      </c>
      <c r="F112" s="628" t="s">
        <v>4178</v>
      </c>
      <c r="G112" s="627" t="s">
        <v>4385</v>
      </c>
      <c r="H112" s="627" t="s">
        <v>4386</v>
      </c>
      <c r="I112" s="629">
        <v>23.35</v>
      </c>
      <c r="J112" s="629">
        <v>60</v>
      </c>
      <c r="K112" s="630">
        <v>1401.2</v>
      </c>
    </row>
    <row r="113" spans="1:11" ht="14.4" customHeight="1" x14ac:dyDescent="0.3">
      <c r="A113" s="625" t="s">
        <v>526</v>
      </c>
      <c r="B113" s="626" t="s">
        <v>528</v>
      </c>
      <c r="C113" s="627" t="s">
        <v>550</v>
      </c>
      <c r="D113" s="628" t="s">
        <v>551</v>
      </c>
      <c r="E113" s="627" t="s">
        <v>4177</v>
      </c>
      <c r="F113" s="628" t="s">
        <v>4178</v>
      </c>
      <c r="G113" s="627" t="s">
        <v>4387</v>
      </c>
      <c r="H113" s="627" t="s">
        <v>4388</v>
      </c>
      <c r="I113" s="629">
        <v>6.29</v>
      </c>
      <c r="J113" s="629">
        <v>40</v>
      </c>
      <c r="K113" s="630">
        <v>251.6</v>
      </c>
    </row>
    <row r="114" spans="1:11" ht="14.4" customHeight="1" x14ac:dyDescent="0.3">
      <c r="A114" s="625" t="s">
        <v>526</v>
      </c>
      <c r="B114" s="626" t="s">
        <v>528</v>
      </c>
      <c r="C114" s="627" t="s">
        <v>550</v>
      </c>
      <c r="D114" s="628" t="s">
        <v>551</v>
      </c>
      <c r="E114" s="627" t="s">
        <v>4177</v>
      </c>
      <c r="F114" s="628" t="s">
        <v>4178</v>
      </c>
      <c r="G114" s="627" t="s">
        <v>4389</v>
      </c>
      <c r="H114" s="627" t="s">
        <v>4390</v>
      </c>
      <c r="I114" s="629">
        <v>6.2824999999999998</v>
      </c>
      <c r="J114" s="629">
        <v>50</v>
      </c>
      <c r="K114" s="630">
        <v>314.2</v>
      </c>
    </row>
    <row r="115" spans="1:11" ht="14.4" customHeight="1" x14ac:dyDescent="0.3">
      <c r="A115" s="625" t="s">
        <v>526</v>
      </c>
      <c r="B115" s="626" t="s">
        <v>528</v>
      </c>
      <c r="C115" s="627" t="s">
        <v>550</v>
      </c>
      <c r="D115" s="628" t="s">
        <v>551</v>
      </c>
      <c r="E115" s="627" t="s">
        <v>4177</v>
      </c>
      <c r="F115" s="628" t="s">
        <v>4178</v>
      </c>
      <c r="G115" s="627" t="s">
        <v>4391</v>
      </c>
      <c r="H115" s="627" t="s">
        <v>4392</v>
      </c>
      <c r="I115" s="629">
        <v>6.7409090909090912</v>
      </c>
      <c r="J115" s="629">
        <v>2692</v>
      </c>
      <c r="K115" s="630">
        <v>18115.719999999998</v>
      </c>
    </row>
    <row r="116" spans="1:11" ht="14.4" customHeight="1" x14ac:dyDescent="0.3">
      <c r="A116" s="625" t="s">
        <v>526</v>
      </c>
      <c r="B116" s="626" t="s">
        <v>528</v>
      </c>
      <c r="C116" s="627" t="s">
        <v>550</v>
      </c>
      <c r="D116" s="628" t="s">
        <v>551</v>
      </c>
      <c r="E116" s="627" t="s">
        <v>4177</v>
      </c>
      <c r="F116" s="628" t="s">
        <v>4178</v>
      </c>
      <c r="G116" s="627" t="s">
        <v>4393</v>
      </c>
      <c r="H116" s="627" t="s">
        <v>4394</v>
      </c>
      <c r="I116" s="629">
        <v>67.084999999999994</v>
      </c>
      <c r="J116" s="629">
        <v>14</v>
      </c>
      <c r="K116" s="630">
        <v>931.9</v>
      </c>
    </row>
    <row r="117" spans="1:11" ht="14.4" customHeight="1" x14ac:dyDescent="0.3">
      <c r="A117" s="625" t="s">
        <v>526</v>
      </c>
      <c r="B117" s="626" t="s">
        <v>528</v>
      </c>
      <c r="C117" s="627" t="s">
        <v>550</v>
      </c>
      <c r="D117" s="628" t="s">
        <v>551</v>
      </c>
      <c r="E117" s="627" t="s">
        <v>4177</v>
      </c>
      <c r="F117" s="628" t="s">
        <v>4178</v>
      </c>
      <c r="G117" s="627" t="s">
        <v>4395</v>
      </c>
      <c r="H117" s="627" t="s">
        <v>4396</v>
      </c>
      <c r="I117" s="629">
        <v>5060.0333333333338</v>
      </c>
      <c r="J117" s="629">
        <v>4</v>
      </c>
      <c r="K117" s="630">
        <v>20240.2</v>
      </c>
    </row>
    <row r="118" spans="1:11" ht="14.4" customHeight="1" x14ac:dyDescent="0.3">
      <c r="A118" s="625" t="s">
        <v>526</v>
      </c>
      <c r="B118" s="626" t="s">
        <v>528</v>
      </c>
      <c r="C118" s="627" t="s">
        <v>550</v>
      </c>
      <c r="D118" s="628" t="s">
        <v>551</v>
      </c>
      <c r="E118" s="627" t="s">
        <v>4177</v>
      </c>
      <c r="F118" s="628" t="s">
        <v>4178</v>
      </c>
      <c r="G118" s="627" t="s">
        <v>4397</v>
      </c>
      <c r="H118" s="627" t="s">
        <v>4398</v>
      </c>
      <c r="I118" s="629">
        <v>79.927999999999969</v>
      </c>
      <c r="J118" s="629">
        <v>900</v>
      </c>
      <c r="K118" s="630">
        <v>71871</v>
      </c>
    </row>
    <row r="119" spans="1:11" ht="14.4" customHeight="1" x14ac:dyDescent="0.3">
      <c r="A119" s="625" t="s">
        <v>526</v>
      </c>
      <c r="B119" s="626" t="s">
        <v>528</v>
      </c>
      <c r="C119" s="627" t="s">
        <v>550</v>
      </c>
      <c r="D119" s="628" t="s">
        <v>551</v>
      </c>
      <c r="E119" s="627" t="s">
        <v>4177</v>
      </c>
      <c r="F119" s="628" t="s">
        <v>4178</v>
      </c>
      <c r="G119" s="627" t="s">
        <v>4399</v>
      </c>
      <c r="H119" s="627" t="s">
        <v>4400</v>
      </c>
      <c r="I119" s="629">
        <v>5.5419999999999998</v>
      </c>
      <c r="J119" s="629">
        <v>1800</v>
      </c>
      <c r="K119" s="630">
        <v>9978</v>
      </c>
    </row>
    <row r="120" spans="1:11" ht="14.4" customHeight="1" x14ac:dyDescent="0.3">
      <c r="A120" s="625" t="s">
        <v>526</v>
      </c>
      <c r="B120" s="626" t="s">
        <v>528</v>
      </c>
      <c r="C120" s="627" t="s">
        <v>550</v>
      </c>
      <c r="D120" s="628" t="s">
        <v>551</v>
      </c>
      <c r="E120" s="627" t="s">
        <v>4177</v>
      </c>
      <c r="F120" s="628" t="s">
        <v>4178</v>
      </c>
      <c r="G120" s="627" t="s">
        <v>4399</v>
      </c>
      <c r="H120" s="627" t="s">
        <v>4401</v>
      </c>
      <c r="I120" s="629">
        <v>5.5666666666666664</v>
      </c>
      <c r="J120" s="629">
        <v>1200</v>
      </c>
      <c r="K120" s="630">
        <v>6680</v>
      </c>
    </row>
    <row r="121" spans="1:11" ht="14.4" customHeight="1" x14ac:dyDescent="0.3">
      <c r="A121" s="625" t="s">
        <v>526</v>
      </c>
      <c r="B121" s="626" t="s">
        <v>528</v>
      </c>
      <c r="C121" s="627" t="s">
        <v>550</v>
      </c>
      <c r="D121" s="628" t="s">
        <v>551</v>
      </c>
      <c r="E121" s="627" t="s">
        <v>4177</v>
      </c>
      <c r="F121" s="628" t="s">
        <v>4178</v>
      </c>
      <c r="G121" s="627" t="s">
        <v>4402</v>
      </c>
      <c r="H121" s="627" t="s">
        <v>4403</v>
      </c>
      <c r="I121" s="629">
        <v>64.05</v>
      </c>
      <c r="J121" s="629">
        <v>460</v>
      </c>
      <c r="K121" s="630">
        <v>29583.210000000003</v>
      </c>
    </row>
    <row r="122" spans="1:11" ht="14.4" customHeight="1" x14ac:dyDescent="0.3">
      <c r="A122" s="625" t="s">
        <v>526</v>
      </c>
      <c r="B122" s="626" t="s">
        <v>528</v>
      </c>
      <c r="C122" s="627" t="s">
        <v>550</v>
      </c>
      <c r="D122" s="628" t="s">
        <v>551</v>
      </c>
      <c r="E122" s="627" t="s">
        <v>4177</v>
      </c>
      <c r="F122" s="628" t="s">
        <v>4178</v>
      </c>
      <c r="G122" s="627" t="s">
        <v>4404</v>
      </c>
      <c r="H122" s="627" t="s">
        <v>4405</v>
      </c>
      <c r="I122" s="629">
        <v>107.7022222222222</v>
      </c>
      <c r="J122" s="629">
        <v>280</v>
      </c>
      <c r="K122" s="630">
        <v>30322.48</v>
      </c>
    </row>
    <row r="123" spans="1:11" ht="14.4" customHeight="1" x14ac:dyDescent="0.3">
      <c r="A123" s="625" t="s">
        <v>526</v>
      </c>
      <c r="B123" s="626" t="s">
        <v>528</v>
      </c>
      <c r="C123" s="627" t="s">
        <v>550</v>
      </c>
      <c r="D123" s="628" t="s">
        <v>551</v>
      </c>
      <c r="E123" s="627" t="s">
        <v>4177</v>
      </c>
      <c r="F123" s="628" t="s">
        <v>4178</v>
      </c>
      <c r="G123" s="627" t="s">
        <v>4406</v>
      </c>
      <c r="H123" s="627" t="s">
        <v>4407</v>
      </c>
      <c r="I123" s="629">
        <v>646.78</v>
      </c>
      <c r="J123" s="629">
        <v>8</v>
      </c>
      <c r="K123" s="630">
        <v>5174.24</v>
      </c>
    </row>
    <row r="124" spans="1:11" ht="14.4" customHeight="1" x14ac:dyDescent="0.3">
      <c r="A124" s="625" t="s">
        <v>526</v>
      </c>
      <c r="B124" s="626" t="s">
        <v>528</v>
      </c>
      <c r="C124" s="627" t="s">
        <v>550</v>
      </c>
      <c r="D124" s="628" t="s">
        <v>551</v>
      </c>
      <c r="E124" s="627" t="s">
        <v>4177</v>
      </c>
      <c r="F124" s="628" t="s">
        <v>4178</v>
      </c>
      <c r="G124" s="627" t="s">
        <v>4408</v>
      </c>
      <c r="H124" s="627" t="s">
        <v>4409</v>
      </c>
      <c r="I124" s="629">
        <v>16.97</v>
      </c>
      <c r="J124" s="629">
        <v>20</v>
      </c>
      <c r="K124" s="630">
        <v>339.4</v>
      </c>
    </row>
    <row r="125" spans="1:11" ht="14.4" customHeight="1" x14ac:dyDescent="0.3">
      <c r="A125" s="625" t="s">
        <v>526</v>
      </c>
      <c r="B125" s="626" t="s">
        <v>528</v>
      </c>
      <c r="C125" s="627" t="s">
        <v>550</v>
      </c>
      <c r="D125" s="628" t="s">
        <v>551</v>
      </c>
      <c r="E125" s="627" t="s">
        <v>4177</v>
      </c>
      <c r="F125" s="628" t="s">
        <v>4178</v>
      </c>
      <c r="G125" s="627" t="s">
        <v>4410</v>
      </c>
      <c r="H125" s="627" t="s">
        <v>4411</v>
      </c>
      <c r="I125" s="629">
        <v>17.130000000000003</v>
      </c>
      <c r="J125" s="629">
        <v>30</v>
      </c>
      <c r="K125" s="630">
        <v>514.72</v>
      </c>
    </row>
    <row r="126" spans="1:11" ht="14.4" customHeight="1" x14ac:dyDescent="0.3">
      <c r="A126" s="625" t="s">
        <v>526</v>
      </c>
      <c r="B126" s="626" t="s">
        <v>528</v>
      </c>
      <c r="C126" s="627" t="s">
        <v>550</v>
      </c>
      <c r="D126" s="628" t="s">
        <v>551</v>
      </c>
      <c r="E126" s="627" t="s">
        <v>4177</v>
      </c>
      <c r="F126" s="628" t="s">
        <v>4178</v>
      </c>
      <c r="G126" s="627" t="s">
        <v>4412</v>
      </c>
      <c r="H126" s="627" t="s">
        <v>4413</v>
      </c>
      <c r="I126" s="629">
        <v>19.225000000000001</v>
      </c>
      <c r="J126" s="629">
        <v>30</v>
      </c>
      <c r="K126" s="630">
        <v>584.6</v>
      </c>
    </row>
    <row r="127" spans="1:11" ht="14.4" customHeight="1" x14ac:dyDescent="0.3">
      <c r="A127" s="625" t="s">
        <v>526</v>
      </c>
      <c r="B127" s="626" t="s">
        <v>528</v>
      </c>
      <c r="C127" s="627" t="s">
        <v>550</v>
      </c>
      <c r="D127" s="628" t="s">
        <v>551</v>
      </c>
      <c r="E127" s="627" t="s">
        <v>4177</v>
      </c>
      <c r="F127" s="628" t="s">
        <v>4178</v>
      </c>
      <c r="G127" s="627" t="s">
        <v>4414</v>
      </c>
      <c r="H127" s="627" t="s">
        <v>4415</v>
      </c>
      <c r="I127" s="629">
        <v>474.5</v>
      </c>
      <c r="J127" s="629">
        <v>5</v>
      </c>
      <c r="K127" s="630">
        <v>2372.5</v>
      </c>
    </row>
    <row r="128" spans="1:11" ht="14.4" customHeight="1" x14ac:dyDescent="0.3">
      <c r="A128" s="625" t="s">
        <v>526</v>
      </c>
      <c r="B128" s="626" t="s">
        <v>528</v>
      </c>
      <c r="C128" s="627" t="s">
        <v>550</v>
      </c>
      <c r="D128" s="628" t="s">
        <v>551</v>
      </c>
      <c r="E128" s="627" t="s">
        <v>4177</v>
      </c>
      <c r="F128" s="628" t="s">
        <v>4178</v>
      </c>
      <c r="G128" s="627" t="s">
        <v>4416</v>
      </c>
      <c r="H128" s="627" t="s">
        <v>4417</v>
      </c>
      <c r="I128" s="629">
        <v>108.88</v>
      </c>
      <c r="J128" s="629">
        <v>50</v>
      </c>
      <c r="K128" s="630">
        <v>5444</v>
      </c>
    </row>
    <row r="129" spans="1:11" ht="14.4" customHeight="1" x14ac:dyDescent="0.3">
      <c r="A129" s="625" t="s">
        <v>526</v>
      </c>
      <c r="B129" s="626" t="s">
        <v>528</v>
      </c>
      <c r="C129" s="627" t="s">
        <v>550</v>
      </c>
      <c r="D129" s="628" t="s">
        <v>551</v>
      </c>
      <c r="E129" s="627" t="s">
        <v>4177</v>
      </c>
      <c r="F129" s="628" t="s">
        <v>4178</v>
      </c>
      <c r="G129" s="627" t="s">
        <v>4418</v>
      </c>
      <c r="H129" s="627" t="s">
        <v>4419</v>
      </c>
      <c r="I129" s="629">
        <v>72.893333333333345</v>
      </c>
      <c r="J129" s="629">
        <v>88</v>
      </c>
      <c r="K129" s="630">
        <v>6418.71</v>
      </c>
    </row>
    <row r="130" spans="1:11" ht="14.4" customHeight="1" x14ac:dyDescent="0.3">
      <c r="A130" s="625" t="s">
        <v>526</v>
      </c>
      <c r="B130" s="626" t="s">
        <v>528</v>
      </c>
      <c r="C130" s="627" t="s">
        <v>550</v>
      </c>
      <c r="D130" s="628" t="s">
        <v>551</v>
      </c>
      <c r="E130" s="627" t="s">
        <v>4177</v>
      </c>
      <c r="F130" s="628" t="s">
        <v>4178</v>
      </c>
      <c r="G130" s="627" t="s">
        <v>4420</v>
      </c>
      <c r="H130" s="627" t="s">
        <v>4421</v>
      </c>
      <c r="I130" s="629">
        <v>19.271249999999998</v>
      </c>
      <c r="J130" s="629">
        <v>650</v>
      </c>
      <c r="K130" s="630">
        <v>12581.74</v>
      </c>
    </row>
    <row r="131" spans="1:11" ht="14.4" customHeight="1" x14ac:dyDescent="0.3">
      <c r="A131" s="625" t="s">
        <v>526</v>
      </c>
      <c r="B131" s="626" t="s">
        <v>528</v>
      </c>
      <c r="C131" s="627" t="s">
        <v>550</v>
      </c>
      <c r="D131" s="628" t="s">
        <v>551</v>
      </c>
      <c r="E131" s="627" t="s">
        <v>4177</v>
      </c>
      <c r="F131" s="628" t="s">
        <v>4178</v>
      </c>
      <c r="G131" s="627" t="s">
        <v>4422</v>
      </c>
      <c r="H131" s="627" t="s">
        <v>4423</v>
      </c>
      <c r="I131" s="629">
        <v>8.9600000000000009</v>
      </c>
      <c r="J131" s="629">
        <v>50</v>
      </c>
      <c r="K131" s="630">
        <v>448</v>
      </c>
    </row>
    <row r="132" spans="1:11" ht="14.4" customHeight="1" x14ac:dyDescent="0.3">
      <c r="A132" s="625" t="s">
        <v>526</v>
      </c>
      <c r="B132" s="626" t="s">
        <v>528</v>
      </c>
      <c r="C132" s="627" t="s">
        <v>550</v>
      </c>
      <c r="D132" s="628" t="s">
        <v>551</v>
      </c>
      <c r="E132" s="627" t="s">
        <v>4177</v>
      </c>
      <c r="F132" s="628" t="s">
        <v>4178</v>
      </c>
      <c r="G132" s="627" t="s">
        <v>4424</v>
      </c>
      <c r="H132" s="627" t="s">
        <v>4425</v>
      </c>
      <c r="I132" s="629">
        <v>10.846666666666669</v>
      </c>
      <c r="J132" s="629">
        <v>5108</v>
      </c>
      <c r="K132" s="630">
        <v>55218.55</v>
      </c>
    </row>
    <row r="133" spans="1:11" ht="14.4" customHeight="1" x14ac:dyDescent="0.3">
      <c r="A133" s="625" t="s">
        <v>526</v>
      </c>
      <c r="B133" s="626" t="s">
        <v>528</v>
      </c>
      <c r="C133" s="627" t="s">
        <v>550</v>
      </c>
      <c r="D133" s="628" t="s">
        <v>551</v>
      </c>
      <c r="E133" s="627" t="s">
        <v>4177</v>
      </c>
      <c r="F133" s="628" t="s">
        <v>4178</v>
      </c>
      <c r="G133" s="627" t="s">
        <v>4426</v>
      </c>
      <c r="H133" s="627" t="s">
        <v>4427</v>
      </c>
      <c r="I133" s="629">
        <v>23.28125</v>
      </c>
      <c r="J133" s="629">
        <v>390</v>
      </c>
      <c r="K133" s="630">
        <v>9068.4</v>
      </c>
    </row>
    <row r="134" spans="1:11" ht="14.4" customHeight="1" x14ac:dyDescent="0.3">
      <c r="A134" s="625" t="s">
        <v>526</v>
      </c>
      <c r="B134" s="626" t="s">
        <v>528</v>
      </c>
      <c r="C134" s="627" t="s">
        <v>550</v>
      </c>
      <c r="D134" s="628" t="s">
        <v>551</v>
      </c>
      <c r="E134" s="627" t="s">
        <v>4177</v>
      </c>
      <c r="F134" s="628" t="s">
        <v>4178</v>
      </c>
      <c r="G134" s="627" t="s">
        <v>4428</v>
      </c>
      <c r="H134" s="627" t="s">
        <v>4429</v>
      </c>
      <c r="I134" s="629">
        <v>1.7771428571428571</v>
      </c>
      <c r="J134" s="629">
        <v>3400</v>
      </c>
      <c r="K134" s="630">
        <v>6042</v>
      </c>
    </row>
    <row r="135" spans="1:11" ht="14.4" customHeight="1" x14ac:dyDescent="0.3">
      <c r="A135" s="625" t="s">
        <v>526</v>
      </c>
      <c r="B135" s="626" t="s">
        <v>528</v>
      </c>
      <c r="C135" s="627" t="s">
        <v>550</v>
      </c>
      <c r="D135" s="628" t="s">
        <v>551</v>
      </c>
      <c r="E135" s="627" t="s">
        <v>4177</v>
      </c>
      <c r="F135" s="628" t="s">
        <v>4178</v>
      </c>
      <c r="G135" s="627" t="s">
        <v>4430</v>
      </c>
      <c r="H135" s="627" t="s">
        <v>4431</v>
      </c>
      <c r="I135" s="629">
        <v>1.754</v>
      </c>
      <c r="J135" s="629">
        <v>700</v>
      </c>
      <c r="K135" s="630">
        <v>1223</v>
      </c>
    </row>
    <row r="136" spans="1:11" ht="14.4" customHeight="1" x14ac:dyDescent="0.3">
      <c r="A136" s="625" t="s">
        <v>526</v>
      </c>
      <c r="B136" s="626" t="s">
        <v>528</v>
      </c>
      <c r="C136" s="627" t="s">
        <v>550</v>
      </c>
      <c r="D136" s="628" t="s">
        <v>551</v>
      </c>
      <c r="E136" s="627" t="s">
        <v>4177</v>
      </c>
      <c r="F136" s="628" t="s">
        <v>4178</v>
      </c>
      <c r="G136" s="627" t="s">
        <v>4432</v>
      </c>
      <c r="H136" s="627" t="s">
        <v>4433</v>
      </c>
      <c r="I136" s="629">
        <v>1.7499999999999998</v>
      </c>
      <c r="J136" s="629">
        <v>750</v>
      </c>
      <c r="K136" s="630">
        <v>1312.5</v>
      </c>
    </row>
    <row r="137" spans="1:11" ht="14.4" customHeight="1" x14ac:dyDescent="0.3">
      <c r="A137" s="625" t="s">
        <v>526</v>
      </c>
      <c r="B137" s="626" t="s">
        <v>528</v>
      </c>
      <c r="C137" s="627" t="s">
        <v>550</v>
      </c>
      <c r="D137" s="628" t="s">
        <v>551</v>
      </c>
      <c r="E137" s="627" t="s">
        <v>4177</v>
      </c>
      <c r="F137" s="628" t="s">
        <v>4178</v>
      </c>
      <c r="G137" s="627" t="s">
        <v>4434</v>
      </c>
      <c r="H137" s="627" t="s">
        <v>4435</v>
      </c>
      <c r="I137" s="629">
        <v>2.41</v>
      </c>
      <c r="J137" s="629">
        <v>100</v>
      </c>
      <c r="K137" s="630">
        <v>241</v>
      </c>
    </row>
    <row r="138" spans="1:11" ht="14.4" customHeight="1" x14ac:dyDescent="0.3">
      <c r="A138" s="625" t="s">
        <v>526</v>
      </c>
      <c r="B138" s="626" t="s">
        <v>528</v>
      </c>
      <c r="C138" s="627" t="s">
        <v>550</v>
      </c>
      <c r="D138" s="628" t="s">
        <v>551</v>
      </c>
      <c r="E138" s="627" t="s">
        <v>4177</v>
      </c>
      <c r="F138" s="628" t="s">
        <v>4178</v>
      </c>
      <c r="G138" s="627" t="s">
        <v>4436</v>
      </c>
      <c r="H138" s="627" t="s">
        <v>4437</v>
      </c>
      <c r="I138" s="629">
        <v>1.9550000000000001</v>
      </c>
      <c r="J138" s="629">
        <v>150</v>
      </c>
      <c r="K138" s="630">
        <v>293</v>
      </c>
    </row>
    <row r="139" spans="1:11" ht="14.4" customHeight="1" x14ac:dyDescent="0.3">
      <c r="A139" s="625" t="s">
        <v>526</v>
      </c>
      <c r="B139" s="626" t="s">
        <v>528</v>
      </c>
      <c r="C139" s="627" t="s">
        <v>550</v>
      </c>
      <c r="D139" s="628" t="s">
        <v>551</v>
      </c>
      <c r="E139" s="627" t="s">
        <v>4177</v>
      </c>
      <c r="F139" s="628" t="s">
        <v>4178</v>
      </c>
      <c r="G139" s="627" t="s">
        <v>4438</v>
      </c>
      <c r="H139" s="627" t="s">
        <v>4439</v>
      </c>
      <c r="I139" s="629">
        <v>2.7310000000000003</v>
      </c>
      <c r="J139" s="629">
        <v>2800</v>
      </c>
      <c r="K139" s="630">
        <v>7643</v>
      </c>
    </row>
    <row r="140" spans="1:11" ht="14.4" customHeight="1" x14ac:dyDescent="0.3">
      <c r="A140" s="625" t="s">
        <v>526</v>
      </c>
      <c r="B140" s="626" t="s">
        <v>528</v>
      </c>
      <c r="C140" s="627" t="s">
        <v>550</v>
      </c>
      <c r="D140" s="628" t="s">
        <v>551</v>
      </c>
      <c r="E140" s="627" t="s">
        <v>4177</v>
      </c>
      <c r="F140" s="628" t="s">
        <v>4178</v>
      </c>
      <c r="G140" s="627" t="s">
        <v>4440</v>
      </c>
      <c r="H140" s="627" t="s">
        <v>4441</v>
      </c>
      <c r="I140" s="629">
        <v>1.98875</v>
      </c>
      <c r="J140" s="629">
        <v>2700</v>
      </c>
      <c r="K140" s="630">
        <v>5369</v>
      </c>
    </row>
    <row r="141" spans="1:11" ht="14.4" customHeight="1" x14ac:dyDescent="0.3">
      <c r="A141" s="625" t="s">
        <v>526</v>
      </c>
      <c r="B141" s="626" t="s">
        <v>528</v>
      </c>
      <c r="C141" s="627" t="s">
        <v>550</v>
      </c>
      <c r="D141" s="628" t="s">
        <v>551</v>
      </c>
      <c r="E141" s="627" t="s">
        <v>4177</v>
      </c>
      <c r="F141" s="628" t="s">
        <v>4178</v>
      </c>
      <c r="G141" s="627" t="s">
        <v>4442</v>
      </c>
      <c r="H141" s="627" t="s">
        <v>4443</v>
      </c>
      <c r="I141" s="629">
        <v>133.88750000000002</v>
      </c>
      <c r="J141" s="629">
        <v>50</v>
      </c>
      <c r="K141" s="630">
        <v>6686.5</v>
      </c>
    </row>
    <row r="142" spans="1:11" ht="14.4" customHeight="1" x14ac:dyDescent="0.3">
      <c r="A142" s="625" t="s">
        <v>526</v>
      </c>
      <c r="B142" s="626" t="s">
        <v>528</v>
      </c>
      <c r="C142" s="627" t="s">
        <v>550</v>
      </c>
      <c r="D142" s="628" t="s">
        <v>551</v>
      </c>
      <c r="E142" s="627" t="s">
        <v>4177</v>
      </c>
      <c r="F142" s="628" t="s">
        <v>4178</v>
      </c>
      <c r="G142" s="627" t="s">
        <v>4444</v>
      </c>
      <c r="H142" s="627" t="s">
        <v>4445</v>
      </c>
      <c r="I142" s="629">
        <v>135.36142857142858</v>
      </c>
      <c r="J142" s="629">
        <v>110</v>
      </c>
      <c r="K142" s="630">
        <v>14860.93</v>
      </c>
    </row>
    <row r="143" spans="1:11" ht="14.4" customHeight="1" x14ac:dyDescent="0.3">
      <c r="A143" s="625" t="s">
        <v>526</v>
      </c>
      <c r="B143" s="626" t="s">
        <v>528</v>
      </c>
      <c r="C143" s="627" t="s">
        <v>550</v>
      </c>
      <c r="D143" s="628" t="s">
        <v>551</v>
      </c>
      <c r="E143" s="627" t="s">
        <v>4177</v>
      </c>
      <c r="F143" s="628" t="s">
        <v>4178</v>
      </c>
      <c r="G143" s="627" t="s">
        <v>4446</v>
      </c>
      <c r="H143" s="627" t="s">
        <v>4447</v>
      </c>
      <c r="I143" s="629">
        <v>36.230000000000004</v>
      </c>
      <c r="J143" s="629">
        <v>950</v>
      </c>
      <c r="K143" s="630">
        <v>34241</v>
      </c>
    </row>
    <row r="144" spans="1:11" ht="14.4" customHeight="1" x14ac:dyDescent="0.3">
      <c r="A144" s="625" t="s">
        <v>526</v>
      </c>
      <c r="B144" s="626" t="s">
        <v>528</v>
      </c>
      <c r="C144" s="627" t="s">
        <v>550</v>
      </c>
      <c r="D144" s="628" t="s">
        <v>551</v>
      </c>
      <c r="E144" s="627" t="s">
        <v>4177</v>
      </c>
      <c r="F144" s="628" t="s">
        <v>4178</v>
      </c>
      <c r="G144" s="627" t="s">
        <v>4448</v>
      </c>
      <c r="H144" s="627" t="s">
        <v>4449</v>
      </c>
      <c r="I144" s="629">
        <v>5060</v>
      </c>
      <c r="J144" s="629">
        <v>17</v>
      </c>
      <c r="K144" s="630">
        <v>86020</v>
      </c>
    </row>
    <row r="145" spans="1:11" ht="14.4" customHeight="1" x14ac:dyDescent="0.3">
      <c r="A145" s="625" t="s">
        <v>526</v>
      </c>
      <c r="B145" s="626" t="s">
        <v>528</v>
      </c>
      <c r="C145" s="627" t="s">
        <v>550</v>
      </c>
      <c r="D145" s="628" t="s">
        <v>551</v>
      </c>
      <c r="E145" s="627" t="s">
        <v>4177</v>
      </c>
      <c r="F145" s="628" t="s">
        <v>4178</v>
      </c>
      <c r="G145" s="627" t="s">
        <v>4450</v>
      </c>
      <c r="H145" s="627" t="s">
        <v>4451</v>
      </c>
      <c r="I145" s="629">
        <v>5060</v>
      </c>
      <c r="J145" s="629">
        <v>5</v>
      </c>
      <c r="K145" s="630">
        <v>25300</v>
      </c>
    </row>
    <row r="146" spans="1:11" ht="14.4" customHeight="1" x14ac:dyDescent="0.3">
      <c r="A146" s="625" t="s">
        <v>526</v>
      </c>
      <c r="B146" s="626" t="s">
        <v>528</v>
      </c>
      <c r="C146" s="627" t="s">
        <v>550</v>
      </c>
      <c r="D146" s="628" t="s">
        <v>551</v>
      </c>
      <c r="E146" s="627" t="s">
        <v>4177</v>
      </c>
      <c r="F146" s="628" t="s">
        <v>4178</v>
      </c>
      <c r="G146" s="627" t="s">
        <v>4452</v>
      </c>
      <c r="H146" s="627" t="s">
        <v>4453</v>
      </c>
      <c r="I146" s="629">
        <v>2.3258333333333336</v>
      </c>
      <c r="J146" s="629">
        <v>1800</v>
      </c>
      <c r="K146" s="630">
        <v>4266</v>
      </c>
    </row>
    <row r="147" spans="1:11" ht="14.4" customHeight="1" x14ac:dyDescent="0.3">
      <c r="A147" s="625" t="s">
        <v>526</v>
      </c>
      <c r="B147" s="626" t="s">
        <v>528</v>
      </c>
      <c r="C147" s="627" t="s">
        <v>550</v>
      </c>
      <c r="D147" s="628" t="s">
        <v>551</v>
      </c>
      <c r="E147" s="627" t="s">
        <v>4177</v>
      </c>
      <c r="F147" s="628" t="s">
        <v>4178</v>
      </c>
      <c r="G147" s="627" t="s">
        <v>4454</v>
      </c>
      <c r="H147" s="627" t="s">
        <v>4455</v>
      </c>
      <c r="I147" s="629">
        <v>1234.2</v>
      </c>
      <c r="J147" s="629">
        <v>15</v>
      </c>
      <c r="K147" s="630">
        <v>18513</v>
      </c>
    </row>
    <row r="148" spans="1:11" ht="14.4" customHeight="1" x14ac:dyDescent="0.3">
      <c r="A148" s="625" t="s">
        <v>526</v>
      </c>
      <c r="B148" s="626" t="s">
        <v>528</v>
      </c>
      <c r="C148" s="627" t="s">
        <v>550</v>
      </c>
      <c r="D148" s="628" t="s">
        <v>551</v>
      </c>
      <c r="E148" s="627" t="s">
        <v>4177</v>
      </c>
      <c r="F148" s="628" t="s">
        <v>4178</v>
      </c>
      <c r="G148" s="627" t="s">
        <v>4456</v>
      </c>
      <c r="H148" s="627" t="s">
        <v>4457</v>
      </c>
      <c r="I148" s="629">
        <v>14.435833333333333</v>
      </c>
      <c r="J148" s="629">
        <v>6890</v>
      </c>
      <c r="K148" s="630">
        <v>99459.169999999984</v>
      </c>
    </row>
    <row r="149" spans="1:11" ht="14.4" customHeight="1" x14ac:dyDescent="0.3">
      <c r="A149" s="625" t="s">
        <v>526</v>
      </c>
      <c r="B149" s="626" t="s">
        <v>528</v>
      </c>
      <c r="C149" s="627" t="s">
        <v>550</v>
      </c>
      <c r="D149" s="628" t="s">
        <v>551</v>
      </c>
      <c r="E149" s="627" t="s">
        <v>4177</v>
      </c>
      <c r="F149" s="628" t="s">
        <v>4178</v>
      </c>
      <c r="G149" s="627" t="s">
        <v>4458</v>
      </c>
      <c r="H149" s="627" t="s">
        <v>4459</v>
      </c>
      <c r="I149" s="629">
        <v>9.61</v>
      </c>
      <c r="J149" s="629">
        <v>10600</v>
      </c>
      <c r="K149" s="630">
        <v>101841.04000000001</v>
      </c>
    </row>
    <row r="150" spans="1:11" ht="14.4" customHeight="1" x14ac:dyDescent="0.3">
      <c r="A150" s="625" t="s">
        <v>526</v>
      </c>
      <c r="B150" s="626" t="s">
        <v>528</v>
      </c>
      <c r="C150" s="627" t="s">
        <v>550</v>
      </c>
      <c r="D150" s="628" t="s">
        <v>551</v>
      </c>
      <c r="E150" s="627" t="s">
        <v>4177</v>
      </c>
      <c r="F150" s="628" t="s">
        <v>4178</v>
      </c>
      <c r="G150" s="627" t="s">
        <v>4460</v>
      </c>
      <c r="H150" s="627" t="s">
        <v>4461</v>
      </c>
      <c r="I150" s="629">
        <v>34.729999999999997</v>
      </c>
      <c r="J150" s="629">
        <v>120</v>
      </c>
      <c r="K150" s="630">
        <v>4167.2999999999993</v>
      </c>
    </row>
    <row r="151" spans="1:11" ht="14.4" customHeight="1" x14ac:dyDescent="0.3">
      <c r="A151" s="625" t="s">
        <v>526</v>
      </c>
      <c r="B151" s="626" t="s">
        <v>528</v>
      </c>
      <c r="C151" s="627" t="s">
        <v>550</v>
      </c>
      <c r="D151" s="628" t="s">
        <v>551</v>
      </c>
      <c r="E151" s="627" t="s">
        <v>4177</v>
      </c>
      <c r="F151" s="628" t="s">
        <v>4178</v>
      </c>
      <c r="G151" s="627" t="s">
        <v>4462</v>
      </c>
      <c r="H151" s="627" t="s">
        <v>4463</v>
      </c>
      <c r="I151" s="629">
        <v>615.75499999999977</v>
      </c>
      <c r="J151" s="629">
        <v>690</v>
      </c>
      <c r="K151" s="630">
        <v>426633.87000000005</v>
      </c>
    </row>
    <row r="152" spans="1:11" ht="14.4" customHeight="1" x14ac:dyDescent="0.3">
      <c r="A152" s="625" t="s">
        <v>526</v>
      </c>
      <c r="B152" s="626" t="s">
        <v>528</v>
      </c>
      <c r="C152" s="627" t="s">
        <v>550</v>
      </c>
      <c r="D152" s="628" t="s">
        <v>551</v>
      </c>
      <c r="E152" s="627" t="s">
        <v>4177</v>
      </c>
      <c r="F152" s="628" t="s">
        <v>4178</v>
      </c>
      <c r="G152" s="627" t="s">
        <v>4464</v>
      </c>
      <c r="H152" s="627" t="s">
        <v>4465</v>
      </c>
      <c r="I152" s="629">
        <v>264.00000000000006</v>
      </c>
      <c r="J152" s="629">
        <v>220</v>
      </c>
      <c r="K152" s="630">
        <v>58564.04</v>
      </c>
    </row>
    <row r="153" spans="1:11" ht="14.4" customHeight="1" x14ac:dyDescent="0.3">
      <c r="A153" s="625" t="s">
        <v>526</v>
      </c>
      <c r="B153" s="626" t="s">
        <v>528</v>
      </c>
      <c r="C153" s="627" t="s">
        <v>550</v>
      </c>
      <c r="D153" s="628" t="s">
        <v>551</v>
      </c>
      <c r="E153" s="627" t="s">
        <v>4177</v>
      </c>
      <c r="F153" s="628" t="s">
        <v>4178</v>
      </c>
      <c r="G153" s="627" t="s">
        <v>4464</v>
      </c>
      <c r="H153" s="627" t="s">
        <v>4466</v>
      </c>
      <c r="I153" s="629">
        <v>266.2</v>
      </c>
      <c r="J153" s="629">
        <v>160</v>
      </c>
      <c r="K153" s="630">
        <v>42592</v>
      </c>
    </row>
    <row r="154" spans="1:11" ht="14.4" customHeight="1" x14ac:dyDescent="0.3">
      <c r="A154" s="625" t="s">
        <v>526</v>
      </c>
      <c r="B154" s="626" t="s">
        <v>528</v>
      </c>
      <c r="C154" s="627" t="s">
        <v>550</v>
      </c>
      <c r="D154" s="628" t="s">
        <v>551</v>
      </c>
      <c r="E154" s="627" t="s">
        <v>4177</v>
      </c>
      <c r="F154" s="628" t="s">
        <v>4178</v>
      </c>
      <c r="G154" s="627" t="s">
        <v>4467</v>
      </c>
      <c r="H154" s="627" t="s">
        <v>4468</v>
      </c>
      <c r="I154" s="629">
        <v>59.503749999999997</v>
      </c>
      <c r="J154" s="629">
        <v>440</v>
      </c>
      <c r="K154" s="630">
        <v>26181.780000000002</v>
      </c>
    </row>
    <row r="155" spans="1:11" ht="14.4" customHeight="1" x14ac:dyDescent="0.3">
      <c r="A155" s="625" t="s">
        <v>526</v>
      </c>
      <c r="B155" s="626" t="s">
        <v>528</v>
      </c>
      <c r="C155" s="627" t="s">
        <v>550</v>
      </c>
      <c r="D155" s="628" t="s">
        <v>551</v>
      </c>
      <c r="E155" s="627" t="s">
        <v>4177</v>
      </c>
      <c r="F155" s="628" t="s">
        <v>4178</v>
      </c>
      <c r="G155" s="627" t="s">
        <v>4469</v>
      </c>
      <c r="H155" s="627" t="s">
        <v>4470</v>
      </c>
      <c r="I155" s="629">
        <v>31.898750000000003</v>
      </c>
      <c r="J155" s="629">
        <v>575</v>
      </c>
      <c r="K155" s="630">
        <v>18340.66</v>
      </c>
    </row>
    <row r="156" spans="1:11" ht="14.4" customHeight="1" x14ac:dyDescent="0.3">
      <c r="A156" s="625" t="s">
        <v>526</v>
      </c>
      <c r="B156" s="626" t="s">
        <v>528</v>
      </c>
      <c r="C156" s="627" t="s">
        <v>550</v>
      </c>
      <c r="D156" s="628" t="s">
        <v>551</v>
      </c>
      <c r="E156" s="627" t="s">
        <v>4177</v>
      </c>
      <c r="F156" s="628" t="s">
        <v>4178</v>
      </c>
      <c r="G156" s="627" t="s">
        <v>4471</v>
      </c>
      <c r="H156" s="627" t="s">
        <v>4472</v>
      </c>
      <c r="I156" s="629">
        <v>4861.4787500000002</v>
      </c>
      <c r="J156" s="629">
        <v>24</v>
      </c>
      <c r="K156" s="630">
        <v>116087.39999999998</v>
      </c>
    </row>
    <row r="157" spans="1:11" ht="14.4" customHeight="1" x14ac:dyDescent="0.3">
      <c r="A157" s="625" t="s">
        <v>526</v>
      </c>
      <c r="B157" s="626" t="s">
        <v>528</v>
      </c>
      <c r="C157" s="627" t="s">
        <v>550</v>
      </c>
      <c r="D157" s="628" t="s">
        <v>551</v>
      </c>
      <c r="E157" s="627" t="s">
        <v>4177</v>
      </c>
      <c r="F157" s="628" t="s">
        <v>4178</v>
      </c>
      <c r="G157" s="627" t="s">
        <v>4213</v>
      </c>
      <c r="H157" s="627" t="s">
        <v>4214</v>
      </c>
      <c r="I157" s="629">
        <v>1.5577777777777777</v>
      </c>
      <c r="J157" s="629">
        <v>2400</v>
      </c>
      <c r="K157" s="630">
        <v>3727</v>
      </c>
    </row>
    <row r="158" spans="1:11" ht="14.4" customHeight="1" x14ac:dyDescent="0.3">
      <c r="A158" s="625" t="s">
        <v>526</v>
      </c>
      <c r="B158" s="626" t="s">
        <v>528</v>
      </c>
      <c r="C158" s="627" t="s">
        <v>550</v>
      </c>
      <c r="D158" s="628" t="s">
        <v>551</v>
      </c>
      <c r="E158" s="627" t="s">
        <v>4177</v>
      </c>
      <c r="F158" s="628" t="s">
        <v>4178</v>
      </c>
      <c r="G158" s="627" t="s">
        <v>4473</v>
      </c>
      <c r="H158" s="627" t="s">
        <v>4474</v>
      </c>
      <c r="I158" s="629">
        <v>66.400000000000006</v>
      </c>
      <c r="J158" s="629">
        <v>200</v>
      </c>
      <c r="K158" s="630">
        <v>13280.96</v>
      </c>
    </row>
    <row r="159" spans="1:11" ht="14.4" customHeight="1" x14ac:dyDescent="0.3">
      <c r="A159" s="625" t="s">
        <v>526</v>
      </c>
      <c r="B159" s="626" t="s">
        <v>528</v>
      </c>
      <c r="C159" s="627" t="s">
        <v>550</v>
      </c>
      <c r="D159" s="628" t="s">
        <v>551</v>
      </c>
      <c r="E159" s="627" t="s">
        <v>4177</v>
      </c>
      <c r="F159" s="628" t="s">
        <v>4178</v>
      </c>
      <c r="G159" s="627" t="s">
        <v>4475</v>
      </c>
      <c r="H159" s="627" t="s">
        <v>4476</v>
      </c>
      <c r="I159" s="629">
        <v>2.8880000000000003</v>
      </c>
      <c r="J159" s="629">
        <v>500</v>
      </c>
      <c r="K159" s="630">
        <v>1444</v>
      </c>
    </row>
    <row r="160" spans="1:11" ht="14.4" customHeight="1" x14ac:dyDescent="0.3">
      <c r="A160" s="625" t="s">
        <v>526</v>
      </c>
      <c r="B160" s="626" t="s">
        <v>528</v>
      </c>
      <c r="C160" s="627" t="s">
        <v>550</v>
      </c>
      <c r="D160" s="628" t="s">
        <v>551</v>
      </c>
      <c r="E160" s="627" t="s">
        <v>4177</v>
      </c>
      <c r="F160" s="628" t="s">
        <v>4178</v>
      </c>
      <c r="G160" s="627" t="s">
        <v>4477</v>
      </c>
      <c r="H160" s="627" t="s">
        <v>4478</v>
      </c>
      <c r="I160" s="629">
        <v>2.8233333333333337</v>
      </c>
      <c r="J160" s="629">
        <v>300</v>
      </c>
      <c r="K160" s="630">
        <v>847</v>
      </c>
    </row>
    <row r="161" spans="1:11" ht="14.4" customHeight="1" x14ac:dyDescent="0.3">
      <c r="A161" s="625" t="s">
        <v>526</v>
      </c>
      <c r="B161" s="626" t="s">
        <v>528</v>
      </c>
      <c r="C161" s="627" t="s">
        <v>550</v>
      </c>
      <c r="D161" s="628" t="s">
        <v>551</v>
      </c>
      <c r="E161" s="627" t="s">
        <v>4177</v>
      </c>
      <c r="F161" s="628" t="s">
        <v>4178</v>
      </c>
      <c r="G161" s="627" t="s">
        <v>4215</v>
      </c>
      <c r="H161" s="627" t="s">
        <v>4216</v>
      </c>
      <c r="I161" s="629">
        <v>5.0433333333333339</v>
      </c>
      <c r="J161" s="629">
        <v>5180</v>
      </c>
      <c r="K161" s="630">
        <v>26197</v>
      </c>
    </row>
    <row r="162" spans="1:11" ht="14.4" customHeight="1" x14ac:dyDescent="0.3">
      <c r="A162" s="625" t="s">
        <v>526</v>
      </c>
      <c r="B162" s="626" t="s">
        <v>528</v>
      </c>
      <c r="C162" s="627" t="s">
        <v>550</v>
      </c>
      <c r="D162" s="628" t="s">
        <v>551</v>
      </c>
      <c r="E162" s="627" t="s">
        <v>4177</v>
      </c>
      <c r="F162" s="628" t="s">
        <v>4178</v>
      </c>
      <c r="G162" s="627" t="s">
        <v>4479</v>
      </c>
      <c r="H162" s="627" t="s">
        <v>4480</v>
      </c>
      <c r="I162" s="629">
        <v>31.92</v>
      </c>
      <c r="J162" s="629">
        <v>300</v>
      </c>
      <c r="K162" s="630">
        <v>9657</v>
      </c>
    </row>
    <row r="163" spans="1:11" ht="14.4" customHeight="1" x14ac:dyDescent="0.3">
      <c r="A163" s="625" t="s">
        <v>526</v>
      </c>
      <c r="B163" s="626" t="s">
        <v>528</v>
      </c>
      <c r="C163" s="627" t="s">
        <v>550</v>
      </c>
      <c r="D163" s="628" t="s">
        <v>551</v>
      </c>
      <c r="E163" s="627" t="s">
        <v>4177</v>
      </c>
      <c r="F163" s="628" t="s">
        <v>4178</v>
      </c>
      <c r="G163" s="627" t="s">
        <v>4481</v>
      </c>
      <c r="H163" s="627" t="s">
        <v>4482</v>
      </c>
      <c r="I163" s="629">
        <v>40.32555555555556</v>
      </c>
      <c r="J163" s="629">
        <v>729</v>
      </c>
      <c r="K163" s="630">
        <v>29402.05</v>
      </c>
    </row>
    <row r="164" spans="1:11" ht="14.4" customHeight="1" x14ac:dyDescent="0.3">
      <c r="A164" s="625" t="s">
        <v>526</v>
      </c>
      <c r="B164" s="626" t="s">
        <v>528</v>
      </c>
      <c r="C164" s="627" t="s">
        <v>550</v>
      </c>
      <c r="D164" s="628" t="s">
        <v>551</v>
      </c>
      <c r="E164" s="627" t="s">
        <v>4177</v>
      </c>
      <c r="F164" s="628" t="s">
        <v>4178</v>
      </c>
      <c r="G164" s="627" t="s">
        <v>4483</v>
      </c>
      <c r="H164" s="627" t="s">
        <v>4484</v>
      </c>
      <c r="I164" s="629">
        <v>8.0200000000000014</v>
      </c>
      <c r="J164" s="629">
        <v>1840</v>
      </c>
      <c r="K164" s="630">
        <v>14781.4</v>
      </c>
    </row>
    <row r="165" spans="1:11" ht="14.4" customHeight="1" x14ac:dyDescent="0.3">
      <c r="A165" s="625" t="s">
        <v>526</v>
      </c>
      <c r="B165" s="626" t="s">
        <v>528</v>
      </c>
      <c r="C165" s="627" t="s">
        <v>550</v>
      </c>
      <c r="D165" s="628" t="s">
        <v>551</v>
      </c>
      <c r="E165" s="627" t="s">
        <v>4177</v>
      </c>
      <c r="F165" s="628" t="s">
        <v>4178</v>
      </c>
      <c r="G165" s="627" t="s">
        <v>4485</v>
      </c>
      <c r="H165" s="627" t="s">
        <v>4486</v>
      </c>
      <c r="I165" s="629">
        <v>122.02</v>
      </c>
      <c r="J165" s="629">
        <v>5</v>
      </c>
      <c r="K165" s="630">
        <v>609.09</v>
      </c>
    </row>
    <row r="166" spans="1:11" ht="14.4" customHeight="1" x14ac:dyDescent="0.3">
      <c r="A166" s="625" t="s">
        <v>526</v>
      </c>
      <c r="B166" s="626" t="s">
        <v>528</v>
      </c>
      <c r="C166" s="627" t="s">
        <v>550</v>
      </c>
      <c r="D166" s="628" t="s">
        <v>551</v>
      </c>
      <c r="E166" s="627" t="s">
        <v>4177</v>
      </c>
      <c r="F166" s="628" t="s">
        <v>4178</v>
      </c>
      <c r="G166" s="627" t="s">
        <v>4487</v>
      </c>
      <c r="H166" s="627" t="s">
        <v>4488</v>
      </c>
      <c r="I166" s="629">
        <v>72.356666666666669</v>
      </c>
      <c r="J166" s="629">
        <v>144</v>
      </c>
      <c r="K166" s="630">
        <v>10419.449999999999</v>
      </c>
    </row>
    <row r="167" spans="1:11" ht="14.4" customHeight="1" x14ac:dyDescent="0.3">
      <c r="A167" s="625" t="s">
        <v>526</v>
      </c>
      <c r="B167" s="626" t="s">
        <v>528</v>
      </c>
      <c r="C167" s="627" t="s">
        <v>550</v>
      </c>
      <c r="D167" s="628" t="s">
        <v>551</v>
      </c>
      <c r="E167" s="627" t="s">
        <v>4177</v>
      </c>
      <c r="F167" s="628" t="s">
        <v>4178</v>
      </c>
      <c r="G167" s="627" t="s">
        <v>4489</v>
      </c>
      <c r="H167" s="627" t="s">
        <v>4490</v>
      </c>
      <c r="I167" s="629">
        <v>263.77999999999997</v>
      </c>
      <c r="J167" s="629">
        <v>31</v>
      </c>
      <c r="K167" s="630">
        <v>8177.1699999999992</v>
      </c>
    </row>
    <row r="168" spans="1:11" ht="14.4" customHeight="1" x14ac:dyDescent="0.3">
      <c r="A168" s="625" t="s">
        <v>526</v>
      </c>
      <c r="B168" s="626" t="s">
        <v>528</v>
      </c>
      <c r="C168" s="627" t="s">
        <v>550</v>
      </c>
      <c r="D168" s="628" t="s">
        <v>551</v>
      </c>
      <c r="E168" s="627" t="s">
        <v>4177</v>
      </c>
      <c r="F168" s="628" t="s">
        <v>4178</v>
      </c>
      <c r="G168" s="627" t="s">
        <v>4491</v>
      </c>
      <c r="H168" s="627" t="s">
        <v>4492</v>
      </c>
      <c r="I168" s="629">
        <v>3920.4</v>
      </c>
      <c r="J168" s="629">
        <v>14</v>
      </c>
      <c r="K168" s="630">
        <v>54885.599999999999</v>
      </c>
    </row>
    <row r="169" spans="1:11" ht="14.4" customHeight="1" x14ac:dyDescent="0.3">
      <c r="A169" s="625" t="s">
        <v>526</v>
      </c>
      <c r="B169" s="626" t="s">
        <v>528</v>
      </c>
      <c r="C169" s="627" t="s">
        <v>550</v>
      </c>
      <c r="D169" s="628" t="s">
        <v>551</v>
      </c>
      <c r="E169" s="627" t="s">
        <v>4177</v>
      </c>
      <c r="F169" s="628" t="s">
        <v>4178</v>
      </c>
      <c r="G169" s="627" t="s">
        <v>4493</v>
      </c>
      <c r="H169" s="627" t="s">
        <v>4494</v>
      </c>
      <c r="I169" s="629">
        <v>86.054999999999978</v>
      </c>
      <c r="J169" s="629">
        <v>168</v>
      </c>
      <c r="K169" s="630">
        <v>14368.530000000002</v>
      </c>
    </row>
    <row r="170" spans="1:11" ht="14.4" customHeight="1" x14ac:dyDescent="0.3">
      <c r="A170" s="625" t="s">
        <v>526</v>
      </c>
      <c r="B170" s="626" t="s">
        <v>528</v>
      </c>
      <c r="C170" s="627" t="s">
        <v>550</v>
      </c>
      <c r="D170" s="628" t="s">
        <v>551</v>
      </c>
      <c r="E170" s="627" t="s">
        <v>4177</v>
      </c>
      <c r="F170" s="628" t="s">
        <v>4178</v>
      </c>
      <c r="G170" s="627" t="s">
        <v>4495</v>
      </c>
      <c r="H170" s="627" t="s">
        <v>4496</v>
      </c>
      <c r="I170" s="629">
        <v>23.751250000000002</v>
      </c>
      <c r="J170" s="629">
        <v>400</v>
      </c>
      <c r="K170" s="630">
        <v>9500.5600000000013</v>
      </c>
    </row>
    <row r="171" spans="1:11" ht="14.4" customHeight="1" x14ac:dyDescent="0.3">
      <c r="A171" s="625" t="s">
        <v>526</v>
      </c>
      <c r="B171" s="626" t="s">
        <v>528</v>
      </c>
      <c r="C171" s="627" t="s">
        <v>550</v>
      </c>
      <c r="D171" s="628" t="s">
        <v>551</v>
      </c>
      <c r="E171" s="627" t="s">
        <v>4177</v>
      </c>
      <c r="F171" s="628" t="s">
        <v>4178</v>
      </c>
      <c r="G171" s="627" t="s">
        <v>4497</v>
      </c>
      <c r="H171" s="627" t="s">
        <v>4498</v>
      </c>
      <c r="I171" s="629">
        <v>43.16</v>
      </c>
      <c r="J171" s="629">
        <v>50</v>
      </c>
      <c r="K171" s="630">
        <v>2158</v>
      </c>
    </row>
    <row r="172" spans="1:11" ht="14.4" customHeight="1" x14ac:dyDescent="0.3">
      <c r="A172" s="625" t="s">
        <v>526</v>
      </c>
      <c r="B172" s="626" t="s">
        <v>528</v>
      </c>
      <c r="C172" s="627" t="s">
        <v>550</v>
      </c>
      <c r="D172" s="628" t="s">
        <v>551</v>
      </c>
      <c r="E172" s="627" t="s">
        <v>4177</v>
      </c>
      <c r="F172" s="628" t="s">
        <v>4178</v>
      </c>
      <c r="G172" s="627" t="s">
        <v>4499</v>
      </c>
      <c r="H172" s="627" t="s">
        <v>4500</v>
      </c>
      <c r="I172" s="629">
        <v>59.01</v>
      </c>
      <c r="J172" s="629">
        <v>560</v>
      </c>
      <c r="K172" s="630">
        <v>33045.439999999995</v>
      </c>
    </row>
    <row r="173" spans="1:11" ht="14.4" customHeight="1" x14ac:dyDescent="0.3">
      <c r="A173" s="625" t="s">
        <v>526</v>
      </c>
      <c r="B173" s="626" t="s">
        <v>528</v>
      </c>
      <c r="C173" s="627" t="s">
        <v>550</v>
      </c>
      <c r="D173" s="628" t="s">
        <v>551</v>
      </c>
      <c r="E173" s="627" t="s">
        <v>4177</v>
      </c>
      <c r="F173" s="628" t="s">
        <v>4178</v>
      </c>
      <c r="G173" s="627" t="s">
        <v>4501</v>
      </c>
      <c r="H173" s="627" t="s">
        <v>4502</v>
      </c>
      <c r="I173" s="629">
        <v>3920.4020000000005</v>
      </c>
      <c r="J173" s="629">
        <v>15</v>
      </c>
      <c r="K173" s="630">
        <v>58806.01</v>
      </c>
    </row>
    <row r="174" spans="1:11" ht="14.4" customHeight="1" x14ac:dyDescent="0.3">
      <c r="A174" s="625" t="s">
        <v>526</v>
      </c>
      <c r="B174" s="626" t="s">
        <v>528</v>
      </c>
      <c r="C174" s="627" t="s">
        <v>550</v>
      </c>
      <c r="D174" s="628" t="s">
        <v>551</v>
      </c>
      <c r="E174" s="627" t="s">
        <v>4177</v>
      </c>
      <c r="F174" s="628" t="s">
        <v>4178</v>
      </c>
      <c r="G174" s="627" t="s">
        <v>4503</v>
      </c>
      <c r="H174" s="627" t="s">
        <v>4504</v>
      </c>
      <c r="I174" s="629">
        <v>65.34</v>
      </c>
      <c r="J174" s="629">
        <v>10</v>
      </c>
      <c r="K174" s="630">
        <v>653.40000000000009</v>
      </c>
    </row>
    <row r="175" spans="1:11" ht="14.4" customHeight="1" x14ac:dyDescent="0.3">
      <c r="A175" s="625" t="s">
        <v>526</v>
      </c>
      <c r="B175" s="626" t="s">
        <v>528</v>
      </c>
      <c r="C175" s="627" t="s">
        <v>550</v>
      </c>
      <c r="D175" s="628" t="s">
        <v>551</v>
      </c>
      <c r="E175" s="627" t="s">
        <v>4177</v>
      </c>
      <c r="F175" s="628" t="s">
        <v>4178</v>
      </c>
      <c r="G175" s="627" t="s">
        <v>4217</v>
      </c>
      <c r="H175" s="627" t="s">
        <v>4218</v>
      </c>
      <c r="I175" s="629">
        <v>17.98</v>
      </c>
      <c r="J175" s="629">
        <v>100</v>
      </c>
      <c r="K175" s="630">
        <v>1798</v>
      </c>
    </row>
    <row r="176" spans="1:11" ht="14.4" customHeight="1" x14ac:dyDescent="0.3">
      <c r="A176" s="625" t="s">
        <v>526</v>
      </c>
      <c r="B176" s="626" t="s">
        <v>528</v>
      </c>
      <c r="C176" s="627" t="s">
        <v>550</v>
      </c>
      <c r="D176" s="628" t="s">
        <v>551</v>
      </c>
      <c r="E176" s="627" t="s">
        <v>4177</v>
      </c>
      <c r="F176" s="628" t="s">
        <v>4178</v>
      </c>
      <c r="G176" s="627" t="s">
        <v>4505</v>
      </c>
      <c r="H176" s="627" t="s">
        <v>4506</v>
      </c>
      <c r="I176" s="629">
        <v>17.975000000000001</v>
      </c>
      <c r="J176" s="629">
        <v>100</v>
      </c>
      <c r="K176" s="630">
        <v>1797.5</v>
      </c>
    </row>
    <row r="177" spans="1:11" ht="14.4" customHeight="1" x14ac:dyDescent="0.3">
      <c r="A177" s="625" t="s">
        <v>526</v>
      </c>
      <c r="B177" s="626" t="s">
        <v>528</v>
      </c>
      <c r="C177" s="627" t="s">
        <v>550</v>
      </c>
      <c r="D177" s="628" t="s">
        <v>551</v>
      </c>
      <c r="E177" s="627" t="s">
        <v>4177</v>
      </c>
      <c r="F177" s="628" t="s">
        <v>4178</v>
      </c>
      <c r="G177" s="627" t="s">
        <v>4507</v>
      </c>
      <c r="H177" s="627" t="s">
        <v>4508</v>
      </c>
      <c r="I177" s="629">
        <v>1040.6000000000001</v>
      </c>
      <c r="J177" s="629">
        <v>45</v>
      </c>
      <c r="K177" s="630">
        <v>46827</v>
      </c>
    </row>
    <row r="178" spans="1:11" ht="14.4" customHeight="1" x14ac:dyDescent="0.3">
      <c r="A178" s="625" t="s">
        <v>526</v>
      </c>
      <c r="B178" s="626" t="s">
        <v>528</v>
      </c>
      <c r="C178" s="627" t="s">
        <v>550</v>
      </c>
      <c r="D178" s="628" t="s">
        <v>551</v>
      </c>
      <c r="E178" s="627" t="s">
        <v>4177</v>
      </c>
      <c r="F178" s="628" t="s">
        <v>4178</v>
      </c>
      <c r="G178" s="627" t="s">
        <v>4509</v>
      </c>
      <c r="H178" s="627" t="s">
        <v>4510</v>
      </c>
      <c r="I178" s="629">
        <v>1427.8</v>
      </c>
      <c r="J178" s="629">
        <v>5</v>
      </c>
      <c r="K178" s="630">
        <v>7139</v>
      </c>
    </row>
    <row r="179" spans="1:11" ht="14.4" customHeight="1" x14ac:dyDescent="0.3">
      <c r="A179" s="625" t="s">
        <v>526</v>
      </c>
      <c r="B179" s="626" t="s">
        <v>528</v>
      </c>
      <c r="C179" s="627" t="s">
        <v>550</v>
      </c>
      <c r="D179" s="628" t="s">
        <v>551</v>
      </c>
      <c r="E179" s="627" t="s">
        <v>4177</v>
      </c>
      <c r="F179" s="628" t="s">
        <v>4178</v>
      </c>
      <c r="G179" s="627" t="s">
        <v>4511</v>
      </c>
      <c r="H179" s="627" t="s">
        <v>4512</v>
      </c>
      <c r="I179" s="629">
        <v>12.077499999999999</v>
      </c>
      <c r="J179" s="629">
        <v>240</v>
      </c>
      <c r="K179" s="630">
        <v>2898.6000000000004</v>
      </c>
    </row>
    <row r="180" spans="1:11" ht="14.4" customHeight="1" x14ac:dyDescent="0.3">
      <c r="A180" s="625" t="s">
        <v>526</v>
      </c>
      <c r="B180" s="626" t="s">
        <v>528</v>
      </c>
      <c r="C180" s="627" t="s">
        <v>550</v>
      </c>
      <c r="D180" s="628" t="s">
        <v>551</v>
      </c>
      <c r="E180" s="627" t="s">
        <v>4177</v>
      </c>
      <c r="F180" s="628" t="s">
        <v>4178</v>
      </c>
      <c r="G180" s="627" t="s">
        <v>4513</v>
      </c>
      <c r="H180" s="627" t="s">
        <v>4514</v>
      </c>
      <c r="I180" s="629">
        <v>1406.6283333333333</v>
      </c>
      <c r="J180" s="629">
        <v>35</v>
      </c>
      <c r="K180" s="630">
        <v>49231.869999999995</v>
      </c>
    </row>
    <row r="181" spans="1:11" ht="14.4" customHeight="1" x14ac:dyDescent="0.3">
      <c r="A181" s="625" t="s">
        <v>526</v>
      </c>
      <c r="B181" s="626" t="s">
        <v>528</v>
      </c>
      <c r="C181" s="627" t="s">
        <v>550</v>
      </c>
      <c r="D181" s="628" t="s">
        <v>551</v>
      </c>
      <c r="E181" s="627" t="s">
        <v>4177</v>
      </c>
      <c r="F181" s="628" t="s">
        <v>4178</v>
      </c>
      <c r="G181" s="627" t="s">
        <v>4515</v>
      </c>
      <c r="H181" s="627" t="s">
        <v>4516</v>
      </c>
      <c r="I181" s="629">
        <v>17.97</v>
      </c>
      <c r="J181" s="629">
        <v>50</v>
      </c>
      <c r="K181" s="630">
        <v>898.5</v>
      </c>
    </row>
    <row r="182" spans="1:11" ht="14.4" customHeight="1" x14ac:dyDescent="0.3">
      <c r="A182" s="625" t="s">
        <v>526</v>
      </c>
      <c r="B182" s="626" t="s">
        <v>528</v>
      </c>
      <c r="C182" s="627" t="s">
        <v>550</v>
      </c>
      <c r="D182" s="628" t="s">
        <v>551</v>
      </c>
      <c r="E182" s="627" t="s">
        <v>4177</v>
      </c>
      <c r="F182" s="628" t="s">
        <v>4178</v>
      </c>
      <c r="G182" s="627" t="s">
        <v>4517</v>
      </c>
      <c r="H182" s="627" t="s">
        <v>4518</v>
      </c>
      <c r="I182" s="629">
        <v>123.18000000000004</v>
      </c>
      <c r="J182" s="629">
        <v>600</v>
      </c>
      <c r="K182" s="630">
        <v>73906.69</v>
      </c>
    </row>
    <row r="183" spans="1:11" ht="14.4" customHeight="1" x14ac:dyDescent="0.3">
      <c r="A183" s="625" t="s">
        <v>526</v>
      </c>
      <c r="B183" s="626" t="s">
        <v>528</v>
      </c>
      <c r="C183" s="627" t="s">
        <v>550</v>
      </c>
      <c r="D183" s="628" t="s">
        <v>551</v>
      </c>
      <c r="E183" s="627" t="s">
        <v>4177</v>
      </c>
      <c r="F183" s="628" t="s">
        <v>4178</v>
      </c>
      <c r="G183" s="627" t="s">
        <v>4519</v>
      </c>
      <c r="H183" s="627" t="s">
        <v>4520</v>
      </c>
      <c r="I183" s="629">
        <v>14.965999999999999</v>
      </c>
      <c r="J183" s="629">
        <v>250</v>
      </c>
      <c r="K183" s="630">
        <v>3741.5</v>
      </c>
    </row>
    <row r="184" spans="1:11" ht="14.4" customHeight="1" x14ac:dyDescent="0.3">
      <c r="A184" s="625" t="s">
        <v>526</v>
      </c>
      <c r="B184" s="626" t="s">
        <v>528</v>
      </c>
      <c r="C184" s="627" t="s">
        <v>550</v>
      </c>
      <c r="D184" s="628" t="s">
        <v>551</v>
      </c>
      <c r="E184" s="627" t="s">
        <v>4177</v>
      </c>
      <c r="F184" s="628" t="s">
        <v>4178</v>
      </c>
      <c r="G184" s="627" t="s">
        <v>4521</v>
      </c>
      <c r="H184" s="627" t="s">
        <v>4522</v>
      </c>
      <c r="I184" s="629">
        <v>3520</v>
      </c>
      <c r="J184" s="629">
        <v>2</v>
      </c>
      <c r="K184" s="630">
        <v>7040</v>
      </c>
    </row>
    <row r="185" spans="1:11" ht="14.4" customHeight="1" x14ac:dyDescent="0.3">
      <c r="A185" s="625" t="s">
        <v>526</v>
      </c>
      <c r="B185" s="626" t="s">
        <v>528</v>
      </c>
      <c r="C185" s="627" t="s">
        <v>550</v>
      </c>
      <c r="D185" s="628" t="s">
        <v>551</v>
      </c>
      <c r="E185" s="627" t="s">
        <v>4177</v>
      </c>
      <c r="F185" s="628" t="s">
        <v>4178</v>
      </c>
      <c r="G185" s="627" t="s">
        <v>4523</v>
      </c>
      <c r="H185" s="627" t="s">
        <v>4524</v>
      </c>
      <c r="I185" s="629">
        <v>5693</v>
      </c>
      <c r="J185" s="629">
        <v>1</v>
      </c>
      <c r="K185" s="630">
        <v>5693</v>
      </c>
    </row>
    <row r="186" spans="1:11" ht="14.4" customHeight="1" x14ac:dyDescent="0.3">
      <c r="A186" s="625" t="s">
        <v>526</v>
      </c>
      <c r="B186" s="626" t="s">
        <v>528</v>
      </c>
      <c r="C186" s="627" t="s">
        <v>550</v>
      </c>
      <c r="D186" s="628" t="s">
        <v>551</v>
      </c>
      <c r="E186" s="627" t="s">
        <v>4177</v>
      </c>
      <c r="F186" s="628" t="s">
        <v>4178</v>
      </c>
      <c r="G186" s="627" t="s">
        <v>4525</v>
      </c>
      <c r="H186" s="627" t="s">
        <v>4526</v>
      </c>
      <c r="I186" s="629">
        <v>764.72333333333336</v>
      </c>
      <c r="J186" s="629">
        <v>60</v>
      </c>
      <c r="K186" s="630">
        <v>45883.399999999994</v>
      </c>
    </row>
    <row r="187" spans="1:11" ht="14.4" customHeight="1" x14ac:dyDescent="0.3">
      <c r="A187" s="625" t="s">
        <v>526</v>
      </c>
      <c r="B187" s="626" t="s">
        <v>528</v>
      </c>
      <c r="C187" s="627" t="s">
        <v>550</v>
      </c>
      <c r="D187" s="628" t="s">
        <v>551</v>
      </c>
      <c r="E187" s="627" t="s">
        <v>4177</v>
      </c>
      <c r="F187" s="628" t="s">
        <v>4178</v>
      </c>
      <c r="G187" s="627" t="s">
        <v>4527</v>
      </c>
      <c r="H187" s="627" t="s">
        <v>4528</v>
      </c>
      <c r="I187" s="629">
        <v>467.01</v>
      </c>
      <c r="J187" s="629">
        <v>5</v>
      </c>
      <c r="K187" s="630">
        <v>2335.06</v>
      </c>
    </row>
    <row r="188" spans="1:11" ht="14.4" customHeight="1" x14ac:dyDescent="0.3">
      <c r="A188" s="625" t="s">
        <v>526</v>
      </c>
      <c r="B188" s="626" t="s">
        <v>528</v>
      </c>
      <c r="C188" s="627" t="s">
        <v>550</v>
      </c>
      <c r="D188" s="628" t="s">
        <v>551</v>
      </c>
      <c r="E188" s="627" t="s">
        <v>4177</v>
      </c>
      <c r="F188" s="628" t="s">
        <v>4178</v>
      </c>
      <c r="G188" s="627" t="s">
        <v>4529</v>
      </c>
      <c r="H188" s="627" t="s">
        <v>4530</v>
      </c>
      <c r="I188" s="629">
        <v>1331</v>
      </c>
      <c r="J188" s="629">
        <v>1</v>
      </c>
      <c r="K188" s="630">
        <v>1331</v>
      </c>
    </row>
    <row r="189" spans="1:11" ht="14.4" customHeight="1" x14ac:dyDescent="0.3">
      <c r="A189" s="625" t="s">
        <v>526</v>
      </c>
      <c r="B189" s="626" t="s">
        <v>528</v>
      </c>
      <c r="C189" s="627" t="s">
        <v>550</v>
      </c>
      <c r="D189" s="628" t="s">
        <v>551</v>
      </c>
      <c r="E189" s="627" t="s">
        <v>4177</v>
      </c>
      <c r="F189" s="628" t="s">
        <v>4178</v>
      </c>
      <c r="G189" s="627" t="s">
        <v>4531</v>
      </c>
      <c r="H189" s="627" t="s">
        <v>4532</v>
      </c>
      <c r="I189" s="629">
        <v>2.8325</v>
      </c>
      <c r="J189" s="629">
        <v>1300</v>
      </c>
      <c r="K189" s="630">
        <v>3678</v>
      </c>
    </row>
    <row r="190" spans="1:11" ht="14.4" customHeight="1" x14ac:dyDescent="0.3">
      <c r="A190" s="625" t="s">
        <v>526</v>
      </c>
      <c r="B190" s="626" t="s">
        <v>528</v>
      </c>
      <c r="C190" s="627" t="s">
        <v>550</v>
      </c>
      <c r="D190" s="628" t="s">
        <v>551</v>
      </c>
      <c r="E190" s="627" t="s">
        <v>4177</v>
      </c>
      <c r="F190" s="628" t="s">
        <v>4178</v>
      </c>
      <c r="G190" s="627" t="s">
        <v>4533</v>
      </c>
      <c r="H190" s="627" t="s">
        <v>4534</v>
      </c>
      <c r="I190" s="629">
        <v>20.57</v>
      </c>
      <c r="J190" s="629">
        <v>100</v>
      </c>
      <c r="K190" s="630">
        <v>2057</v>
      </c>
    </row>
    <row r="191" spans="1:11" ht="14.4" customHeight="1" x14ac:dyDescent="0.3">
      <c r="A191" s="625" t="s">
        <v>526</v>
      </c>
      <c r="B191" s="626" t="s">
        <v>528</v>
      </c>
      <c r="C191" s="627" t="s">
        <v>550</v>
      </c>
      <c r="D191" s="628" t="s">
        <v>551</v>
      </c>
      <c r="E191" s="627" t="s">
        <v>4177</v>
      </c>
      <c r="F191" s="628" t="s">
        <v>4178</v>
      </c>
      <c r="G191" s="627" t="s">
        <v>4535</v>
      </c>
      <c r="H191" s="627" t="s">
        <v>4536</v>
      </c>
      <c r="I191" s="629">
        <v>1.8836363636363636</v>
      </c>
      <c r="J191" s="629">
        <v>2100</v>
      </c>
      <c r="K191" s="630">
        <v>3959.1</v>
      </c>
    </row>
    <row r="192" spans="1:11" ht="14.4" customHeight="1" x14ac:dyDescent="0.3">
      <c r="A192" s="625" t="s">
        <v>526</v>
      </c>
      <c r="B192" s="626" t="s">
        <v>528</v>
      </c>
      <c r="C192" s="627" t="s">
        <v>550</v>
      </c>
      <c r="D192" s="628" t="s">
        <v>551</v>
      </c>
      <c r="E192" s="627" t="s">
        <v>4177</v>
      </c>
      <c r="F192" s="628" t="s">
        <v>4178</v>
      </c>
      <c r="G192" s="627" t="s">
        <v>4537</v>
      </c>
      <c r="H192" s="627" t="s">
        <v>4538</v>
      </c>
      <c r="I192" s="629">
        <v>5.4576470588235297</v>
      </c>
      <c r="J192" s="629">
        <v>25809</v>
      </c>
      <c r="K192" s="630">
        <v>138783.08000000002</v>
      </c>
    </row>
    <row r="193" spans="1:11" ht="14.4" customHeight="1" x14ac:dyDescent="0.3">
      <c r="A193" s="625" t="s">
        <v>526</v>
      </c>
      <c r="B193" s="626" t="s">
        <v>528</v>
      </c>
      <c r="C193" s="627" t="s">
        <v>550</v>
      </c>
      <c r="D193" s="628" t="s">
        <v>551</v>
      </c>
      <c r="E193" s="627" t="s">
        <v>4177</v>
      </c>
      <c r="F193" s="628" t="s">
        <v>4178</v>
      </c>
      <c r="G193" s="627" t="s">
        <v>4539</v>
      </c>
      <c r="H193" s="627" t="s">
        <v>4540</v>
      </c>
      <c r="I193" s="629">
        <v>13.201999999999998</v>
      </c>
      <c r="J193" s="629">
        <v>60</v>
      </c>
      <c r="K193" s="630">
        <v>792.1</v>
      </c>
    </row>
    <row r="194" spans="1:11" ht="14.4" customHeight="1" x14ac:dyDescent="0.3">
      <c r="A194" s="625" t="s">
        <v>526</v>
      </c>
      <c r="B194" s="626" t="s">
        <v>528</v>
      </c>
      <c r="C194" s="627" t="s">
        <v>550</v>
      </c>
      <c r="D194" s="628" t="s">
        <v>551</v>
      </c>
      <c r="E194" s="627" t="s">
        <v>4177</v>
      </c>
      <c r="F194" s="628" t="s">
        <v>4178</v>
      </c>
      <c r="G194" s="627" t="s">
        <v>4541</v>
      </c>
      <c r="H194" s="627" t="s">
        <v>4542</v>
      </c>
      <c r="I194" s="629">
        <v>214.78</v>
      </c>
      <c r="J194" s="629">
        <v>10</v>
      </c>
      <c r="K194" s="630">
        <v>2147.7600000000002</v>
      </c>
    </row>
    <row r="195" spans="1:11" ht="14.4" customHeight="1" x14ac:dyDescent="0.3">
      <c r="A195" s="625" t="s">
        <v>526</v>
      </c>
      <c r="B195" s="626" t="s">
        <v>528</v>
      </c>
      <c r="C195" s="627" t="s">
        <v>550</v>
      </c>
      <c r="D195" s="628" t="s">
        <v>551</v>
      </c>
      <c r="E195" s="627" t="s">
        <v>4177</v>
      </c>
      <c r="F195" s="628" t="s">
        <v>4178</v>
      </c>
      <c r="G195" s="627" t="s">
        <v>4543</v>
      </c>
      <c r="H195" s="627" t="s">
        <v>4544</v>
      </c>
      <c r="I195" s="629">
        <v>406.56</v>
      </c>
      <c r="J195" s="629">
        <v>10</v>
      </c>
      <c r="K195" s="630">
        <v>4065.6</v>
      </c>
    </row>
    <row r="196" spans="1:11" ht="14.4" customHeight="1" x14ac:dyDescent="0.3">
      <c r="A196" s="625" t="s">
        <v>526</v>
      </c>
      <c r="B196" s="626" t="s">
        <v>528</v>
      </c>
      <c r="C196" s="627" t="s">
        <v>550</v>
      </c>
      <c r="D196" s="628" t="s">
        <v>551</v>
      </c>
      <c r="E196" s="627" t="s">
        <v>4177</v>
      </c>
      <c r="F196" s="628" t="s">
        <v>4178</v>
      </c>
      <c r="G196" s="627" t="s">
        <v>4545</v>
      </c>
      <c r="H196" s="627" t="s">
        <v>4546</v>
      </c>
      <c r="I196" s="629">
        <v>13.07</v>
      </c>
      <c r="J196" s="629">
        <v>60</v>
      </c>
      <c r="K196" s="630">
        <v>781.6</v>
      </c>
    </row>
    <row r="197" spans="1:11" ht="14.4" customHeight="1" x14ac:dyDescent="0.3">
      <c r="A197" s="625" t="s">
        <v>526</v>
      </c>
      <c r="B197" s="626" t="s">
        <v>528</v>
      </c>
      <c r="C197" s="627" t="s">
        <v>550</v>
      </c>
      <c r="D197" s="628" t="s">
        <v>551</v>
      </c>
      <c r="E197" s="627" t="s">
        <v>4177</v>
      </c>
      <c r="F197" s="628" t="s">
        <v>4178</v>
      </c>
      <c r="G197" s="627" t="s">
        <v>4547</v>
      </c>
      <c r="H197" s="627" t="s">
        <v>4548</v>
      </c>
      <c r="I197" s="629">
        <v>13.19</v>
      </c>
      <c r="J197" s="629">
        <v>10</v>
      </c>
      <c r="K197" s="630">
        <v>131.9</v>
      </c>
    </row>
    <row r="198" spans="1:11" ht="14.4" customHeight="1" x14ac:dyDescent="0.3">
      <c r="A198" s="625" t="s">
        <v>526</v>
      </c>
      <c r="B198" s="626" t="s">
        <v>528</v>
      </c>
      <c r="C198" s="627" t="s">
        <v>550</v>
      </c>
      <c r="D198" s="628" t="s">
        <v>551</v>
      </c>
      <c r="E198" s="627" t="s">
        <v>4177</v>
      </c>
      <c r="F198" s="628" t="s">
        <v>4178</v>
      </c>
      <c r="G198" s="627" t="s">
        <v>4549</v>
      </c>
      <c r="H198" s="627" t="s">
        <v>4550</v>
      </c>
      <c r="I198" s="629">
        <v>13.175000000000001</v>
      </c>
      <c r="J198" s="629">
        <v>20</v>
      </c>
      <c r="K198" s="630">
        <v>263.5</v>
      </c>
    </row>
    <row r="199" spans="1:11" ht="14.4" customHeight="1" x14ac:dyDescent="0.3">
      <c r="A199" s="625" t="s">
        <v>526</v>
      </c>
      <c r="B199" s="626" t="s">
        <v>528</v>
      </c>
      <c r="C199" s="627" t="s">
        <v>550</v>
      </c>
      <c r="D199" s="628" t="s">
        <v>551</v>
      </c>
      <c r="E199" s="627" t="s">
        <v>4177</v>
      </c>
      <c r="F199" s="628" t="s">
        <v>4178</v>
      </c>
      <c r="G199" s="627" t="s">
        <v>4551</v>
      </c>
      <c r="H199" s="627" t="s">
        <v>4552</v>
      </c>
      <c r="I199" s="629">
        <v>1.5540000000000003</v>
      </c>
      <c r="J199" s="629">
        <v>6000</v>
      </c>
      <c r="K199" s="630">
        <v>9324</v>
      </c>
    </row>
    <row r="200" spans="1:11" ht="14.4" customHeight="1" x14ac:dyDescent="0.3">
      <c r="A200" s="625" t="s">
        <v>526</v>
      </c>
      <c r="B200" s="626" t="s">
        <v>528</v>
      </c>
      <c r="C200" s="627" t="s">
        <v>550</v>
      </c>
      <c r="D200" s="628" t="s">
        <v>551</v>
      </c>
      <c r="E200" s="627" t="s">
        <v>4177</v>
      </c>
      <c r="F200" s="628" t="s">
        <v>4178</v>
      </c>
      <c r="G200" s="627" t="s">
        <v>4553</v>
      </c>
      <c r="H200" s="627" t="s">
        <v>4554</v>
      </c>
      <c r="I200" s="629">
        <v>21.233333333333334</v>
      </c>
      <c r="J200" s="629">
        <v>300</v>
      </c>
      <c r="K200" s="630">
        <v>6370</v>
      </c>
    </row>
    <row r="201" spans="1:11" ht="14.4" customHeight="1" x14ac:dyDescent="0.3">
      <c r="A201" s="625" t="s">
        <v>526</v>
      </c>
      <c r="B201" s="626" t="s">
        <v>528</v>
      </c>
      <c r="C201" s="627" t="s">
        <v>550</v>
      </c>
      <c r="D201" s="628" t="s">
        <v>551</v>
      </c>
      <c r="E201" s="627" t="s">
        <v>4177</v>
      </c>
      <c r="F201" s="628" t="s">
        <v>4178</v>
      </c>
      <c r="G201" s="627" t="s">
        <v>4555</v>
      </c>
      <c r="H201" s="627" t="s">
        <v>4556</v>
      </c>
      <c r="I201" s="629">
        <v>21.193333333333335</v>
      </c>
      <c r="J201" s="629">
        <v>1150</v>
      </c>
      <c r="K201" s="630">
        <v>24362</v>
      </c>
    </row>
    <row r="202" spans="1:11" ht="14.4" customHeight="1" x14ac:dyDescent="0.3">
      <c r="A202" s="625" t="s">
        <v>526</v>
      </c>
      <c r="B202" s="626" t="s">
        <v>528</v>
      </c>
      <c r="C202" s="627" t="s">
        <v>550</v>
      </c>
      <c r="D202" s="628" t="s">
        <v>551</v>
      </c>
      <c r="E202" s="627" t="s">
        <v>4177</v>
      </c>
      <c r="F202" s="628" t="s">
        <v>4178</v>
      </c>
      <c r="G202" s="627" t="s">
        <v>4557</v>
      </c>
      <c r="H202" s="627" t="s">
        <v>4558</v>
      </c>
      <c r="I202" s="629">
        <v>344.92999999999989</v>
      </c>
      <c r="J202" s="629">
        <v>190</v>
      </c>
      <c r="K202" s="630">
        <v>66004.09</v>
      </c>
    </row>
    <row r="203" spans="1:11" ht="14.4" customHeight="1" x14ac:dyDescent="0.3">
      <c r="A203" s="625" t="s">
        <v>526</v>
      </c>
      <c r="B203" s="626" t="s">
        <v>528</v>
      </c>
      <c r="C203" s="627" t="s">
        <v>550</v>
      </c>
      <c r="D203" s="628" t="s">
        <v>551</v>
      </c>
      <c r="E203" s="627" t="s">
        <v>4177</v>
      </c>
      <c r="F203" s="628" t="s">
        <v>4178</v>
      </c>
      <c r="G203" s="627" t="s">
        <v>4559</v>
      </c>
      <c r="H203" s="627" t="s">
        <v>4560</v>
      </c>
      <c r="I203" s="629">
        <v>479.15999999999997</v>
      </c>
      <c r="J203" s="629">
        <v>270</v>
      </c>
      <c r="K203" s="630">
        <v>129373.2</v>
      </c>
    </row>
    <row r="204" spans="1:11" ht="14.4" customHeight="1" x14ac:dyDescent="0.3">
      <c r="A204" s="625" t="s">
        <v>526</v>
      </c>
      <c r="B204" s="626" t="s">
        <v>528</v>
      </c>
      <c r="C204" s="627" t="s">
        <v>550</v>
      </c>
      <c r="D204" s="628" t="s">
        <v>551</v>
      </c>
      <c r="E204" s="627" t="s">
        <v>4177</v>
      </c>
      <c r="F204" s="628" t="s">
        <v>4178</v>
      </c>
      <c r="G204" s="627" t="s">
        <v>4561</v>
      </c>
      <c r="H204" s="627" t="s">
        <v>4562</v>
      </c>
      <c r="I204" s="629">
        <v>471.9</v>
      </c>
      <c r="J204" s="629">
        <v>2</v>
      </c>
      <c r="K204" s="630">
        <v>943.8</v>
      </c>
    </row>
    <row r="205" spans="1:11" ht="14.4" customHeight="1" x14ac:dyDescent="0.3">
      <c r="A205" s="625" t="s">
        <v>526</v>
      </c>
      <c r="B205" s="626" t="s">
        <v>528</v>
      </c>
      <c r="C205" s="627" t="s">
        <v>550</v>
      </c>
      <c r="D205" s="628" t="s">
        <v>551</v>
      </c>
      <c r="E205" s="627" t="s">
        <v>4177</v>
      </c>
      <c r="F205" s="628" t="s">
        <v>4178</v>
      </c>
      <c r="G205" s="627" t="s">
        <v>4561</v>
      </c>
      <c r="H205" s="627" t="s">
        <v>4563</v>
      </c>
      <c r="I205" s="629">
        <v>350.9</v>
      </c>
      <c r="J205" s="629">
        <v>2</v>
      </c>
      <c r="K205" s="630">
        <v>701.8</v>
      </c>
    </row>
    <row r="206" spans="1:11" ht="14.4" customHeight="1" x14ac:dyDescent="0.3">
      <c r="A206" s="625" t="s">
        <v>526</v>
      </c>
      <c r="B206" s="626" t="s">
        <v>528</v>
      </c>
      <c r="C206" s="627" t="s">
        <v>550</v>
      </c>
      <c r="D206" s="628" t="s">
        <v>551</v>
      </c>
      <c r="E206" s="627" t="s">
        <v>4177</v>
      </c>
      <c r="F206" s="628" t="s">
        <v>4178</v>
      </c>
      <c r="G206" s="627" t="s">
        <v>4564</v>
      </c>
      <c r="H206" s="627" t="s">
        <v>4565</v>
      </c>
      <c r="I206" s="629">
        <v>6.333333333333333</v>
      </c>
      <c r="J206" s="629">
        <v>70</v>
      </c>
      <c r="K206" s="630">
        <v>443.20000000000005</v>
      </c>
    </row>
    <row r="207" spans="1:11" ht="14.4" customHeight="1" x14ac:dyDescent="0.3">
      <c r="A207" s="625" t="s">
        <v>526</v>
      </c>
      <c r="B207" s="626" t="s">
        <v>528</v>
      </c>
      <c r="C207" s="627" t="s">
        <v>550</v>
      </c>
      <c r="D207" s="628" t="s">
        <v>551</v>
      </c>
      <c r="E207" s="627" t="s">
        <v>4177</v>
      </c>
      <c r="F207" s="628" t="s">
        <v>4178</v>
      </c>
      <c r="G207" s="627" t="s">
        <v>4564</v>
      </c>
      <c r="H207" s="627" t="s">
        <v>4566</v>
      </c>
      <c r="I207" s="629">
        <v>6.65</v>
      </c>
      <c r="J207" s="629">
        <v>20</v>
      </c>
      <c r="K207" s="630">
        <v>133</v>
      </c>
    </row>
    <row r="208" spans="1:11" ht="14.4" customHeight="1" x14ac:dyDescent="0.3">
      <c r="A208" s="625" t="s">
        <v>526</v>
      </c>
      <c r="B208" s="626" t="s">
        <v>528</v>
      </c>
      <c r="C208" s="627" t="s">
        <v>550</v>
      </c>
      <c r="D208" s="628" t="s">
        <v>551</v>
      </c>
      <c r="E208" s="627" t="s">
        <v>4177</v>
      </c>
      <c r="F208" s="628" t="s">
        <v>4178</v>
      </c>
      <c r="G208" s="627" t="s">
        <v>4567</v>
      </c>
      <c r="H208" s="627" t="s">
        <v>4568</v>
      </c>
      <c r="I208" s="629">
        <v>6.3419999999999996</v>
      </c>
      <c r="J208" s="629">
        <v>90</v>
      </c>
      <c r="K208" s="630">
        <v>571.59999999999991</v>
      </c>
    </row>
    <row r="209" spans="1:11" ht="14.4" customHeight="1" x14ac:dyDescent="0.3">
      <c r="A209" s="625" t="s">
        <v>526</v>
      </c>
      <c r="B209" s="626" t="s">
        <v>528</v>
      </c>
      <c r="C209" s="627" t="s">
        <v>550</v>
      </c>
      <c r="D209" s="628" t="s">
        <v>551</v>
      </c>
      <c r="E209" s="627" t="s">
        <v>4177</v>
      </c>
      <c r="F209" s="628" t="s">
        <v>4178</v>
      </c>
      <c r="G209" s="627" t="s">
        <v>4567</v>
      </c>
      <c r="H209" s="627" t="s">
        <v>4569</v>
      </c>
      <c r="I209" s="629">
        <v>6.6150000000000002</v>
      </c>
      <c r="J209" s="629">
        <v>40</v>
      </c>
      <c r="K209" s="630">
        <v>264.60000000000002</v>
      </c>
    </row>
    <row r="210" spans="1:11" ht="14.4" customHeight="1" x14ac:dyDescent="0.3">
      <c r="A210" s="625" t="s">
        <v>526</v>
      </c>
      <c r="B210" s="626" t="s">
        <v>528</v>
      </c>
      <c r="C210" s="627" t="s">
        <v>550</v>
      </c>
      <c r="D210" s="628" t="s">
        <v>551</v>
      </c>
      <c r="E210" s="627" t="s">
        <v>4177</v>
      </c>
      <c r="F210" s="628" t="s">
        <v>4178</v>
      </c>
      <c r="G210" s="627" t="s">
        <v>4570</v>
      </c>
      <c r="H210" s="627" t="s">
        <v>4571</v>
      </c>
      <c r="I210" s="629">
        <v>6.42</v>
      </c>
      <c r="J210" s="629">
        <v>20</v>
      </c>
      <c r="K210" s="630">
        <v>128.4</v>
      </c>
    </row>
    <row r="211" spans="1:11" ht="14.4" customHeight="1" x14ac:dyDescent="0.3">
      <c r="A211" s="625" t="s">
        <v>526</v>
      </c>
      <c r="B211" s="626" t="s">
        <v>528</v>
      </c>
      <c r="C211" s="627" t="s">
        <v>550</v>
      </c>
      <c r="D211" s="628" t="s">
        <v>551</v>
      </c>
      <c r="E211" s="627" t="s">
        <v>4177</v>
      </c>
      <c r="F211" s="628" t="s">
        <v>4178</v>
      </c>
      <c r="G211" s="627" t="s">
        <v>4570</v>
      </c>
      <c r="H211" s="627" t="s">
        <v>4572</v>
      </c>
      <c r="I211" s="629">
        <v>6.63</v>
      </c>
      <c r="J211" s="629">
        <v>10</v>
      </c>
      <c r="K211" s="630">
        <v>66.3</v>
      </c>
    </row>
    <row r="212" spans="1:11" ht="14.4" customHeight="1" x14ac:dyDescent="0.3">
      <c r="A212" s="625" t="s">
        <v>526</v>
      </c>
      <c r="B212" s="626" t="s">
        <v>528</v>
      </c>
      <c r="C212" s="627" t="s">
        <v>550</v>
      </c>
      <c r="D212" s="628" t="s">
        <v>551</v>
      </c>
      <c r="E212" s="627" t="s">
        <v>4177</v>
      </c>
      <c r="F212" s="628" t="s">
        <v>4178</v>
      </c>
      <c r="G212" s="627" t="s">
        <v>4573</v>
      </c>
      <c r="H212" s="627" t="s">
        <v>4574</v>
      </c>
      <c r="I212" s="629">
        <v>261.57799999999997</v>
      </c>
      <c r="J212" s="629">
        <v>18</v>
      </c>
      <c r="K212" s="630">
        <v>4708.68</v>
      </c>
    </row>
    <row r="213" spans="1:11" ht="14.4" customHeight="1" x14ac:dyDescent="0.3">
      <c r="A213" s="625" t="s">
        <v>526</v>
      </c>
      <c r="B213" s="626" t="s">
        <v>528</v>
      </c>
      <c r="C213" s="627" t="s">
        <v>550</v>
      </c>
      <c r="D213" s="628" t="s">
        <v>551</v>
      </c>
      <c r="E213" s="627" t="s">
        <v>4177</v>
      </c>
      <c r="F213" s="628" t="s">
        <v>4178</v>
      </c>
      <c r="G213" s="627" t="s">
        <v>4575</v>
      </c>
      <c r="H213" s="627" t="s">
        <v>4576</v>
      </c>
      <c r="I213" s="629">
        <v>6.5</v>
      </c>
      <c r="J213" s="629">
        <v>20</v>
      </c>
      <c r="K213" s="630">
        <v>130</v>
      </c>
    </row>
    <row r="214" spans="1:11" ht="14.4" customHeight="1" x14ac:dyDescent="0.3">
      <c r="A214" s="625" t="s">
        <v>526</v>
      </c>
      <c r="B214" s="626" t="s">
        <v>528</v>
      </c>
      <c r="C214" s="627" t="s">
        <v>550</v>
      </c>
      <c r="D214" s="628" t="s">
        <v>551</v>
      </c>
      <c r="E214" s="627" t="s">
        <v>4177</v>
      </c>
      <c r="F214" s="628" t="s">
        <v>4178</v>
      </c>
      <c r="G214" s="627" t="s">
        <v>4575</v>
      </c>
      <c r="H214" s="627" t="s">
        <v>4577</v>
      </c>
      <c r="I214" s="629">
        <v>6.65</v>
      </c>
      <c r="J214" s="629">
        <v>10</v>
      </c>
      <c r="K214" s="630">
        <v>66.5</v>
      </c>
    </row>
    <row r="215" spans="1:11" ht="14.4" customHeight="1" x14ac:dyDescent="0.3">
      <c r="A215" s="625" t="s">
        <v>526</v>
      </c>
      <c r="B215" s="626" t="s">
        <v>528</v>
      </c>
      <c r="C215" s="627" t="s">
        <v>550</v>
      </c>
      <c r="D215" s="628" t="s">
        <v>551</v>
      </c>
      <c r="E215" s="627" t="s">
        <v>4177</v>
      </c>
      <c r="F215" s="628" t="s">
        <v>4178</v>
      </c>
      <c r="G215" s="627" t="s">
        <v>4578</v>
      </c>
      <c r="H215" s="627" t="s">
        <v>4579</v>
      </c>
      <c r="I215" s="629">
        <v>157.30000000000001</v>
      </c>
      <c r="J215" s="629">
        <v>20</v>
      </c>
      <c r="K215" s="630">
        <v>3146</v>
      </c>
    </row>
    <row r="216" spans="1:11" ht="14.4" customHeight="1" x14ac:dyDescent="0.3">
      <c r="A216" s="625" t="s">
        <v>526</v>
      </c>
      <c r="B216" s="626" t="s">
        <v>528</v>
      </c>
      <c r="C216" s="627" t="s">
        <v>550</v>
      </c>
      <c r="D216" s="628" t="s">
        <v>551</v>
      </c>
      <c r="E216" s="627" t="s">
        <v>4177</v>
      </c>
      <c r="F216" s="628" t="s">
        <v>4178</v>
      </c>
      <c r="G216" s="627" t="s">
        <v>4580</v>
      </c>
      <c r="H216" s="627" t="s">
        <v>4581</v>
      </c>
      <c r="I216" s="629">
        <v>220.91000000000003</v>
      </c>
      <c r="J216" s="629">
        <v>310</v>
      </c>
      <c r="K216" s="630">
        <v>68482.039999999994</v>
      </c>
    </row>
    <row r="217" spans="1:11" ht="14.4" customHeight="1" x14ac:dyDescent="0.3">
      <c r="A217" s="625" t="s">
        <v>526</v>
      </c>
      <c r="B217" s="626" t="s">
        <v>528</v>
      </c>
      <c r="C217" s="627" t="s">
        <v>550</v>
      </c>
      <c r="D217" s="628" t="s">
        <v>551</v>
      </c>
      <c r="E217" s="627" t="s">
        <v>4177</v>
      </c>
      <c r="F217" s="628" t="s">
        <v>4178</v>
      </c>
      <c r="G217" s="627" t="s">
        <v>4582</v>
      </c>
      <c r="H217" s="627" t="s">
        <v>4583</v>
      </c>
      <c r="I217" s="629">
        <v>0.45999999999999996</v>
      </c>
      <c r="J217" s="629">
        <v>12200</v>
      </c>
      <c r="K217" s="630">
        <v>5610</v>
      </c>
    </row>
    <row r="218" spans="1:11" ht="14.4" customHeight="1" x14ac:dyDescent="0.3">
      <c r="A218" s="625" t="s">
        <v>526</v>
      </c>
      <c r="B218" s="626" t="s">
        <v>528</v>
      </c>
      <c r="C218" s="627" t="s">
        <v>550</v>
      </c>
      <c r="D218" s="628" t="s">
        <v>551</v>
      </c>
      <c r="E218" s="627" t="s">
        <v>4177</v>
      </c>
      <c r="F218" s="628" t="s">
        <v>4178</v>
      </c>
      <c r="G218" s="627" t="s">
        <v>4221</v>
      </c>
      <c r="H218" s="627" t="s">
        <v>4222</v>
      </c>
      <c r="I218" s="629">
        <v>0.47333333333333333</v>
      </c>
      <c r="J218" s="629">
        <v>6000</v>
      </c>
      <c r="K218" s="630">
        <v>2840</v>
      </c>
    </row>
    <row r="219" spans="1:11" ht="14.4" customHeight="1" x14ac:dyDescent="0.3">
      <c r="A219" s="625" t="s">
        <v>526</v>
      </c>
      <c r="B219" s="626" t="s">
        <v>528</v>
      </c>
      <c r="C219" s="627" t="s">
        <v>550</v>
      </c>
      <c r="D219" s="628" t="s">
        <v>551</v>
      </c>
      <c r="E219" s="627" t="s">
        <v>4177</v>
      </c>
      <c r="F219" s="628" t="s">
        <v>4178</v>
      </c>
      <c r="G219" s="627" t="s">
        <v>4584</v>
      </c>
      <c r="H219" s="627" t="s">
        <v>4585</v>
      </c>
      <c r="I219" s="629">
        <v>3.9929999999999999</v>
      </c>
      <c r="J219" s="629">
        <v>2800</v>
      </c>
      <c r="K219" s="630">
        <v>11140</v>
      </c>
    </row>
    <row r="220" spans="1:11" ht="14.4" customHeight="1" x14ac:dyDescent="0.3">
      <c r="A220" s="625" t="s">
        <v>526</v>
      </c>
      <c r="B220" s="626" t="s">
        <v>528</v>
      </c>
      <c r="C220" s="627" t="s">
        <v>550</v>
      </c>
      <c r="D220" s="628" t="s">
        <v>551</v>
      </c>
      <c r="E220" s="627" t="s">
        <v>4177</v>
      </c>
      <c r="F220" s="628" t="s">
        <v>4178</v>
      </c>
      <c r="G220" s="627" t="s">
        <v>4586</v>
      </c>
      <c r="H220" s="627" t="s">
        <v>4587</v>
      </c>
      <c r="I220" s="629">
        <v>2.5250000000000004</v>
      </c>
      <c r="J220" s="629">
        <v>200</v>
      </c>
      <c r="K220" s="630">
        <v>505</v>
      </c>
    </row>
    <row r="221" spans="1:11" ht="14.4" customHeight="1" x14ac:dyDescent="0.3">
      <c r="A221" s="625" t="s">
        <v>526</v>
      </c>
      <c r="B221" s="626" t="s">
        <v>528</v>
      </c>
      <c r="C221" s="627" t="s">
        <v>550</v>
      </c>
      <c r="D221" s="628" t="s">
        <v>551</v>
      </c>
      <c r="E221" s="627" t="s">
        <v>4177</v>
      </c>
      <c r="F221" s="628" t="s">
        <v>4178</v>
      </c>
      <c r="G221" s="627" t="s">
        <v>4588</v>
      </c>
      <c r="H221" s="627" t="s">
        <v>4589</v>
      </c>
      <c r="I221" s="629">
        <v>2.5840000000000005</v>
      </c>
      <c r="J221" s="629">
        <v>8800</v>
      </c>
      <c r="K221" s="630">
        <v>22715</v>
      </c>
    </row>
    <row r="222" spans="1:11" ht="14.4" customHeight="1" x14ac:dyDescent="0.3">
      <c r="A222" s="625" t="s">
        <v>526</v>
      </c>
      <c r="B222" s="626" t="s">
        <v>528</v>
      </c>
      <c r="C222" s="627" t="s">
        <v>550</v>
      </c>
      <c r="D222" s="628" t="s">
        <v>551</v>
      </c>
      <c r="E222" s="627" t="s">
        <v>4177</v>
      </c>
      <c r="F222" s="628" t="s">
        <v>4178</v>
      </c>
      <c r="G222" s="627" t="s">
        <v>4590</v>
      </c>
      <c r="H222" s="627" t="s">
        <v>4591</v>
      </c>
      <c r="I222" s="629">
        <v>2.5770000000000004</v>
      </c>
      <c r="J222" s="629">
        <v>8800</v>
      </c>
      <c r="K222" s="630">
        <v>22652</v>
      </c>
    </row>
    <row r="223" spans="1:11" ht="14.4" customHeight="1" x14ac:dyDescent="0.3">
      <c r="A223" s="625" t="s">
        <v>526</v>
      </c>
      <c r="B223" s="626" t="s">
        <v>528</v>
      </c>
      <c r="C223" s="627" t="s">
        <v>550</v>
      </c>
      <c r="D223" s="628" t="s">
        <v>551</v>
      </c>
      <c r="E223" s="627" t="s">
        <v>4177</v>
      </c>
      <c r="F223" s="628" t="s">
        <v>4178</v>
      </c>
      <c r="G223" s="627" t="s">
        <v>4592</v>
      </c>
      <c r="H223" s="627" t="s">
        <v>4593</v>
      </c>
      <c r="I223" s="629">
        <v>15.391428571428573</v>
      </c>
      <c r="J223" s="629">
        <v>450</v>
      </c>
      <c r="K223" s="630">
        <v>6926.1</v>
      </c>
    </row>
    <row r="224" spans="1:11" ht="14.4" customHeight="1" x14ac:dyDescent="0.3">
      <c r="A224" s="625" t="s">
        <v>526</v>
      </c>
      <c r="B224" s="626" t="s">
        <v>528</v>
      </c>
      <c r="C224" s="627" t="s">
        <v>550</v>
      </c>
      <c r="D224" s="628" t="s">
        <v>551</v>
      </c>
      <c r="E224" s="627" t="s">
        <v>4177</v>
      </c>
      <c r="F224" s="628" t="s">
        <v>4178</v>
      </c>
      <c r="G224" s="627" t="s">
        <v>4594</v>
      </c>
      <c r="H224" s="627" t="s">
        <v>4595</v>
      </c>
      <c r="I224" s="629">
        <v>689.7</v>
      </c>
      <c r="J224" s="629">
        <v>7</v>
      </c>
      <c r="K224" s="630">
        <v>4827.8999999999996</v>
      </c>
    </row>
    <row r="225" spans="1:11" ht="14.4" customHeight="1" x14ac:dyDescent="0.3">
      <c r="A225" s="625" t="s">
        <v>526</v>
      </c>
      <c r="B225" s="626" t="s">
        <v>528</v>
      </c>
      <c r="C225" s="627" t="s">
        <v>550</v>
      </c>
      <c r="D225" s="628" t="s">
        <v>551</v>
      </c>
      <c r="E225" s="627" t="s">
        <v>4177</v>
      </c>
      <c r="F225" s="628" t="s">
        <v>4178</v>
      </c>
      <c r="G225" s="627" t="s">
        <v>4596</v>
      </c>
      <c r="H225" s="627" t="s">
        <v>4597</v>
      </c>
      <c r="I225" s="629">
        <v>97.704999999999998</v>
      </c>
      <c r="J225" s="629">
        <v>10</v>
      </c>
      <c r="K225" s="630">
        <v>977.06999999999994</v>
      </c>
    </row>
    <row r="226" spans="1:11" ht="14.4" customHeight="1" x14ac:dyDescent="0.3">
      <c r="A226" s="625" t="s">
        <v>526</v>
      </c>
      <c r="B226" s="626" t="s">
        <v>528</v>
      </c>
      <c r="C226" s="627" t="s">
        <v>550</v>
      </c>
      <c r="D226" s="628" t="s">
        <v>551</v>
      </c>
      <c r="E226" s="627" t="s">
        <v>4177</v>
      </c>
      <c r="F226" s="628" t="s">
        <v>4178</v>
      </c>
      <c r="G226" s="627" t="s">
        <v>4598</v>
      </c>
      <c r="H226" s="627" t="s">
        <v>4599</v>
      </c>
      <c r="I226" s="629">
        <v>527.96</v>
      </c>
      <c r="J226" s="629">
        <v>20</v>
      </c>
      <c r="K226" s="630">
        <v>10559.3</v>
      </c>
    </row>
    <row r="227" spans="1:11" ht="14.4" customHeight="1" x14ac:dyDescent="0.3">
      <c r="A227" s="625" t="s">
        <v>526</v>
      </c>
      <c r="B227" s="626" t="s">
        <v>528</v>
      </c>
      <c r="C227" s="627" t="s">
        <v>550</v>
      </c>
      <c r="D227" s="628" t="s">
        <v>551</v>
      </c>
      <c r="E227" s="627" t="s">
        <v>4177</v>
      </c>
      <c r="F227" s="628" t="s">
        <v>4178</v>
      </c>
      <c r="G227" s="627" t="s">
        <v>4600</v>
      </c>
      <c r="H227" s="627" t="s">
        <v>4601</v>
      </c>
      <c r="I227" s="629">
        <v>2309.9316666666664</v>
      </c>
      <c r="J227" s="629">
        <v>30</v>
      </c>
      <c r="K227" s="630">
        <v>69297.95</v>
      </c>
    </row>
    <row r="228" spans="1:11" ht="14.4" customHeight="1" x14ac:dyDescent="0.3">
      <c r="A228" s="625" t="s">
        <v>526</v>
      </c>
      <c r="B228" s="626" t="s">
        <v>528</v>
      </c>
      <c r="C228" s="627" t="s">
        <v>550</v>
      </c>
      <c r="D228" s="628" t="s">
        <v>551</v>
      </c>
      <c r="E228" s="627" t="s">
        <v>4177</v>
      </c>
      <c r="F228" s="628" t="s">
        <v>4178</v>
      </c>
      <c r="G228" s="627" t="s">
        <v>4602</v>
      </c>
      <c r="H228" s="627" t="s">
        <v>4603</v>
      </c>
      <c r="I228" s="629">
        <v>484.04</v>
      </c>
      <c r="J228" s="629">
        <v>20</v>
      </c>
      <c r="K228" s="630">
        <v>9680.7000000000007</v>
      </c>
    </row>
    <row r="229" spans="1:11" ht="14.4" customHeight="1" x14ac:dyDescent="0.3">
      <c r="A229" s="625" t="s">
        <v>526</v>
      </c>
      <c r="B229" s="626" t="s">
        <v>528</v>
      </c>
      <c r="C229" s="627" t="s">
        <v>550</v>
      </c>
      <c r="D229" s="628" t="s">
        <v>551</v>
      </c>
      <c r="E229" s="627" t="s">
        <v>4177</v>
      </c>
      <c r="F229" s="628" t="s">
        <v>4178</v>
      </c>
      <c r="G229" s="627" t="s">
        <v>4604</v>
      </c>
      <c r="H229" s="627" t="s">
        <v>4605</v>
      </c>
      <c r="I229" s="629">
        <v>1342</v>
      </c>
      <c r="J229" s="629">
        <v>1</v>
      </c>
      <c r="K229" s="630">
        <v>1342</v>
      </c>
    </row>
    <row r="230" spans="1:11" ht="14.4" customHeight="1" x14ac:dyDescent="0.3">
      <c r="A230" s="625" t="s">
        <v>526</v>
      </c>
      <c r="B230" s="626" t="s">
        <v>528</v>
      </c>
      <c r="C230" s="627" t="s">
        <v>550</v>
      </c>
      <c r="D230" s="628" t="s">
        <v>551</v>
      </c>
      <c r="E230" s="627" t="s">
        <v>4177</v>
      </c>
      <c r="F230" s="628" t="s">
        <v>4178</v>
      </c>
      <c r="G230" s="627" t="s">
        <v>4606</v>
      </c>
      <c r="H230" s="627" t="s">
        <v>4607</v>
      </c>
      <c r="I230" s="629">
        <v>1387.45</v>
      </c>
      <c r="J230" s="629">
        <v>7</v>
      </c>
      <c r="K230" s="630">
        <v>9712.1299999999992</v>
      </c>
    </row>
    <row r="231" spans="1:11" ht="14.4" customHeight="1" x14ac:dyDescent="0.3">
      <c r="A231" s="625" t="s">
        <v>526</v>
      </c>
      <c r="B231" s="626" t="s">
        <v>528</v>
      </c>
      <c r="C231" s="627" t="s">
        <v>550</v>
      </c>
      <c r="D231" s="628" t="s">
        <v>551</v>
      </c>
      <c r="E231" s="627" t="s">
        <v>4177</v>
      </c>
      <c r="F231" s="628" t="s">
        <v>4178</v>
      </c>
      <c r="G231" s="627" t="s">
        <v>4608</v>
      </c>
      <c r="H231" s="627" t="s">
        <v>4609</v>
      </c>
      <c r="I231" s="629">
        <v>646.79999999999995</v>
      </c>
      <c r="J231" s="629">
        <v>4</v>
      </c>
      <c r="K231" s="630">
        <v>2587.1999999999998</v>
      </c>
    </row>
    <row r="232" spans="1:11" ht="14.4" customHeight="1" x14ac:dyDescent="0.3">
      <c r="A232" s="625" t="s">
        <v>526</v>
      </c>
      <c r="B232" s="626" t="s">
        <v>528</v>
      </c>
      <c r="C232" s="627" t="s">
        <v>550</v>
      </c>
      <c r="D232" s="628" t="s">
        <v>551</v>
      </c>
      <c r="E232" s="627" t="s">
        <v>4177</v>
      </c>
      <c r="F232" s="628" t="s">
        <v>4178</v>
      </c>
      <c r="G232" s="627" t="s">
        <v>4610</v>
      </c>
      <c r="H232" s="627" t="s">
        <v>4611</v>
      </c>
      <c r="I232" s="629">
        <v>91.04</v>
      </c>
      <c r="J232" s="629">
        <v>40</v>
      </c>
      <c r="K232" s="630">
        <v>3641.62</v>
      </c>
    </row>
    <row r="233" spans="1:11" ht="14.4" customHeight="1" x14ac:dyDescent="0.3">
      <c r="A233" s="625" t="s">
        <v>526</v>
      </c>
      <c r="B233" s="626" t="s">
        <v>528</v>
      </c>
      <c r="C233" s="627" t="s">
        <v>550</v>
      </c>
      <c r="D233" s="628" t="s">
        <v>551</v>
      </c>
      <c r="E233" s="627" t="s">
        <v>4177</v>
      </c>
      <c r="F233" s="628" t="s">
        <v>4178</v>
      </c>
      <c r="G233" s="627" t="s">
        <v>4612</v>
      </c>
      <c r="H233" s="627" t="s">
        <v>4613</v>
      </c>
      <c r="I233" s="629">
        <v>91.04</v>
      </c>
      <c r="J233" s="629">
        <v>40</v>
      </c>
      <c r="K233" s="630">
        <v>3641.62</v>
      </c>
    </row>
    <row r="234" spans="1:11" ht="14.4" customHeight="1" x14ac:dyDescent="0.3">
      <c r="A234" s="625" t="s">
        <v>526</v>
      </c>
      <c r="B234" s="626" t="s">
        <v>528</v>
      </c>
      <c r="C234" s="627" t="s">
        <v>550</v>
      </c>
      <c r="D234" s="628" t="s">
        <v>551</v>
      </c>
      <c r="E234" s="627" t="s">
        <v>4177</v>
      </c>
      <c r="F234" s="628" t="s">
        <v>4178</v>
      </c>
      <c r="G234" s="627" t="s">
        <v>4614</v>
      </c>
      <c r="H234" s="627" t="s">
        <v>4615</v>
      </c>
      <c r="I234" s="629">
        <v>3213</v>
      </c>
      <c r="J234" s="629">
        <v>1</v>
      </c>
      <c r="K234" s="630">
        <v>3213</v>
      </c>
    </row>
    <row r="235" spans="1:11" ht="14.4" customHeight="1" x14ac:dyDescent="0.3">
      <c r="A235" s="625" t="s">
        <v>526</v>
      </c>
      <c r="B235" s="626" t="s">
        <v>528</v>
      </c>
      <c r="C235" s="627" t="s">
        <v>550</v>
      </c>
      <c r="D235" s="628" t="s">
        <v>551</v>
      </c>
      <c r="E235" s="627" t="s">
        <v>4177</v>
      </c>
      <c r="F235" s="628" t="s">
        <v>4178</v>
      </c>
      <c r="G235" s="627" t="s">
        <v>4616</v>
      </c>
      <c r="H235" s="627" t="s">
        <v>4617</v>
      </c>
      <c r="I235" s="629">
        <v>484.03</v>
      </c>
      <c r="J235" s="629">
        <v>10</v>
      </c>
      <c r="K235" s="630">
        <v>4840.3</v>
      </c>
    </row>
    <row r="236" spans="1:11" ht="14.4" customHeight="1" x14ac:dyDescent="0.3">
      <c r="A236" s="625" t="s">
        <v>526</v>
      </c>
      <c r="B236" s="626" t="s">
        <v>528</v>
      </c>
      <c r="C236" s="627" t="s">
        <v>550</v>
      </c>
      <c r="D236" s="628" t="s">
        <v>551</v>
      </c>
      <c r="E236" s="627" t="s">
        <v>4177</v>
      </c>
      <c r="F236" s="628" t="s">
        <v>4178</v>
      </c>
      <c r="G236" s="627" t="s">
        <v>4618</v>
      </c>
      <c r="H236" s="627" t="s">
        <v>4619</v>
      </c>
      <c r="I236" s="629">
        <v>162.20000000000002</v>
      </c>
      <c r="J236" s="629">
        <v>6</v>
      </c>
      <c r="K236" s="630">
        <v>973.21</v>
      </c>
    </row>
    <row r="237" spans="1:11" ht="14.4" customHeight="1" x14ac:dyDescent="0.3">
      <c r="A237" s="625" t="s">
        <v>526</v>
      </c>
      <c r="B237" s="626" t="s">
        <v>528</v>
      </c>
      <c r="C237" s="627" t="s">
        <v>550</v>
      </c>
      <c r="D237" s="628" t="s">
        <v>551</v>
      </c>
      <c r="E237" s="627" t="s">
        <v>4177</v>
      </c>
      <c r="F237" s="628" t="s">
        <v>4178</v>
      </c>
      <c r="G237" s="627" t="s">
        <v>4620</v>
      </c>
      <c r="H237" s="627" t="s">
        <v>4621</v>
      </c>
      <c r="I237" s="629">
        <v>186.94</v>
      </c>
      <c r="J237" s="629">
        <v>10</v>
      </c>
      <c r="K237" s="630">
        <v>1869.4</v>
      </c>
    </row>
    <row r="238" spans="1:11" ht="14.4" customHeight="1" x14ac:dyDescent="0.3">
      <c r="A238" s="625" t="s">
        <v>526</v>
      </c>
      <c r="B238" s="626" t="s">
        <v>528</v>
      </c>
      <c r="C238" s="627" t="s">
        <v>550</v>
      </c>
      <c r="D238" s="628" t="s">
        <v>551</v>
      </c>
      <c r="E238" s="627" t="s">
        <v>4177</v>
      </c>
      <c r="F238" s="628" t="s">
        <v>4178</v>
      </c>
      <c r="G238" s="627" t="s">
        <v>4622</v>
      </c>
      <c r="H238" s="627" t="s">
        <v>4623</v>
      </c>
      <c r="I238" s="629">
        <v>22.324999999999999</v>
      </c>
      <c r="J238" s="629">
        <v>40</v>
      </c>
      <c r="K238" s="630">
        <v>893.08</v>
      </c>
    </row>
    <row r="239" spans="1:11" ht="14.4" customHeight="1" x14ac:dyDescent="0.3">
      <c r="A239" s="625" t="s">
        <v>526</v>
      </c>
      <c r="B239" s="626" t="s">
        <v>528</v>
      </c>
      <c r="C239" s="627" t="s">
        <v>550</v>
      </c>
      <c r="D239" s="628" t="s">
        <v>551</v>
      </c>
      <c r="E239" s="627" t="s">
        <v>4177</v>
      </c>
      <c r="F239" s="628" t="s">
        <v>4178</v>
      </c>
      <c r="G239" s="627" t="s">
        <v>4624</v>
      </c>
      <c r="H239" s="627" t="s">
        <v>4625</v>
      </c>
      <c r="I239" s="629">
        <v>61.06</v>
      </c>
      <c r="J239" s="629">
        <v>300</v>
      </c>
      <c r="K239" s="630">
        <v>18316.98</v>
      </c>
    </row>
    <row r="240" spans="1:11" ht="14.4" customHeight="1" x14ac:dyDescent="0.3">
      <c r="A240" s="625" t="s">
        <v>526</v>
      </c>
      <c r="B240" s="626" t="s">
        <v>528</v>
      </c>
      <c r="C240" s="627" t="s">
        <v>550</v>
      </c>
      <c r="D240" s="628" t="s">
        <v>551</v>
      </c>
      <c r="E240" s="627" t="s">
        <v>4177</v>
      </c>
      <c r="F240" s="628" t="s">
        <v>4178</v>
      </c>
      <c r="G240" s="627" t="s">
        <v>4626</v>
      </c>
      <c r="H240" s="627" t="s">
        <v>4627</v>
      </c>
      <c r="I240" s="629">
        <v>1869.4300000000003</v>
      </c>
      <c r="J240" s="629">
        <v>25</v>
      </c>
      <c r="K240" s="630">
        <v>46735.75</v>
      </c>
    </row>
    <row r="241" spans="1:11" ht="14.4" customHeight="1" x14ac:dyDescent="0.3">
      <c r="A241" s="625" t="s">
        <v>526</v>
      </c>
      <c r="B241" s="626" t="s">
        <v>528</v>
      </c>
      <c r="C241" s="627" t="s">
        <v>550</v>
      </c>
      <c r="D241" s="628" t="s">
        <v>551</v>
      </c>
      <c r="E241" s="627" t="s">
        <v>4177</v>
      </c>
      <c r="F241" s="628" t="s">
        <v>4178</v>
      </c>
      <c r="G241" s="627" t="s">
        <v>4628</v>
      </c>
      <c r="H241" s="627" t="s">
        <v>4629</v>
      </c>
      <c r="I241" s="629">
        <v>71.27</v>
      </c>
      <c r="J241" s="629">
        <v>14</v>
      </c>
      <c r="K241" s="630">
        <v>997.77</v>
      </c>
    </row>
    <row r="242" spans="1:11" ht="14.4" customHeight="1" x14ac:dyDescent="0.3">
      <c r="A242" s="625" t="s">
        <v>526</v>
      </c>
      <c r="B242" s="626" t="s">
        <v>528</v>
      </c>
      <c r="C242" s="627" t="s">
        <v>550</v>
      </c>
      <c r="D242" s="628" t="s">
        <v>551</v>
      </c>
      <c r="E242" s="627" t="s">
        <v>4177</v>
      </c>
      <c r="F242" s="628" t="s">
        <v>4178</v>
      </c>
      <c r="G242" s="627" t="s">
        <v>4630</v>
      </c>
      <c r="H242" s="627" t="s">
        <v>4631</v>
      </c>
      <c r="I242" s="629">
        <v>275.30624999999998</v>
      </c>
      <c r="J242" s="629">
        <v>260</v>
      </c>
      <c r="K242" s="630">
        <v>70785</v>
      </c>
    </row>
    <row r="243" spans="1:11" ht="14.4" customHeight="1" x14ac:dyDescent="0.3">
      <c r="A243" s="625" t="s">
        <v>526</v>
      </c>
      <c r="B243" s="626" t="s">
        <v>528</v>
      </c>
      <c r="C243" s="627" t="s">
        <v>550</v>
      </c>
      <c r="D243" s="628" t="s">
        <v>551</v>
      </c>
      <c r="E243" s="627" t="s">
        <v>4177</v>
      </c>
      <c r="F243" s="628" t="s">
        <v>4178</v>
      </c>
      <c r="G243" s="627" t="s">
        <v>4632</v>
      </c>
      <c r="H243" s="627" t="s">
        <v>4633</v>
      </c>
      <c r="I243" s="629">
        <v>12.84</v>
      </c>
      <c r="J243" s="629">
        <v>100</v>
      </c>
      <c r="K243" s="630">
        <v>1284.42</v>
      </c>
    </row>
    <row r="244" spans="1:11" ht="14.4" customHeight="1" x14ac:dyDescent="0.3">
      <c r="A244" s="625" t="s">
        <v>526</v>
      </c>
      <c r="B244" s="626" t="s">
        <v>528</v>
      </c>
      <c r="C244" s="627" t="s">
        <v>550</v>
      </c>
      <c r="D244" s="628" t="s">
        <v>551</v>
      </c>
      <c r="E244" s="627" t="s">
        <v>4177</v>
      </c>
      <c r="F244" s="628" t="s">
        <v>4178</v>
      </c>
      <c r="G244" s="627" t="s">
        <v>4634</v>
      </c>
      <c r="H244" s="627" t="s">
        <v>4635</v>
      </c>
      <c r="I244" s="629">
        <v>649.09</v>
      </c>
      <c r="J244" s="629">
        <v>10</v>
      </c>
      <c r="K244" s="630">
        <v>6490.91</v>
      </c>
    </row>
    <row r="245" spans="1:11" ht="14.4" customHeight="1" x14ac:dyDescent="0.3">
      <c r="A245" s="625" t="s">
        <v>526</v>
      </c>
      <c r="B245" s="626" t="s">
        <v>528</v>
      </c>
      <c r="C245" s="627" t="s">
        <v>550</v>
      </c>
      <c r="D245" s="628" t="s">
        <v>551</v>
      </c>
      <c r="E245" s="627" t="s">
        <v>4177</v>
      </c>
      <c r="F245" s="628" t="s">
        <v>4178</v>
      </c>
      <c r="G245" s="627" t="s">
        <v>4636</v>
      </c>
      <c r="H245" s="627" t="s">
        <v>4637</v>
      </c>
      <c r="I245" s="629">
        <v>176.23</v>
      </c>
      <c r="J245" s="629">
        <v>20</v>
      </c>
      <c r="K245" s="630">
        <v>3524.68</v>
      </c>
    </row>
    <row r="246" spans="1:11" ht="14.4" customHeight="1" x14ac:dyDescent="0.3">
      <c r="A246" s="625" t="s">
        <v>526</v>
      </c>
      <c r="B246" s="626" t="s">
        <v>528</v>
      </c>
      <c r="C246" s="627" t="s">
        <v>550</v>
      </c>
      <c r="D246" s="628" t="s">
        <v>551</v>
      </c>
      <c r="E246" s="627" t="s">
        <v>4177</v>
      </c>
      <c r="F246" s="628" t="s">
        <v>4178</v>
      </c>
      <c r="G246" s="627" t="s">
        <v>4638</v>
      </c>
      <c r="H246" s="627" t="s">
        <v>4639</v>
      </c>
      <c r="I246" s="629">
        <v>13.05</v>
      </c>
      <c r="J246" s="629">
        <v>20</v>
      </c>
      <c r="K246" s="630">
        <v>261</v>
      </c>
    </row>
    <row r="247" spans="1:11" ht="14.4" customHeight="1" x14ac:dyDescent="0.3">
      <c r="A247" s="625" t="s">
        <v>526</v>
      </c>
      <c r="B247" s="626" t="s">
        <v>528</v>
      </c>
      <c r="C247" s="627" t="s">
        <v>550</v>
      </c>
      <c r="D247" s="628" t="s">
        <v>551</v>
      </c>
      <c r="E247" s="627" t="s">
        <v>4177</v>
      </c>
      <c r="F247" s="628" t="s">
        <v>4178</v>
      </c>
      <c r="G247" s="627" t="s">
        <v>4640</v>
      </c>
      <c r="H247" s="627" t="s">
        <v>4641</v>
      </c>
      <c r="I247" s="629">
        <v>618</v>
      </c>
      <c r="J247" s="629">
        <v>1</v>
      </c>
      <c r="K247" s="630">
        <v>618</v>
      </c>
    </row>
    <row r="248" spans="1:11" ht="14.4" customHeight="1" x14ac:dyDescent="0.3">
      <c r="A248" s="625" t="s">
        <v>526</v>
      </c>
      <c r="B248" s="626" t="s">
        <v>528</v>
      </c>
      <c r="C248" s="627" t="s">
        <v>550</v>
      </c>
      <c r="D248" s="628" t="s">
        <v>551</v>
      </c>
      <c r="E248" s="627" t="s">
        <v>4177</v>
      </c>
      <c r="F248" s="628" t="s">
        <v>4178</v>
      </c>
      <c r="G248" s="627" t="s">
        <v>4642</v>
      </c>
      <c r="H248" s="627" t="s">
        <v>4643</v>
      </c>
      <c r="I248" s="629">
        <v>25.99</v>
      </c>
      <c r="J248" s="629">
        <v>300</v>
      </c>
      <c r="K248" s="630">
        <v>7797.32</v>
      </c>
    </row>
    <row r="249" spans="1:11" ht="14.4" customHeight="1" x14ac:dyDescent="0.3">
      <c r="A249" s="625" t="s">
        <v>526</v>
      </c>
      <c r="B249" s="626" t="s">
        <v>528</v>
      </c>
      <c r="C249" s="627" t="s">
        <v>550</v>
      </c>
      <c r="D249" s="628" t="s">
        <v>551</v>
      </c>
      <c r="E249" s="627" t="s">
        <v>4177</v>
      </c>
      <c r="F249" s="628" t="s">
        <v>4178</v>
      </c>
      <c r="G249" s="627" t="s">
        <v>4644</v>
      </c>
      <c r="H249" s="627" t="s">
        <v>4645</v>
      </c>
      <c r="I249" s="629">
        <v>5721.5</v>
      </c>
      <c r="J249" s="629">
        <v>3</v>
      </c>
      <c r="K249" s="630">
        <v>17136</v>
      </c>
    </row>
    <row r="250" spans="1:11" ht="14.4" customHeight="1" x14ac:dyDescent="0.3">
      <c r="A250" s="625" t="s">
        <v>526</v>
      </c>
      <c r="B250" s="626" t="s">
        <v>528</v>
      </c>
      <c r="C250" s="627" t="s">
        <v>550</v>
      </c>
      <c r="D250" s="628" t="s">
        <v>551</v>
      </c>
      <c r="E250" s="627" t="s">
        <v>4177</v>
      </c>
      <c r="F250" s="628" t="s">
        <v>4178</v>
      </c>
      <c r="G250" s="627" t="s">
        <v>4646</v>
      </c>
      <c r="H250" s="627" t="s">
        <v>4647</v>
      </c>
      <c r="I250" s="629">
        <v>247.2</v>
      </c>
      <c r="J250" s="629">
        <v>10</v>
      </c>
      <c r="K250" s="630">
        <v>2472.0100000000002</v>
      </c>
    </row>
    <row r="251" spans="1:11" ht="14.4" customHeight="1" x14ac:dyDescent="0.3">
      <c r="A251" s="625" t="s">
        <v>526</v>
      </c>
      <c r="B251" s="626" t="s">
        <v>528</v>
      </c>
      <c r="C251" s="627" t="s">
        <v>550</v>
      </c>
      <c r="D251" s="628" t="s">
        <v>551</v>
      </c>
      <c r="E251" s="627" t="s">
        <v>4177</v>
      </c>
      <c r="F251" s="628" t="s">
        <v>4178</v>
      </c>
      <c r="G251" s="627" t="s">
        <v>4648</v>
      </c>
      <c r="H251" s="627" t="s">
        <v>4649</v>
      </c>
      <c r="I251" s="629">
        <v>422.3125</v>
      </c>
      <c r="J251" s="629">
        <v>14</v>
      </c>
      <c r="K251" s="630">
        <v>5912.5</v>
      </c>
    </row>
    <row r="252" spans="1:11" ht="14.4" customHeight="1" x14ac:dyDescent="0.3">
      <c r="A252" s="625" t="s">
        <v>526</v>
      </c>
      <c r="B252" s="626" t="s">
        <v>528</v>
      </c>
      <c r="C252" s="627" t="s">
        <v>550</v>
      </c>
      <c r="D252" s="628" t="s">
        <v>551</v>
      </c>
      <c r="E252" s="627" t="s">
        <v>4177</v>
      </c>
      <c r="F252" s="628" t="s">
        <v>4178</v>
      </c>
      <c r="G252" s="627" t="s">
        <v>4650</v>
      </c>
      <c r="H252" s="627" t="s">
        <v>4651</v>
      </c>
      <c r="I252" s="629">
        <v>845.8</v>
      </c>
      <c r="J252" s="629">
        <v>2</v>
      </c>
      <c r="K252" s="630">
        <v>1607.73</v>
      </c>
    </row>
    <row r="253" spans="1:11" ht="14.4" customHeight="1" x14ac:dyDescent="0.3">
      <c r="A253" s="625" t="s">
        <v>526</v>
      </c>
      <c r="B253" s="626" t="s">
        <v>528</v>
      </c>
      <c r="C253" s="627" t="s">
        <v>550</v>
      </c>
      <c r="D253" s="628" t="s">
        <v>551</v>
      </c>
      <c r="E253" s="627" t="s">
        <v>4177</v>
      </c>
      <c r="F253" s="628" t="s">
        <v>4178</v>
      </c>
      <c r="G253" s="627" t="s">
        <v>4652</v>
      </c>
      <c r="H253" s="627" t="s">
        <v>4653</v>
      </c>
      <c r="I253" s="629">
        <v>68.64</v>
      </c>
      <c r="J253" s="629">
        <v>10</v>
      </c>
      <c r="K253" s="630">
        <v>686.38</v>
      </c>
    </row>
    <row r="254" spans="1:11" ht="14.4" customHeight="1" x14ac:dyDescent="0.3">
      <c r="A254" s="625" t="s">
        <v>526</v>
      </c>
      <c r="B254" s="626" t="s">
        <v>528</v>
      </c>
      <c r="C254" s="627" t="s">
        <v>550</v>
      </c>
      <c r="D254" s="628" t="s">
        <v>551</v>
      </c>
      <c r="E254" s="627" t="s">
        <v>4177</v>
      </c>
      <c r="F254" s="628" t="s">
        <v>4178</v>
      </c>
      <c r="G254" s="627" t="s">
        <v>4654</v>
      </c>
      <c r="H254" s="627" t="s">
        <v>4655</v>
      </c>
      <c r="I254" s="629">
        <v>172.56</v>
      </c>
      <c r="J254" s="629">
        <v>15</v>
      </c>
      <c r="K254" s="630">
        <v>2588.39</v>
      </c>
    </row>
    <row r="255" spans="1:11" ht="14.4" customHeight="1" x14ac:dyDescent="0.3">
      <c r="A255" s="625" t="s">
        <v>526</v>
      </c>
      <c r="B255" s="626" t="s">
        <v>528</v>
      </c>
      <c r="C255" s="627" t="s">
        <v>550</v>
      </c>
      <c r="D255" s="628" t="s">
        <v>551</v>
      </c>
      <c r="E255" s="627" t="s">
        <v>4177</v>
      </c>
      <c r="F255" s="628" t="s">
        <v>4178</v>
      </c>
      <c r="G255" s="627" t="s">
        <v>4656</v>
      </c>
      <c r="H255" s="627" t="s">
        <v>4657</v>
      </c>
      <c r="I255" s="629">
        <v>172.56</v>
      </c>
      <c r="J255" s="629">
        <v>5</v>
      </c>
      <c r="K255" s="630">
        <v>862.8</v>
      </c>
    </row>
    <row r="256" spans="1:11" ht="14.4" customHeight="1" x14ac:dyDescent="0.3">
      <c r="A256" s="625" t="s">
        <v>526</v>
      </c>
      <c r="B256" s="626" t="s">
        <v>528</v>
      </c>
      <c r="C256" s="627" t="s">
        <v>550</v>
      </c>
      <c r="D256" s="628" t="s">
        <v>551</v>
      </c>
      <c r="E256" s="627" t="s">
        <v>4177</v>
      </c>
      <c r="F256" s="628" t="s">
        <v>4178</v>
      </c>
      <c r="G256" s="627" t="s">
        <v>4658</v>
      </c>
      <c r="H256" s="627" t="s">
        <v>4659</v>
      </c>
      <c r="I256" s="629">
        <v>1828.5</v>
      </c>
      <c r="J256" s="629">
        <v>6</v>
      </c>
      <c r="K256" s="630">
        <v>10971</v>
      </c>
    </row>
    <row r="257" spans="1:11" ht="14.4" customHeight="1" x14ac:dyDescent="0.3">
      <c r="A257" s="625" t="s">
        <v>526</v>
      </c>
      <c r="B257" s="626" t="s">
        <v>528</v>
      </c>
      <c r="C257" s="627" t="s">
        <v>550</v>
      </c>
      <c r="D257" s="628" t="s">
        <v>551</v>
      </c>
      <c r="E257" s="627" t="s">
        <v>4177</v>
      </c>
      <c r="F257" s="628" t="s">
        <v>4178</v>
      </c>
      <c r="G257" s="627" t="s">
        <v>4660</v>
      </c>
      <c r="H257" s="627" t="s">
        <v>4661</v>
      </c>
      <c r="I257" s="629">
        <v>150</v>
      </c>
      <c r="J257" s="629">
        <v>10</v>
      </c>
      <c r="K257" s="630">
        <v>1500.06</v>
      </c>
    </row>
    <row r="258" spans="1:11" ht="14.4" customHeight="1" x14ac:dyDescent="0.3">
      <c r="A258" s="625" t="s">
        <v>526</v>
      </c>
      <c r="B258" s="626" t="s">
        <v>528</v>
      </c>
      <c r="C258" s="627" t="s">
        <v>550</v>
      </c>
      <c r="D258" s="628" t="s">
        <v>551</v>
      </c>
      <c r="E258" s="627" t="s">
        <v>4177</v>
      </c>
      <c r="F258" s="628" t="s">
        <v>4178</v>
      </c>
      <c r="G258" s="627" t="s">
        <v>4662</v>
      </c>
      <c r="H258" s="627" t="s">
        <v>4663</v>
      </c>
      <c r="I258" s="629">
        <v>150</v>
      </c>
      <c r="J258" s="629">
        <v>20</v>
      </c>
      <c r="K258" s="630">
        <v>3000.06</v>
      </c>
    </row>
    <row r="259" spans="1:11" ht="14.4" customHeight="1" x14ac:dyDescent="0.3">
      <c r="A259" s="625" t="s">
        <v>526</v>
      </c>
      <c r="B259" s="626" t="s">
        <v>528</v>
      </c>
      <c r="C259" s="627" t="s">
        <v>550</v>
      </c>
      <c r="D259" s="628" t="s">
        <v>551</v>
      </c>
      <c r="E259" s="627" t="s">
        <v>4177</v>
      </c>
      <c r="F259" s="628" t="s">
        <v>4178</v>
      </c>
      <c r="G259" s="627" t="s">
        <v>4664</v>
      </c>
      <c r="H259" s="627" t="s">
        <v>4665</v>
      </c>
      <c r="I259" s="629">
        <v>527.96</v>
      </c>
      <c r="J259" s="629">
        <v>20</v>
      </c>
      <c r="K259" s="630">
        <v>10559.3</v>
      </c>
    </row>
    <row r="260" spans="1:11" ht="14.4" customHeight="1" x14ac:dyDescent="0.3">
      <c r="A260" s="625" t="s">
        <v>526</v>
      </c>
      <c r="B260" s="626" t="s">
        <v>528</v>
      </c>
      <c r="C260" s="627" t="s">
        <v>550</v>
      </c>
      <c r="D260" s="628" t="s">
        <v>551</v>
      </c>
      <c r="E260" s="627" t="s">
        <v>4177</v>
      </c>
      <c r="F260" s="628" t="s">
        <v>4178</v>
      </c>
      <c r="G260" s="627" t="s">
        <v>4666</v>
      </c>
      <c r="H260" s="627" t="s">
        <v>4667</v>
      </c>
      <c r="I260" s="629">
        <v>465.85</v>
      </c>
      <c r="J260" s="629">
        <v>20</v>
      </c>
      <c r="K260" s="630">
        <v>9317</v>
      </c>
    </row>
    <row r="261" spans="1:11" ht="14.4" customHeight="1" x14ac:dyDescent="0.3">
      <c r="A261" s="625" t="s">
        <v>526</v>
      </c>
      <c r="B261" s="626" t="s">
        <v>528</v>
      </c>
      <c r="C261" s="627" t="s">
        <v>550</v>
      </c>
      <c r="D261" s="628" t="s">
        <v>551</v>
      </c>
      <c r="E261" s="627" t="s">
        <v>4177</v>
      </c>
      <c r="F261" s="628" t="s">
        <v>4178</v>
      </c>
      <c r="G261" s="627" t="s">
        <v>4668</v>
      </c>
      <c r="H261" s="627" t="s">
        <v>4669</v>
      </c>
      <c r="I261" s="629">
        <v>9.68</v>
      </c>
      <c r="J261" s="629">
        <v>1600</v>
      </c>
      <c r="K261" s="630">
        <v>15488</v>
      </c>
    </row>
    <row r="262" spans="1:11" ht="14.4" customHeight="1" x14ac:dyDescent="0.3">
      <c r="A262" s="625" t="s">
        <v>526</v>
      </c>
      <c r="B262" s="626" t="s">
        <v>528</v>
      </c>
      <c r="C262" s="627" t="s">
        <v>550</v>
      </c>
      <c r="D262" s="628" t="s">
        <v>551</v>
      </c>
      <c r="E262" s="627" t="s">
        <v>4177</v>
      </c>
      <c r="F262" s="628" t="s">
        <v>4178</v>
      </c>
      <c r="G262" s="627" t="s">
        <v>4670</v>
      </c>
      <c r="H262" s="627" t="s">
        <v>4671</v>
      </c>
      <c r="I262" s="629">
        <v>568.70000000000005</v>
      </c>
      <c r="J262" s="629">
        <v>1</v>
      </c>
      <c r="K262" s="630">
        <v>568.70000000000005</v>
      </c>
    </row>
    <row r="263" spans="1:11" ht="14.4" customHeight="1" x14ac:dyDescent="0.3">
      <c r="A263" s="625" t="s">
        <v>526</v>
      </c>
      <c r="B263" s="626" t="s">
        <v>528</v>
      </c>
      <c r="C263" s="627" t="s">
        <v>550</v>
      </c>
      <c r="D263" s="628" t="s">
        <v>551</v>
      </c>
      <c r="E263" s="627" t="s">
        <v>4177</v>
      </c>
      <c r="F263" s="628" t="s">
        <v>4178</v>
      </c>
      <c r="G263" s="627" t="s">
        <v>4672</v>
      </c>
      <c r="H263" s="627" t="s">
        <v>4673</v>
      </c>
      <c r="I263" s="629">
        <v>1822.11</v>
      </c>
      <c r="J263" s="629">
        <v>1</v>
      </c>
      <c r="K263" s="630">
        <v>1822.11</v>
      </c>
    </row>
    <row r="264" spans="1:11" ht="14.4" customHeight="1" x14ac:dyDescent="0.3">
      <c r="A264" s="625" t="s">
        <v>526</v>
      </c>
      <c r="B264" s="626" t="s">
        <v>528</v>
      </c>
      <c r="C264" s="627" t="s">
        <v>550</v>
      </c>
      <c r="D264" s="628" t="s">
        <v>551</v>
      </c>
      <c r="E264" s="627" t="s">
        <v>4177</v>
      </c>
      <c r="F264" s="628" t="s">
        <v>4178</v>
      </c>
      <c r="G264" s="627" t="s">
        <v>4674</v>
      </c>
      <c r="H264" s="627" t="s">
        <v>4675</v>
      </c>
      <c r="I264" s="629">
        <v>1647.29</v>
      </c>
      <c r="J264" s="629">
        <v>5</v>
      </c>
      <c r="K264" s="630">
        <v>8236.4699999999993</v>
      </c>
    </row>
    <row r="265" spans="1:11" ht="14.4" customHeight="1" x14ac:dyDescent="0.3">
      <c r="A265" s="625" t="s">
        <v>526</v>
      </c>
      <c r="B265" s="626" t="s">
        <v>528</v>
      </c>
      <c r="C265" s="627" t="s">
        <v>550</v>
      </c>
      <c r="D265" s="628" t="s">
        <v>551</v>
      </c>
      <c r="E265" s="627" t="s">
        <v>4179</v>
      </c>
      <c r="F265" s="628" t="s">
        <v>4180</v>
      </c>
      <c r="G265" s="627" t="s">
        <v>4676</v>
      </c>
      <c r="H265" s="627" t="s">
        <v>4677</v>
      </c>
      <c r="I265" s="629">
        <v>86.515000000000001</v>
      </c>
      <c r="J265" s="629">
        <v>5</v>
      </c>
      <c r="K265" s="630">
        <v>431.97</v>
      </c>
    </row>
    <row r="266" spans="1:11" ht="14.4" customHeight="1" x14ac:dyDescent="0.3">
      <c r="A266" s="625" t="s">
        <v>526</v>
      </c>
      <c r="B266" s="626" t="s">
        <v>528</v>
      </c>
      <c r="C266" s="627" t="s">
        <v>550</v>
      </c>
      <c r="D266" s="628" t="s">
        <v>551</v>
      </c>
      <c r="E266" s="627" t="s">
        <v>4179</v>
      </c>
      <c r="F266" s="628" t="s">
        <v>4180</v>
      </c>
      <c r="G266" s="627" t="s">
        <v>4678</v>
      </c>
      <c r="H266" s="627" t="s">
        <v>4679</v>
      </c>
      <c r="I266" s="629">
        <v>50.8</v>
      </c>
      <c r="J266" s="629">
        <v>1</v>
      </c>
      <c r="K266" s="630">
        <v>50.8</v>
      </c>
    </row>
    <row r="267" spans="1:11" ht="14.4" customHeight="1" x14ac:dyDescent="0.3">
      <c r="A267" s="625" t="s">
        <v>526</v>
      </c>
      <c r="B267" s="626" t="s">
        <v>528</v>
      </c>
      <c r="C267" s="627" t="s">
        <v>550</v>
      </c>
      <c r="D267" s="628" t="s">
        <v>551</v>
      </c>
      <c r="E267" s="627" t="s">
        <v>4179</v>
      </c>
      <c r="F267" s="628" t="s">
        <v>4180</v>
      </c>
      <c r="G267" s="627" t="s">
        <v>4678</v>
      </c>
      <c r="H267" s="627" t="s">
        <v>4680</v>
      </c>
      <c r="I267" s="629">
        <v>50.82</v>
      </c>
      <c r="J267" s="629">
        <v>5</v>
      </c>
      <c r="K267" s="630">
        <v>254.10000000000002</v>
      </c>
    </row>
    <row r="268" spans="1:11" ht="14.4" customHeight="1" x14ac:dyDescent="0.3">
      <c r="A268" s="625" t="s">
        <v>526</v>
      </c>
      <c r="B268" s="626" t="s">
        <v>528</v>
      </c>
      <c r="C268" s="627" t="s">
        <v>550</v>
      </c>
      <c r="D268" s="628" t="s">
        <v>551</v>
      </c>
      <c r="E268" s="627" t="s">
        <v>4179</v>
      </c>
      <c r="F268" s="628" t="s">
        <v>4180</v>
      </c>
      <c r="G268" s="627" t="s">
        <v>4681</v>
      </c>
      <c r="H268" s="627" t="s">
        <v>4682</v>
      </c>
      <c r="I268" s="629">
        <v>101.31</v>
      </c>
      <c r="J268" s="629">
        <v>7</v>
      </c>
      <c r="K268" s="630">
        <v>708.68</v>
      </c>
    </row>
    <row r="269" spans="1:11" ht="14.4" customHeight="1" x14ac:dyDescent="0.3">
      <c r="A269" s="625" t="s">
        <v>526</v>
      </c>
      <c r="B269" s="626" t="s">
        <v>528</v>
      </c>
      <c r="C269" s="627" t="s">
        <v>550</v>
      </c>
      <c r="D269" s="628" t="s">
        <v>551</v>
      </c>
      <c r="E269" s="627" t="s">
        <v>4179</v>
      </c>
      <c r="F269" s="628" t="s">
        <v>4180</v>
      </c>
      <c r="G269" s="627" t="s">
        <v>4683</v>
      </c>
      <c r="H269" s="627" t="s">
        <v>4684</v>
      </c>
      <c r="I269" s="629">
        <v>142.67333333333332</v>
      </c>
      <c r="J269" s="629">
        <v>5</v>
      </c>
      <c r="K269" s="630">
        <v>713.37</v>
      </c>
    </row>
    <row r="270" spans="1:11" ht="14.4" customHeight="1" x14ac:dyDescent="0.3">
      <c r="A270" s="625" t="s">
        <v>526</v>
      </c>
      <c r="B270" s="626" t="s">
        <v>528</v>
      </c>
      <c r="C270" s="627" t="s">
        <v>550</v>
      </c>
      <c r="D270" s="628" t="s">
        <v>551</v>
      </c>
      <c r="E270" s="627" t="s">
        <v>4181</v>
      </c>
      <c r="F270" s="628" t="s">
        <v>4182</v>
      </c>
      <c r="G270" s="627" t="s">
        <v>4685</v>
      </c>
      <c r="H270" s="627" t="s">
        <v>4686</v>
      </c>
      <c r="I270" s="629">
        <v>928.20099999999979</v>
      </c>
      <c r="J270" s="629">
        <v>100</v>
      </c>
      <c r="K270" s="630">
        <v>92820.33</v>
      </c>
    </row>
    <row r="271" spans="1:11" ht="14.4" customHeight="1" x14ac:dyDescent="0.3">
      <c r="A271" s="625" t="s">
        <v>526</v>
      </c>
      <c r="B271" s="626" t="s">
        <v>528</v>
      </c>
      <c r="C271" s="627" t="s">
        <v>550</v>
      </c>
      <c r="D271" s="628" t="s">
        <v>551</v>
      </c>
      <c r="E271" s="627" t="s">
        <v>4181</v>
      </c>
      <c r="F271" s="628" t="s">
        <v>4182</v>
      </c>
      <c r="G271" s="627" t="s">
        <v>4687</v>
      </c>
      <c r="H271" s="627" t="s">
        <v>4688</v>
      </c>
      <c r="I271" s="629">
        <v>319.90999999999997</v>
      </c>
      <c r="J271" s="629">
        <v>340</v>
      </c>
      <c r="K271" s="630">
        <v>108770.25</v>
      </c>
    </row>
    <row r="272" spans="1:11" ht="14.4" customHeight="1" x14ac:dyDescent="0.3">
      <c r="A272" s="625" t="s">
        <v>526</v>
      </c>
      <c r="B272" s="626" t="s">
        <v>528</v>
      </c>
      <c r="C272" s="627" t="s">
        <v>550</v>
      </c>
      <c r="D272" s="628" t="s">
        <v>551</v>
      </c>
      <c r="E272" s="627" t="s">
        <v>4181</v>
      </c>
      <c r="F272" s="628" t="s">
        <v>4182</v>
      </c>
      <c r="G272" s="627" t="s">
        <v>4689</v>
      </c>
      <c r="H272" s="627" t="s">
        <v>4690</v>
      </c>
      <c r="I272" s="629">
        <v>19400</v>
      </c>
      <c r="J272" s="629">
        <v>1</v>
      </c>
      <c r="K272" s="630">
        <v>19400</v>
      </c>
    </row>
    <row r="273" spans="1:11" ht="14.4" customHeight="1" x14ac:dyDescent="0.3">
      <c r="A273" s="625" t="s">
        <v>526</v>
      </c>
      <c r="B273" s="626" t="s">
        <v>528</v>
      </c>
      <c r="C273" s="627" t="s">
        <v>550</v>
      </c>
      <c r="D273" s="628" t="s">
        <v>551</v>
      </c>
      <c r="E273" s="627" t="s">
        <v>4181</v>
      </c>
      <c r="F273" s="628" t="s">
        <v>4182</v>
      </c>
      <c r="G273" s="627" t="s">
        <v>4689</v>
      </c>
      <c r="H273" s="627" t="s">
        <v>4691</v>
      </c>
      <c r="I273" s="629">
        <v>19399.93</v>
      </c>
      <c r="J273" s="629">
        <v>2</v>
      </c>
      <c r="K273" s="630">
        <v>38799.86</v>
      </c>
    </row>
    <row r="274" spans="1:11" ht="14.4" customHeight="1" x14ac:dyDescent="0.3">
      <c r="A274" s="625" t="s">
        <v>526</v>
      </c>
      <c r="B274" s="626" t="s">
        <v>528</v>
      </c>
      <c r="C274" s="627" t="s">
        <v>550</v>
      </c>
      <c r="D274" s="628" t="s">
        <v>551</v>
      </c>
      <c r="E274" s="627" t="s">
        <v>4181</v>
      </c>
      <c r="F274" s="628" t="s">
        <v>4182</v>
      </c>
      <c r="G274" s="627" t="s">
        <v>4692</v>
      </c>
      <c r="H274" s="627" t="s">
        <v>4693</v>
      </c>
      <c r="I274" s="629">
        <v>568.78399999999988</v>
      </c>
      <c r="J274" s="629">
        <v>160</v>
      </c>
      <c r="K274" s="630">
        <v>91005.550000000017</v>
      </c>
    </row>
    <row r="275" spans="1:11" ht="14.4" customHeight="1" x14ac:dyDescent="0.3">
      <c r="A275" s="625" t="s">
        <v>526</v>
      </c>
      <c r="B275" s="626" t="s">
        <v>528</v>
      </c>
      <c r="C275" s="627" t="s">
        <v>550</v>
      </c>
      <c r="D275" s="628" t="s">
        <v>551</v>
      </c>
      <c r="E275" s="627" t="s">
        <v>4181</v>
      </c>
      <c r="F275" s="628" t="s">
        <v>4182</v>
      </c>
      <c r="G275" s="627" t="s">
        <v>4694</v>
      </c>
      <c r="H275" s="627" t="s">
        <v>4695</v>
      </c>
      <c r="I275" s="629">
        <v>267.21500000000003</v>
      </c>
      <c r="J275" s="629">
        <v>14</v>
      </c>
      <c r="K275" s="630">
        <v>3744.46</v>
      </c>
    </row>
    <row r="276" spans="1:11" ht="14.4" customHeight="1" x14ac:dyDescent="0.3">
      <c r="A276" s="625" t="s">
        <v>526</v>
      </c>
      <c r="B276" s="626" t="s">
        <v>528</v>
      </c>
      <c r="C276" s="627" t="s">
        <v>550</v>
      </c>
      <c r="D276" s="628" t="s">
        <v>551</v>
      </c>
      <c r="E276" s="627" t="s">
        <v>4181</v>
      </c>
      <c r="F276" s="628" t="s">
        <v>4182</v>
      </c>
      <c r="G276" s="627" t="s">
        <v>4696</v>
      </c>
      <c r="H276" s="627" t="s">
        <v>4697</v>
      </c>
      <c r="I276" s="629">
        <v>346.5</v>
      </c>
      <c r="J276" s="629">
        <v>40</v>
      </c>
      <c r="K276" s="630">
        <v>13859.880000000001</v>
      </c>
    </row>
    <row r="277" spans="1:11" ht="14.4" customHeight="1" x14ac:dyDescent="0.3">
      <c r="A277" s="625" t="s">
        <v>526</v>
      </c>
      <c r="B277" s="626" t="s">
        <v>528</v>
      </c>
      <c r="C277" s="627" t="s">
        <v>550</v>
      </c>
      <c r="D277" s="628" t="s">
        <v>551</v>
      </c>
      <c r="E277" s="627" t="s">
        <v>4181</v>
      </c>
      <c r="F277" s="628" t="s">
        <v>4182</v>
      </c>
      <c r="G277" s="627" t="s">
        <v>4698</v>
      </c>
      <c r="H277" s="627" t="s">
        <v>4699</v>
      </c>
      <c r="I277" s="629">
        <v>1316.32</v>
      </c>
      <c r="J277" s="629">
        <v>20</v>
      </c>
      <c r="K277" s="630">
        <v>26378.61</v>
      </c>
    </row>
    <row r="278" spans="1:11" ht="14.4" customHeight="1" x14ac:dyDescent="0.3">
      <c r="A278" s="625" t="s">
        <v>526</v>
      </c>
      <c r="B278" s="626" t="s">
        <v>528</v>
      </c>
      <c r="C278" s="627" t="s">
        <v>550</v>
      </c>
      <c r="D278" s="628" t="s">
        <v>551</v>
      </c>
      <c r="E278" s="627" t="s">
        <v>4181</v>
      </c>
      <c r="F278" s="628" t="s">
        <v>4182</v>
      </c>
      <c r="G278" s="627" t="s">
        <v>4700</v>
      </c>
      <c r="H278" s="627" t="s">
        <v>4701</v>
      </c>
      <c r="I278" s="629">
        <v>920</v>
      </c>
      <c r="J278" s="629">
        <v>5</v>
      </c>
      <c r="K278" s="630">
        <v>4600</v>
      </c>
    </row>
    <row r="279" spans="1:11" ht="14.4" customHeight="1" x14ac:dyDescent="0.3">
      <c r="A279" s="625" t="s">
        <v>526</v>
      </c>
      <c r="B279" s="626" t="s">
        <v>528</v>
      </c>
      <c r="C279" s="627" t="s">
        <v>550</v>
      </c>
      <c r="D279" s="628" t="s">
        <v>551</v>
      </c>
      <c r="E279" s="627" t="s">
        <v>4181</v>
      </c>
      <c r="F279" s="628" t="s">
        <v>4182</v>
      </c>
      <c r="G279" s="627" t="s">
        <v>4702</v>
      </c>
      <c r="H279" s="627" t="s">
        <v>4703</v>
      </c>
      <c r="I279" s="629">
        <v>5854.14</v>
      </c>
      <c r="J279" s="629">
        <v>1</v>
      </c>
      <c r="K279" s="630">
        <v>5854.14</v>
      </c>
    </row>
    <row r="280" spans="1:11" ht="14.4" customHeight="1" x14ac:dyDescent="0.3">
      <c r="A280" s="625" t="s">
        <v>526</v>
      </c>
      <c r="B280" s="626" t="s">
        <v>528</v>
      </c>
      <c r="C280" s="627" t="s">
        <v>550</v>
      </c>
      <c r="D280" s="628" t="s">
        <v>551</v>
      </c>
      <c r="E280" s="627" t="s">
        <v>4181</v>
      </c>
      <c r="F280" s="628" t="s">
        <v>4182</v>
      </c>
      <c r="G280" s="627" t="s">
        <v>4704</v>
      </c>
      <c r="H280" s="627" t="s">
        <v>4705</v>
      </c>
      <c r="I280" s="629">
        <v>7676.25</v>
      </c>
      <c r="J280" s="629">
        <v>1</v>
      </c>
      <c r="K280" s="630">
        <v>7676.25</v>
      </c>
    </row>
    <row r="281" spans="1:11" ht="14.4" customHeight="1" x14ac:dyDescent="0.3">
      <c r="A281" s="625" t="s">
        <v>526</v>
      </c>
      <c r="B281" s="626" t="s">
        <v>528</v>
      </c>
      <c r="C281" s="627" t="s">
        <v>550</v>
      </c>
      <c r="D281" s="628" t="s">
        <v>551</v>
      </c>
      <c r="E281" s="627" t="s">
        <v>4183</v>
      </c>
      <c r="F281" s="628" t="s">
        <v>4184</v>
      </c>
      <c r="G281" s="627" t="s">
        <v>4706</v>
      </c>
      <c r="H281" s="627" t="s">
        <v>4707</v>
      </c>
      <c r="I281" s="629">
        <v>465.55</v>
      </c>
      <c r="J281" s="629">
        <v>7</v>
      </c>
      <c r="K281" s="630">
        <v>3258.8399999999997</v>
      </c>
    </row>
    <row r="282" spans="1:11" ht="14.4" customHeight="1" x14ac:dyDescent="0.3">
      <c r="A282" s="625" t="s">
        <v>526</v>
      </c>
      <c r="B282" s="626" t="s">
        <v>528</v>
      </c>
      <c r="C282" s="627" t="s">
        <v>550</v>
      </c>
      <c r="D282" s="628" t="s">
        <v>551</v>
      </c>
      <c r="E282" s="627" t="s">
        <v>4185</v>
      </c>
      <c r="F282" s="628" t="s">
        <v>4186</v>
      </c>
      <c r="G282" s="627" t="s">
        <v>4708</v>
      </c>
      <c r="H282" s="627" t="s">
        <v>4709</v>
      </c>
      <c r="I282" s="629">
        <v>7.99</v>
      </c>
      <c r="J282" s="629">
        <v>300</v>
      </c>
      <c r="K282" s="630">
        <v>2397</v>
      </c>
    </row>
    <row r="283" spans="1:11" ht="14.4" customHeight="1" x14ac:dyDescent="0.3">
      <c r="A283" s="625" t="s">
        <v>526</v>
      </c>
      <c r="B283" s="626" t="s">
        <v>528</v>
      </c>
      <c r="C283" s="627" t="s">
        <v>550</v>
      </c>
      <c r="D283" s="628" t="s">
        <v>551</v>
      </c>
      <c r="E283" s="627" t="s">
        <v>4185</v>
      </c>
      <c r="F283" s="628" t="s">
        <v>4186</v>
      </c>
      <c r="G283" s="627" t="s">
        <v>4710</v>
      </c>
      <c r="H283" s="627" t="s">
        <v>4711</v>
      </c>
      <c r="I283" s="629">
        <v>12.183333333333332</v>
      </c>
      <c r="J283" s="629">
        <v>600</v>
      </c>
      <c r="K283" s="630">
        <v>7310</v>
      </c>
    </row>
    <row r="284" spans="1:11" ht="14.4" customHeight="1" x14ac:dyDescent="0.3">
      <c r="A284" s="625" t="s">
        <v>526</v>
      </c>
      <c r="B284" s="626" t="s">
        <v>528</v>
      </c>
      <c r="C284" s="627" t="s">
        <v>550</v>
      </c>
      <c r="D284" s="628" t="s">
        <v>551</v>
      </c>
      <c r="E284" s="627" t="s">
        <v>4185</v>
      </c>
      <c r="F284" s="628" t="s">
        <v>4186</v>
      </c>
      <c r="G284" s="627" t="s">
        <v>4712</v>
      </c>
      <c r="H284" s="627" t="s">
        <v>4713</v>
      </c>
      <c r="I284" s="629">
        <v>1374.19</v>
      </c>
      <c r="J284" s="629">
        <v>3</v>
      </c>
      <c r="K284" s="630">
        <v>4122.58</v>
      </c>
    </row>
    <row r="285" spans="1:11" ht="14.4" customHeight="1" x14ac:dyDescent="0.3">
      <c r="A285" s="625" t="s">
        <v>526</v>
      </c>
      <c r="B285" s="626" t="s">
        <v>528</v>
      </c>
      <c r="C285" s="627" t="s">
        <v>550</v>
      </c>
      <c r="D285" s="628" t="s">
        <v>551</v>
      </c>
      <c r="E285" s="627" t="s">
        <v>4185</v>
      </c>
      <c r="F285" s="628" t="s">
        <v>4186</v>
      </c>
      <c r="G285" s="627" t="s">
        <v>4714</v>
      </c>
      <c r="H285" s="627" t="s">
        <v>4715</v>
      </c>
      <c r="I285" s="629">
        <v>3582.0199999999995</v>
      </c>
      <c r="J285" s="629">
        <v>35</v>
      </c>
      <c r="K285" s="630">
        <v>126626.5</v>
      </c>
    </row>
    <row r="286" spans="1:11" ht="14.4" customHeight="1" x14ac:dyDescent="0.3">
      <c r="A286" s="625" t="s">
        <v>526</v>
      </c>
      <c r="B286" s="626" t="s">
        <v>528</v>
      </c>
      <c r="C286" s="627" t="s">
        <v>550</v>
      </c>
      <c r="D286" s="628" t="s">
        <v>551</v>
      </c>
      <c r="E286" s="627" t="s">
        <v>4185</v>
      </c>
      <c r="F286" s="628" t="s">
        <v>4186</v>
      </c>
      <c r="G286" s="627" t="s">
        <v>4716</v>
      </c>
      <c r="H286" s="627" t="s">
        <v>4717</v>
      </c>
      <c r="I286" s="629">
        <v>135.25400000000005</v>
      </c>
      <c r="J286" s="629">
        <v>810</v>
      </c>
      <c r="K286" s="630">
        <v>93973.270000000019</v>
      </c>
    </row>
    <row r="287" spans="1:11" ht="14.4" customHeight="1" x14ac:dyDescent="0.3">
      <c r="A287" s="625" t="s">
        <v>526</v>
      </c>
      <c r="B287" s="626" t="s">
        <v>528</v>
      </c>
      <c r="C287" s="627" t="s">
        <v>550</v>
      </c>
      <c r="D287" s="628" t="s">
        <v>551</v>
      </c>
      <c r="E287" s="627" t="s">
        <v>4185</v>
      </c>
      <c r="F287" s="628" t="s">
        <v>4186</v>
      </c>
      <c r="G287" s="627" t="s">
        <v>4718</v>
      </c>
      <c r="H287" s="627" t="s">
        <v>4719</v>
      </c>
      <c r="I287" s="629">
        <v>683.95500000000004</v>
      </c>
      <c r="J287" s="629">
        <v>7</v>
      </c>
      <c r="K287" s="630">
        <v>4787.68</v>
      </c>
    </row>
    <row r="288" spans="1:11" ht="14.4" customHeight="1" x14ac:dyDescent="0.3">
      <c r="A288" s="625" t="s">
        <v>526</v>
      </c>
      <c r="B288" s="626" t="s">
        <v>528</v>
      </c>
      <c r="C288" s="627" t="s">
        <v>550</v>
      </c>
      <c r="D288" s="628" t="s">
        <v>551</v>
      </c>
      <c r="E288" s="627" t="s">
        <v>4185</v>
      </c>
      <c r="F288" s="628" t="s">
        <v>4186</v>
      </c>
      <c r="G288" s="627" t="s">
        <v>4720</v>
      </c>
      <c r="H288" s="627" t="s">
        <v>4721</v>
      </c>
      <c r="I288" s="629">
        <v>678.20500000000004</v>
      </c>
      <c r="J288" s="629">
        <v>7</v>
      </c>
      <c r="K288" s="630">
        <v>4747.43</v>
      </c>
    </row>
    <row r="289" spans="1:11" ht="14.4" customHeight="1" x14ac:dyDescent="0.3">
      <c r="A289" s="625" t="s">
        <v>526</v>
      </c>
      <c r="B289" s="626" t="s">
        <v>528</v>
      </c>
      <c r="C289" s="627" t="s">
        <v>550</v>
      </c>
      <c r="D289" s="628" t="s">
        <v>551</v>
      </c>
      <c r="E289" s="627" t="s">
        <v>4185</v>
      </c>
      <c r="F289" s="628" t="s">
        <v>4186</v>
      </c>
      <c r="G289" s="627" t="s">
        <v>4722</v>
      </c>
      <c r="H289" s="627" t="s">
        <v>4723</v>
      </c>
      <c r="I289" s="629">
        <v>672.46</v>
      </c>
      <c r="J289" s="629">
        <v>7</v>
      </c>
      <c r="K289" s="630">
        <v>4707.1900000000005</v>
      </c>
    </row>
    <row r="290" spans="1:11" ht="14.4" customHeight="1" x14ac:dyDescent="0.3">
      <c r="A290" s="625" t="s">
        <v>526</v>
      </c>
      <c r="B290" s="626" t="s">
        <v>528</v>
      </c>
      <c r="C290" s="627" t="s">
        <v>550</v>
      </c>
      <c r="D290" s="628" t="s">
        <v>551</v>
      </c>
      <c r="E290" s="627" t="s">
        <v>4185</v>
      </c>
      <c r="F290" s="628" t="s">
        <v>4186</v>
      </c>
      <c r="G290" s="627" t="s">
        <v>4724</v>
      </c>
      <c r="H290" s="627" t="s">
        <v>4725</v>
      </c>
      <c r="I290" s="629">
        <v>551.76</v>
      </c>
      <c r="J290" s="629">
        <v>7</v>
      </c>
      <c r="K290" s="630">
        <v>3862.32</v>
      </c>
    </row>
    <row r="291" spans="1:11" ht="14.4" customHeight="1" x14ac:dyDescent="0.3">
      <c r="A291" s="625" t="s">
        <v>526</v>
      </c>
      <c r="B291" s="626" t="s">
        <v>528</v>
      </c>
      <c r="C291" s="627" t="s">
        <v>550</v>
      </c>
      <c r="D291" s="628" t="s">
        <v>551</v>
      </c>
      <c r="E291" s="627" t="s">
        <v>4185</v>
      </c>
      <c r="F291" s="628" t="s">
        <v>4186</v>
      </c>
      <c r="G291" s="627" t="s">
        <v>4726</v>
      </c>
      <c r="H291" s="627" t="s">
        <v>4727</v>
      </c>
      <c r="I291" s="629">
        <v>7.0019999999999998</v>
      </c>
      <c r="J291" s="629">
        <v>600</v>
      </c>
      <c r="K291" s="630">
        <v>4202</v>
      </c>
    </row>
    <row r="292" spans="1:11" ht="14.4" customHeight="1" x14ac:dyDescent="0.3">
      <c r="A292" s="625" t="s">
        <v>526</v>
      </c>
      <c r="B292" s="626" t="s">
        <v>528</v>
      </c>
      <c r="C292" s="627" t="s">
        <v>550</v>
      </c>
      <c r="D292" s="628" t="s">
        <v>551</v>
      </c>
      <c r="E292" s="627" t="s">
        <v>4187</v>
      </c>
      <c r="F292" s="628" t="s">
        <v>4188</v>
      </c>
      <c r="G292" s="627" t="s">
        <v>4728</v>
      </c>
      <c r="H292" s="627" t="s">
        <v>4729</v>
      </c>
      <c r="I292" s="629">
        <v>33.89</v>
      </c>
      <c r="J292" s="629">
        <v>756</v>
      </c>
      <c r="K292" s="630">
        <v>25499.46</v>
      </c>
    </row>
    <row r="293" spans="1:11" ht="14.4" customHeight="1" x14ac:dyDescent="0.3">
      <c r="A293" s="625" t="s">
        <v>526</v>
      </c>
      <c r="B293" s="626" t="s">
        <v>528</v>
      </c>
      <c r="C293" s="627" t="s">
        <v>550</v>
      </c>
      <c r="D293" s="628" t="s">
        <v>551</v>
      </c>
      <c r="E293" s="627" t="s">
        <v>4187</v>
      </c>
      <c r="F293" s="628" t="s">
        <v>4188</v>
      </c>
      <c r="G293" s="627" t="s">
        <v>4730</v>
      </c>
      <c r="H293" s="627" t="s">
        <v>4731</v>
      </c>
      <c r="I293" s="629">
        <v>47.202500000000001</v>
      </c>
      <c r="J293" s="629">
        <v>120</v>
      </c>
      <c r="K293" s="630">
        <v>5443.25</v>
      </c>
    </row>
    <row r="294" spans="1:11" ht="14.4" customHeight="1" x14ac:dyDescent="0.3">
      <c r="A294" s="625" t="s">
        <v>526</v>
      </c>
      <c r="B294" s="626" t="s">
        <v>528</v>
      </c>
      <c r="C294" s="627" t="s">
        <v>550</v>
      </c>
      <c r="D294" s="628" t="s">
        <v>551</v>
      </c>
      <c r="E294" s="627" t="s">
        <v>4187</v>
      </c>
      <c r="F294" s="628" t="s">
        <v>4188</v>
      </c>
      <c r="G294" s="627" t="s">
        <v>4732</v>
      </c>
      <c r="H294" s="627" t="s">
        <v>4733</v>
      </c>
      <c r="I294" s="629">
        <v>71.953333333333333</v>
      </c>
      <c r="J294" s="629">
        <v>108</v>
      </c>
      <c r="K294" s="630">
        <v>7638.2999999999993</v>
      </c>
    </row>
    <row r="295" spans="1:11" ht="14.4" customHeight="1" x14ac:dyDescent="0.3">
      <c r="A295" s="625" t="s">
        <v>526</v>
      </c>
      <c r="B295" s="626" t="s">
        <v>528</v>
      </c>
      <c r="C295" s="627" t="s">
        <v>550</v>
      </c>
      <c r="D295" s="628" t="s">
        <v>551</v>
      </c>
      <c r="E295" s="627" t="s">
        <v>4189</v>
      </c>
      <c r="F295" s="628" t="s">
        <v>4190</v>
      </c>
      <c r="G295" s="627" t="s">
        <v>4734</v>
      </c>
      <c r="H295" s="627" t="s">
        <v>4735</v>
      </c>
      <c r="I295" s="629">
        <v>0.2981818181818181</v>
      </c>
      <c r="J295" s="629">
        <v>4100</v>
      </c>
      <c r="K295" s="630">
        <v>1222</v>
      </c>
    </row>
    <row r="296" spans="1:11" ht="14.4" customHeight="1" x14ac:dyDescent="0.3">
      <c r="A296" s="625" t="s">
        <v>526</v>
      </c>
      <c r="B296" s="626" t="s">
        <v>528</v>
      </c>
      <c r="C296" s="627" t="s">
        <v>550</v>
      </c>
      <c r="D296" s="628" t="s">
        <v>551</v>
      </c>
      <c r="E296" s="627" t="s">
        <v>4189</v>
      </c>
      <c r="F296" s="628" t="s">
        <v>4190</v>
      </c>
      <c r="G296" s="627" t="s">
        <v>4227</v>
      </c>
      <c r="H296" s="627" t="s">
        <v>4228</v>
      </c>
      <c r="I296" s="629">
        <v>0.29818181818181816</v>
      </c>
      <c r="J296" s="629">
        <v>4200</v>
      </c>
      <c r="K296" s="630">
        <v>1253</v>
      </c>
    </row>
    <row r="297" spans="1:11" ht="14.4" customHeight="1" x14ac:dyDescent="0.3">
      <c r="A297" s="625" t="s">
        <v>526</v>
      </c>
      <c r="B297" s="626" t="s">
        <v>528</v>
      </c>
      <c r="C297" s="627" t="s">
        <v>550</v>
      </c>
      <c r="D297" s="628" t="s">
        <v>551</v>
      </c>
      <c r="E297" s="627" t="s">
        <v>4189</v>
      </c>
      <c r="F297" s="628" t="s">
        <v>4190</v>
      </c>
      <c r="G297" s="627" t="s">
        <v>4229</v>
      </c>
      <c r="H297" s="627" t="s">
        <v>4230</v>
      </c>
      <c r="I297" s="629">
        <v>0.29923076923076919</v>
      </c>
      <c r="J297" s="629">
        <v>6400</v>
      </c>
      <c r="K297" s="630">
        <v>1924</v>
      </c>
    </row>
    <row r="298" spans="1:11" ht="14.4" customHeight="1" x14ac:dyDescent="0.3">
      <c r="A298" s="625" t="s">
        <v>526</v>
      </c>
      <c r="B298" s="626" t="s">
        <v>528</v>
      </c>
      <c r="C298" s="627" t="s">
        <v>550</v>
      </c>
      <c r="D298" s="628" t="s">
        <v>551</v>
      </c>
      <c r="E298" s="627" t="s">
        <v>4189</v>
      </c>
      <c r="F298" s="628" t="s">
        <v>4190</v>
      </c>
      <c r="G298" s="627" t="s">
        <v>4736</v>
      </c>
      <c r="H298" s="627" t="s">
        <v>4737</v>
      </c>
      <c r="I298" s="629">
        <v>10.46</v>
      </c>
      <c r="J298" s="629">
        <v>40</v>
      </c>
      <c r="K298" s="630">
        <v>418.3</v>
      </c>
    </row>
    <row r="299" spans="1:11" ht="14.4" customHeight="1" x14ac:dyDescent="0.3">
      <c r="A299" s="625" t="s">
        <v>526</v>
      </c>
      <c r="B299" s="626" t="s">
        <v>528</v>
      </c>
      <c r="C299" s="627" t="s">
        <v>550</v>
      </c>
      <c r="D299" s="628" t="s">
        <v>551</v>
      </c>
      <c r="E299" s="627" t="s">
        <v>4189</v>
      </c>
      <c r="F299" s="628" t="s">
        <v>4190</v>
      </c>
      <c r="G299" s="627" t="s">
        <v>4738</v>
      </c>
      <c r="H299" s="627" t="s">
        <v>4739</v>
      </c>
      <c r="I299" s="629">
        <v>10.45</v>
      </c>
      <c r="J299" s="629">
        <v>40</v>
      </c>
      <c r="K299" s="630">
        <v>418.17</v>
      </c>
    </row>
    <row r="300" spans="1:11" ht="14.4" customHeight="1" x14ac:dyDescent="0.3">
      <c r="A300" s="625" t="s">
        <v>526</v>
      </c>
      <c r="B300" s="626" t="s">
        <v>528</v>
      </c>
      <c r="C300" s="627" t="s">
        <v>550</v>
      </c>
      <c r="D300" s="628" t="s">
        <v>551</v>
      </c>
      <c r="E300" s="627" t="s">
        <v>4189</v>
      </c>
      <c r="F300" s="628" t="s">
        <v>4190</v>
      </c>
      <c r="G300" s="627" t="s">
        <v>4231</v>
      </c>
      <c r="H300" s="627" t="s">
        <v>4232</v>
      </c>
      <c r="I300" s="629">
        <v>0.30071428571428566</v>
      </c>
      <c r="J300" s="629">
        <v>35600</v>
      </c>
      <c r="K300" s="630">
        <v>10745</v>
      </c>
    </row>
    <row r="301" spans="1:11" ht="14.4" customHeight="1" x14ac:dyDescent="0.3">
      <c r="A301" s="625" t="s">
        <v>526</v>
      </c>
      <c r="B301" s="626" t="s">
        <v>528</v>
      </c>
      <c r="C301" s="627" t="s">
        <v>550</v>
      </c>
      <c r="D301" s="628" t="s">
        <v>551</v>
      </c>
      <c r="E301" s="627" t="s">
        <v>4189</v>
      </c>
      <c r="F301" s="628" t="s">
        <v>4190</v>
      </c>
      <c r="G301" s="627" t="s">
        <v>4740</v>
      </c>
      <c r="H301" s="627" t="s">
        <v>4741</v>
      </c>
      <c r="I301" s="629">
        <v>11.942499999999999</v>
      </c>
      <c r="J301" s="629">
        <v>400</v>
      </c>
      <c r="K301" s="630">
        <v>4776.5</v>
      </c>
    </row>
    <row r="302" spans="1:11" ht="14.4" customHeight="1" x14ac:dyDescent="0.3">
      <c r="A302" s="625" t="s">
        <v>526</v>
      </c>
      <c r="B302" s="626" t="s">
        <v>528</v>
      </c>
      <c r="C302" s="627" t="s">
        <v>550</v>
      </c>
      <c r="D302" s="628" t="s">
        <v>551</v>
      </c>
      <c r="E302" s="627" t="s">
        <v>4191</v>
      </c>
      <c r="F302" s="628" t="s">
        <v>4192</v>
      </c>
      <c r="G302" s="627" t="s">
        <v>4237</v>
      </c>
      <c r="H302" s="627" t="s">
        <v>4238</v>
      </c>
      <c r="I302" s="629">
        <v>0.79142857142857159</v>
      </c>
      <c r="J302" s="629">
        <v>116700</v>
      </c>
      <c r="K302" s="630">
        <v>92944</v>
      </c>
    </row>
    <row r="303" spans="1:11" ht="14.4" customHeight="1" x14ac:dyDescent="0.3">
      <c r="A303" s="625" t="s">
        <v>526</v>
      </c>
      <c r="B303" s="626" t="s">
        <v>528</v>
      </c>
      <c r="C303" s="627" t="s">
        <v>550</v>
      </c>
      <c r="D303" s="628" t="s">
        <v>551</v>
      </c>
      <c r="E303" s="627" t="s">
        <v>4191</v>
      </c>
      <c r="F303" s="628" t="s">
        <v>4192</v>
      </c>
      <c r="G303" s="627" t="s">
        <v>4742</v>
      </c>
      <c r="H303" s="627" t="s">
        <v>4743</v>
      </c>
      <c r="I303" s="629">
        <v>10.966666666666669</v>
      </c>
      <c r="J303" s="629">
        <v>410</v>
      </c>
      <c r="K303" s="630">
        <v>4494.6000000000004</v>
      </c>
    </row>
    <row r="304" spans="1:11" ht="14.4" customHeight="1" x14ac:dyDescent="0.3">
      <c r="A304" s="625" t="s">
        <v>526</v>
      </c>
      <c r="B304" s="626" t="s">
        <v>528</v>
      </c>
      <c r="C304" s="627" t="s">
        <v>550</v>
      </c>
      <c r="D304" s="628" t="s">
        <v>551</v>
      </c>
      <c r="E304" s="627" t="s">
        <v>4191</v>
      </c>
      <c r="F304" s="628" t="s">
        <v>4192</v>
      </c>
      <c r="G304" s="627" t="s">
        <v>4744</v>
      </c>
      <c r="H304" s="627" t="s">
        <v>4745</v>
      </c>
      <c r="I304" s="629">
        <v>10.992000000000001</v>
      </c>
      <c r="J304" s="629">
        <v>370</v>
      </c>
      <c r="K304" s="630">
        <v>4065.7</v>
      </c>
    </row>
    <row r="305" spans="1:11" ht="14.4" customHeight="1" x14ac:dyDescent="0.3">
      <c r="A305" s="625" t="s">
        <v>526</v>
      </c>
      <c r="B305" s="626" t="s">
        <v>528</v>
      </c>
      <c r="C305" s="627" t="s">
        <v>550</v>
      </c>
      <c r="D305" s="628" t="s">
        <v>551</v>
      </c>
      <c r="E305" s="627" t="s">
        <v>4191</v>
      </c>
      <c r="F305" s="628" t="s">
        <v>4192</v>
      </c>
      <c r="G305" s="627" t="s">
        <v>4746</v>
      </c>
      <c r="H305" s="627" t="s">
        <v>4747</v>
      </c>
      <c r="I305" s="629">
        <v>10.9925</v>
      </c>
      <c r="J305" s="629">
        <v>320</v>
      </c>
      <c r="K305" s="630">
        <v>3516.2</v>
      </c>
    </row>
    <row r="306" spans="1:11" ht="14.4" customHeight="1" x14ac:dyDescent="0.3">
      <c r="A306" s="625" t="s">
        <v>526</v>
      </c>
      <c r="B306" s="626" t="s">
        <v>528</v>
      </c>
      <c r="C306" s="627" t="s">
        <v>550</v>
      </c>
      <c r="D306" s="628" t="s">
        <v>551</v>
      </c>
      <c r="E306" s="627" t="s">
        <v>4191</v>
      </c>
      <c r="F306" s="628" t="s">
        <v>4192</v>
      </c>
      <c r="G306" s="627" t="s">
        <v>4748</v>
      </c>
      <c r="H306" s="627" t="s">
        <v>4749</v>
      </c>
      <c r="I306" s="629">
        <v>10.889999999999999</v>
      </c>
      <c r="J306" s="629">
        <v>330</v>
      </c>
      <c r="K306" s="630">
        <v>3590.8</v>
      </c>
    </row>
    <row r="307" spans="1:11" ht="14.4" customHeight="1" x14ac:dyDescent="0.3">
      <c r="A307" s="625" t="s">
        <v>526</v>
      </c>
      <c r="B307" s="626" t="s">
        <v>528</v>
      </c>
      <c r="C307" s="627" t="s">
        <v>550</v>
      </c>
      <c r="D307" s="628" t="s">
        <v>551</v>
      </c>
      <c r="E307" s="627" t="s">
        <v>4191</v>
      </c>
      <c r="F307" s="628" t="s">
        <v>4192</v>
      </c>
      <c r="G307" s="627" t="s">
        <v>4750</v>
      </c>
      <c r="H307" s="627" t="s">
        <v>4751</v>
      </c>
      <c r="I307" s="629">
        <v>10.37</v>
      </c>
      <c r="J307" s="629">
        <v>50</v>
      </c>
      <c r="K307" s="630">
        <v>518.5</v>
      </c>
    </row>
    <row r="308" spans="1:11" ht="14.4" customHeight="1" x14ac:dyDescent="0.3">
      <c r="A308" s="625" t="s">
        <v>526</v>
      </c>
      <c r="B308" s="626" t="s">
        <v>528</v>
      </c>
      <c r="C308" s="627" t="s">
        <v>550</v>
      </c>
      <c r="D308" s="628" t="s">
        <v>551</v>
      </c>
      <c r="E308" s="627" t="s">
        <v>4191</v>
      </c>
      <c r="F308" s="628" t="s">
        <v>4192</v>
      </c>
      <c r="G308" s="627" t="s">
        <v>4241</v>
      </c>
      <c r="H308" s="627" t="s">
        <v>4242</v>
      </c>
      <c r="I308" s="629">
        <v>0.79166666666666663</v>
      </c>
      <c r="J308" s="629">
        <v>102000</v>
      </c>
      <c r="K308" s="630">
        <v>80880</v>
      </c>
    </row>
    <row r="309" spans="1:11" ht="14.4" customHeight="1" x14ac:dyDescent="0.3">
      <c r="A309" s="625" t="s">
        <v>526</v>
      </c>
      <c r="B309" s="626" t="s">
        <v>528</v>
      </c>
      <c r="C309" s="627" t="s">
        <v>550</v>
      </c>
      <c r="D309" s="628" t="s">
        <v>551</v>
      </c>
      <c r="E309" s="627" t="s">
        <v>4173</v>
      </c>
      <c r="F309" s="628" t="s">
        <v>4174</v>
      </c>
      <c r="G309" s="627" t="s">
        <v>4752</v>
      </c>
      <c r="H309" s="627" t="s">
        <v>4753</v>
      </c>
      <c r="I309" s="629">
        <v>151.57800000000003</v>
      </c>
      <c r="J309" s="629">
        <v>39</v>
      </c>
      <c r="K309" s="630">
        <v>5928.3</v>
      </c>
    </row>
    <row r="310" spans="1:11" ht="14.4" customHeight="1" x14ac:dyDescent="0.3">
      <c r="A310" s="625" t="s">
        <v>526</v>
      </c>
      <c r="B310" s="626" t="s">
        <v>528</v>
      </c>
      <c r="C310" s="627" t="s">
        <v>550</v>
      </c>
      <c r="D310" s="628" t="s">
        <v>551</v>
      </c>
      <c r="E310" s="627" t="s">
        <v>4173</v>
      </c>
      <c r="F310" s="628" t="s">
        <v>4174</v>
      </c>
      <c r="G310" s="627" t="s">
        <v>4754</v>
      </c>
      <c r="H310" s="627" t="s">
        <v>4755</v>
      </c>
      <c r="I310" s="629">
        <v>139.08766939029485</v>
      </c>
      <c r="J310" s="629">
        <v>240</v>
      </c>
      <c r="K310" s="630">
        <v>33384.543695463348</v>
      </c>
    </row>
    <row r="311" spans="1:11" ht="14.4" customHeight="1" x14ac:dyDescent="0.3">
      <c r="A311" s="625" t="s">
        <v>526</v>
      </c>
      <c r="B311" s="626" t="s">
        <v>528</v>
      </c>
      <c r="C311" s="627" t="s">
        <v>550</v>
      </c>
      <c r="D311" s="628" t="s">
        <v>551</v>
      </c>
      <c r="E311" s="627" t="s">
        <v>4173</v>
      </c>
      <c r="F311" s="628" t="s">
        <v>4174</v>
      </c>
      <c r="G311" s="627" t="s">
        <v>4756</v>
      </c>
      <c r="H311" s="627" t="s">
        <v>4757</v>
      </c>
      <c r="I311" s="629">
        <v>139.08769061073909</v>
      </c>
      <c r="J311" s="629">
        <v>240</v>
      </c>
      <c r="K311" s="630">
        <v>33384.548576165515</v>
      </c>
    </row>
    <row r="312" spans="1:11" ht="14.4" customHeight="1" x14ac:dyDescent="0.3">
      <c r="A312" s="625" t="s">
        <v>526</v>
      </c>
      <c r="B312" s="626" t="s">
        <v>528</v>
      </c>
      <c r="C312" s="627" t="s">
        <v>550</v>
      </c>
      <c r="D312" s="628" t="s">
        <v>551</v>
      </c>
      <c r="E312" s="627" t="s">
        <v>4173</v>
      </c>
      <c r="F312" s="628" t="s">
        <v>4174</v>
      </c>
      <c r="G312" s="627" t="s">
        <v>4758</v>
      </c>
      <c r="H312" s="627" t="s">
        <v>4759</v>
      </c>
      <c r="I312" s="629">
        <v>11.571464283679553</v>
      </c>
      <c r="J312" s="629">
        <v>390</v>
      </c>
      <c r="K312" s="630">
        <v>4517.4523117262115</v>
      </c>
    </row>
    <row r="313" spans="1:11" ht="14.4" customHeight="1" x14ac:dyDescent="0.3">
      <c r="A313" s="625" t="s">
        <v>526</v>
      </c>
      <c r="B313" s="626" t="s">
        <v>528</v>
      </c>
      <c r="C313" s="627" t="s">
        <v>550</v>
      </c>
      <c r="D313" s="628" t="s">
        <v>551</v>
      </c>
      <c r="E313" s="627" t="s">
        <v>4173</v>
      </c>
      <c r="F313" s="628" t="s">
        <v>4174</v>
      </c>
      <c r="G313" s="627" t="s">
        <v>4760</v>
      </c>
      <c r="H313" s="627" t="s">
        <v>4761</v>
      </c>
      <c r="I313" s="629">
        <v>2507.9699999999998</v>
      </c>
      <c r="J313" s="629">
        <v>0.5</v>
      </c>
      <c r="K313" s="630">
        <v>1253.9849999999999</v>
      </c>
    </row>
    <row r="314" spans="1:11" ht="14.4" customHeight="1" x14ac:dyDescent="0.3">
      <c r="A314" s="625" t="s">
        <v>526</v>
      </c>
      <c r="B314" s="626" t="s">
        <v>528</v>
      </c>
      <c r="C314" s="627" t="s">
        <v>550</v>
      </c>
      <c r="D314" s="628" t="s">
        <v>551</v>
      </c>
      <c r="E314" s="627" t="s">
        <v>4173</v>
      </c>
      <c r="F314" s="628" t="s">
        <v>4174</v>
      </c>
      <c r="G314" s="627" t="s">
        <v>4762</v>
      </c>
      <c r="H314" s="627" t="s">
        <v>4763</v>
      </c>
      <c r="I314" s="629">
        <v>10471.823161886001</v>
      </c>
      <c r="J314" s="629">
        <v>1.5</v>
      </c>
      <c r="K314" s="630">
        <v>15707.734742829001</v>
      </c>
    </row>
    <row r="315" spans="1:11" ht="14.4" customHeight="1" x14ac:dyDescent="0.3">
      <c r="A315" s="625" t="s">
        <v>526</v>
      </c>
      <c r="B315" s="626" t="s">
        <v>528</v>
      </c>
      <c r="C315" s="627" t="s">
        <v>550</v>
      </c>
      <c r="D315" s="628" t="s">
        <v>551</v>
      </c>
      <c r="E315" s="627" t="s">
        <v>4173</v>
      </c>
      <c r="F315" s="628" t="s">
        <v>4174</v>
      </c>
      <c r="G315" s="627" t="s">
        <v>4764</v>
      </c>
      <c r="H315" s="627" t="s">
        <v>4765</v>
      </c>
      <c r="I315" s="629">
        <v>13638.751239991099</v>
      </c>
      <c r="J315" s="629">
        <v>4</v>
      </c>
      <c r="K315" s="630">
        <v>54555.004959964397</v>
      </c>
    </row>
    <row r="316" spans="1:11" ht="14.4" customHeight="1" x14ac:dyDescent="0.3">
      <c r="A316" s="625" t="s">
        <v>526</v>
      </c>
      <c r="B316" s="626" t="s">
        <v>528</v>
      </c>
      <c r="C316" s="627" t="s">
        <v>550</v>
      </c>
      <c r="D316" s="628" t="s">
        <v>551</v>
      </c>
      <c r="E316" s="627" t="s">
        <v>4173</v>
      </c>
      <c r="F316" s="628" t="s">
        <v>4174</v>
      </c>
      <c r="G316" s="627" t="s">
        <v>4766</v>
      </c>
      <c r="H316" s="627" t="s">
        <v>4767</v>
      </c>
      <c r="I316" s="629">
        <v>2929.9996415775536</v>
      </c>
      <c r="J316" s="629">
        <v>3</v>
      </c>
      <c r="K316" s="630">
        <v>8723.9089247326592</v>
      </c>
    </row>
    <row r="317" spans="1:11" ht="14.4" customHeight="1" x14ac:dyDescent="0.3">
      <c r="A317" s="625" t="s">
        <v>526</v>
      </c>
      <c r="B317" s="626" t="s">
        <v>528</v>
      </c>
      <c r="C317" s="627" t="s">
        <v>550</v>
      </c>
      <c r="D317" s="628" t="s">
        <v>551</v>
      </c>
      <c r="E317" s="627" t="s">
        <v>4173</v>
      </c>
      <c r="F317" s="628" t="s">
        <v>4174</v>
      </c>
      <c r="G317" s="627" t="s">
        <v>4768</v>
      </c>
      <c r="H317" s="627" t="s">
        <v>4769</v>
      </c>
      <c r="I317" s="629">
        <v>3360.0973998637401</v>
      </c>
      <c r="J317" s="629">
        <v>0.5</v>
      </c>
      <c r="K317" s="630">
        <v>1680.04869993187</v>
      </c>
    </row>
    <row r="318" spans="1:11" ht="14.4" customHeight="1" x14ac:dyDescent="0.3">
      <c r="A318" s="625" t="s">
        <v>526</v>
      </c>
      <c r="B318" s="626" t="s">
        <v>528</v>
      </c>
      <c r="C318" s="627" t="s">
        <v>550</v>
      </c>
      <c r="D318" s="628" t="s">
        <v>551</v>
      </c>
      <c r="E318" s="627" t="s">
        <v>4173</v>
      </c>
      <c r="F318" s="628" t="s">
        <v>4174</v>
      </c>
      <c r="G318" s="627" t="s">
        <v>4770</v>
      </c>
      <c r="H318" s="627" t="s">
        <v>4771</v>
      </c>
      <c r="I318" s="629">
        <v>7801.7174414552583</v>
      </c>
      <c r="J318" s="629">
        <v>5.5</v>
      </c>
      <c r="K318" s="630">
        <v>43062.921551197789</v>
      </c>
    </row>
    <row r="319" spans="1:11" ht="14.4" customHeight="1" x14ac:dyDescent="0.3">
      <c r="A319" s="625" t="s">
        <v>526</v>
      </c>
      <c r="B319" s="626" t="s">
        <v>528</v>
      </c>
      <c r="C319" s="627" t="s">
        <v>550</v>
      </c>
      <c r="D319" s="628" t="s">
        <v>551</v>
      </c>
      <c r="E319" s="627" t="s">
        <v>4173</v>
      </c>
      <c r="F319" s="628" t="s">
        <v>4174</v>
      </c>
      <c r="G319" s="627" t="s">
        <v>4772</v>
      </c>
      <c r="H319" s="627" t="s">
        <v>4773</v>
      </c>
      <c r="I319" s="629">
        <v>21313.011713171898</v>
      </c>
      <c r="J319" s="629">
        <v>10</v>
      </c>
      <c r="K319" s="630">
        <v>213406.01370013226</v>
      </c>
    </row>
    <row r="320" spans="1:11" ht="14.4" customHeight="1" x14ac:dyDescent="0.3">
      <c r="A320" s="625" t="s">
        <v>526</v>
      </c>
      <c r="B320" s="626" t="s">
        <v>528</v>
      </c>
      <c r="C320" s="627" t="s">
        <v>550</v>
      </c>
      <c r="D320" s="628" t="s">
        <v>551</v>
      </c>
      <c r="E320" s="627" t="s">
        <v>4173</v>
      </c>
      <c r="F320" s="628" t="s">
        <v>4174</v>
      </c>
      <c r="G320" s="627" t="s">
        <v>4774</v>
      </c>
      <c r="H320" s="627" t="s">
        <v>4775</v>
      </c>
      <c r="I320" s="629">
        <v>10006.410324629167</v>
      </c>
      <c r="J320" s="629">
        <v>3</v>
      </c>
      <c r="K320" s="630">
        <v>30019.230973887501</v>
      </c>
    </row>
    <row r="321" spans="1:11" ht="14.4" customHeight="1" x14ac:dyDescent="0.3">
      <c r="A321" s="625" t="s">
        <v>526</v>
      </c>
      <c r="B321" s="626" t="s">
        <v>528</v>
      </c>
      <c r="C321" s="627" t="s">
        <v>550</v>
      </c>
      <c r="D321" s="628" t="s">
        <v>551</v>
      </c>
      <c r="E321" s="627" t="s">
        <v>4173</v>
      </c>
      <c r="F321" s="628" t="s">
        <v>4174</v>
      </c>
      <c r="G321" s="627" t="s">
        <v>4776</v>
      </c>
      <c r="H321" s="627" t="s">
        <v>4777</v>
      </c>
      <c r="I321" s="629">
        <v>6115.6066752093357</v>
      </c>
      <c r="J321" s="629">
        <v>2.5</v>
      </c>
      <c r="K321" s="630">
        <v>15289.01668375201</v>
      </c>
    </row>
    <row r="322" spans="1:11" ht="14.4" customHeight="1" x14ac:dyDescent="0.3">
      <c r="A322" s="625" t="s">
        <v>526</v>
      </c>
      <c r="B322" s="626" t="s">
        <v>528</v>
      </c>
      <c r="C322" s="627" t="s">
        <v>550</v>
      </c>
      <c r="D322" s="628" t="s">
        <v>551</v>
      </c>
      <c r="E322" s="627" t="s">
        <v>4173</v>
      </c>
      <c r="F322" s="628" t="s">
        <v>4174</v>
      </c>
      <c r="G322" s="627" t="s">
        <v>4778</v>
      </c>
      <c r="H322" s="627" t="s">
        <v>4779</v>
      </c>
      <c r="I322" s="629">
        <v>19596.5600000001</v>
      </c>
      <c r="J322" s="629">
        <v>0.5</v>
      </c>
      <c r="K322" s="630">
        <v>9798.2800000000498</v>
      </c>
    </row>
    <row r="323" spans="1:11" ht="14.4" customHeight="1" x14ac:dyDescent="0.3">
      <c r="A323" s="625" t="s">
        <v>526</v>
      </c>
      <c r="B323" s="626" t="s">
        <v>528</v>
      </c>
      <c r="C323" s="627" t="s">
        <v>550</v>
      </c>
      <c r="D323" s="628" t="s">
        <v>551</v>
      </c>
      <c r="E323" s="627" t="s">
        <v>4173</v>
      </c>
      <c r="F323" s="628" t="s">
        <v>4174</v>
      </c>
      <c r="G323" s="627" t="s">
        <v>4780</v>
      </c>
      <c r="H323" s="627" t="s">
        <v>4781</v>
      </c>
      <c r="I323" s="629">
        <v>6115.6056826180447</v>
      </c>
      <c r="J323" s="629">
        <v>3</v>
      </c>
      <c r="K323" s="630">
        <v>18346.817047854136</v>
      </c>
    </row>
    <row r="324" spans="1:11" ht="14.4" customHeight="1" x14ac:dyDescent="0.3">
      <c r="A324" s="625" t="s">
        <v>526</v>
      </c>
      <c r="B324" s="626" t="s">
        <v>528</v>
      </c>
      <c r="C324" s="627" t="s">
        <v>550</v>
      </c>
      <c r="D324" s="628" t="s">
        <v>551</v>
      </c>
      <c r="E324" s="627" t="s">
        <v>4173</v>
      </c>
      <c r="F324" s="628" t="s">
        <v>4174</v>
      </c>
      <c r="G324" s="627" t="s">
        <v>4782</v>
      </c>
      <c r="H324" s="627" t="s">
        <v>4783</v>
      </c>
      <c r="I324" s="629">
        <v>4504.1037955298198</v>
      </c>
      <c r="J324" s="629">
        <v>3</v>
      </c>
      <c r="K324" s="630">
        <v>13512.311386589459</v>
      </c>
    </row>
    <row r="325" spans="1:11" ht="14.4" customHeight="1" x14ac:dyDescent="0.3">
      <c r="A325" s="625" t="s">
        <v>526</v>
      </c>
      <c r="B325" s="626" t="s">
        <v>528</v>
      </c>
      <c r="C325" s="627" t="s">
        <v>550</v>
      </c>
      <c r="D325" s="628" t="s">
        <v>551</v>
      </c>
      <c r="E325" s="627" t="s">
        <v>4173</v>
      </c>
      <c r="F325" s="628" t="s">
        <v>4174</v>
      </c>
      <c r="G325" s="627" t="s">
        <v>4784</v>
      </c>
      <c r="H325" s="627" t="s">
        <v>4785</v>
      </c>
      <c r="I325" s="629">
        <v>5871.0405432753305</v>
      </c>
      <c r="J325" s="629">
        <v>1.5</v>
      </c>
      <c r="K325" s="630">
        <v>8806.5609424954855</v>
      </c>
    </row>
    <row r="326" spans="1:11" ht="14.4" customHeight="1" x14ac:dyDescent="0.3">
      <c r="A326" s="625" t="s">
        <v>526</v>
      </c>
      <c r="B326" s="626" t="s">
        <v>528</v>
      </c>
      <c r="C326" s="627" t="s">
        <v>550</v>
      </c>
      <c r="D326" s="628" t="s">
        <v>551</v>
      </c>
      <c r="E326" s="627" t="s">
        <v>4173</v>
      </c>
      <c r="F326" s="628" t="s">
        <v>4174</v>
      </c>
      <c r="G326" s="627" t="s">
        <v>4786</v>
      </c>
      <c r="H326" s="627" t="s">
        <v>4787</v>
      </c>
      <c r="I326" s="629">
        <v>5558.8858153846004</v>
      </c>
      <c r="J326" s="629">
        <v>1</v>
      </c>
      <c r="K326" s="630">
        <v>5558.8858153846004</v>
      </c>
    </row>
    <row r="327" spans="1:11" ht="14.4" customHeight="1" x14ac:dyDescent="0.3">
      <c r="A327" s="625" t="s">
        <v>526</v>
      </c>
      <c r="B327" s="626" t="s">
        <v>528</v>
      </c>
      <c r="C327" s="627" t="s">
        <v>550</v>
      </c>
      <c r="D327" s="628" t="s">
        <v>551</v>
      </c>
      <c r="E327" s="627" t="s">
        <v>4173</v>
      </c>
      <c r="F327" s="628" t="s">
        <v>4174</v>
      </c>
      <c r="G327" s="627" t="s">
        <v>4788</v>
      </c>
      <c r="H327" s="627" t="s">
        <v>4789</v>
      </c>
      <c r="I327" s="629">
        <v>1929.27002559841</v>
      </c>
      <c r="J327" s="629">
        <v>0.5</v>
      </c>
      <c r="K327" s="630">
        <v>964.63501279920501</v>
      </c>
    </row>
    <row r="328" spans="1:11" ht="14.4" customHeight="1" x14ac:dyDescent="0.3">
      <c r="A328" s="625" t="s">
        <v>526</v>
      </c>
      <c r="B328" s="626" t="s">
        <v>528</v>
      </c>
      <c r="C328" s="627" t="s">
        <v>550</v>
      </c>
      <c r="D328" s="628" t="s">
        <v>551</v>
      </c>
      <c r="E328" s="627" t="s">
        <v>4173</v>
      </c>
      <c r="F328" s="628" t="s">
        <v>4174</v>
      </c>
      <c r="G328" s="627" t="s">
        <v>4790</v>
      </c>
      <c r="H328" s="627" t="s">
        <v>4791</v>
      </c>
      <c r="I328" s="629">
        <v>7699.3995584495597</v>
      </c>
      <c r="J328" s="629">
        <v>1</v>
      </c>
      <c r="K328" s="630">
        <v>7699.3995584495597</v>
      </c>
    </row>
    <row r="329" spans="1:11" ht="14.4" customHeight="1" x14ac:dyDescent="0.3">
      <c r="A329" s="625" t="s">
        <v>526</v>
      </c>
      <c r="B329" s="626" t="s">
        <v>528</v>
      </c>
      <c r="C329" s="627" t="s">
        <v>552</v>
      </c>
      <c r="D329" s="628" t="s">
        <v>553</v>
      </c>
      <c r="E329" s="627" t="s">
        <v>4175</v>
      </c>
      <c r="F329" s="628" t="s">
        <v>4176</v>
      </c>
      <c r="G329" s="627" t="s">
        <v>4792</v>
      </c>
      <c r="H329" s="627" t="s">
        <v>4793</v>
      </c>
      <c r="I329" s="629">
        <v>34.748333333333328</v>
      </c>
      <c r="J329" s="629">
        <v>72</v>
      </c>
      <c r="K329" s="630">
        <v>2501.96</v>
      </c>
    </row>
    <row r="330" spans="1:11" ht="14.4" customHeight="1" x14ac:dyDescent="0.3">
      <c r="A330" s="625" t="s">
        <v>526</v>
      </c>
      <c r="B330" s="626" t="s">
        <v>528</v>
      </c>
      <c r="C330" s="627" t="s">
        <v>552</v>
      </c>
      <c r="D330" s="628" t="s">
        <v>553</v>
      </c>
      <c r="E330" s="627" t="s">
        <v>4175</v>
      </c>
      <c r="F330" s="628" t="s">
        <v>4176</v>
      </c>
      <c r="G330" s="627" t="s">
        <v>4794</v>
      </c>
      <c r="H330" s="627" t="s">
        <v>4795</v>
      </c>
      <c r="I330" s="629">
        <v>12.374000000000001</v>
      </c>
      <c r="J330" s="629">
        <v>152</v>
      </c>
      <c r="K330" s="630">
        <v>1880.9</v>
      </c>
    </row>
    <row r="331" spans="1:11" ht="14.4" customHeight="1" x14ac:dyDescent="0.3">
      <c r="A331" s="625" t="s">
        <v>526</v>
      </c>
      <c r="B331" s="626" t="s">
        <v>528</v>
      </c>
      <c r="C331" s="627" t="s">
        <v>552</v>
      </c>
      <c r="D331" s="628" t="s">
        <v>553</v>
      </c>
      <c r="E331" s="627" t="s">
        <v>4175</v>
      </c>
      <c r="F331" s="628" t="s">
        <v>4176</v>
      </c>
      <c r="G331" s="627" t="s">
        <v>4279</v>
      </c>
      <c r="H331" s="627" t="s">
        <v>4280</v>
      </c>
      <c r="I331" s="629">
        <v>25.56</v>
      </c>
      <c r="J331" s="629">
        <v>48</v>
      </c>
      <c r="K331" s="630">
        <v>1226.9000000000001</v>
      </c>
    </row>
    <row r="332" spans="1:11" ht="14.4" customHeight="1" x14ac:dyDescent="0.3">
      <c r="A332" s="625" t="s">
        <v>526</v>
      </c>
      <c r="B332" s="626" t="s">
        <v>528</v>
      </c>
      <c r="C332" s="627" t="s">
        <v>552</v>
      </c>
      <c r="D332" s="628" t="s">
        <v>553</v>
      </c>
      <c r="E332" s="627" t="s">
        <v>4175</v>
      </c>
      <c r="F332" s="628" t="s">
        <v>4176</v>
      </c>
      <c r="G332" s="627" t="s">
        <v>4796</v>
      </c>
      <c r="H332" s="627" t="s">
        <v>4797</v>
      </c>
      <c r="I332" s="629">
        <v>53.43</v>
      </c>
      <c r="J332" s="629">
        <v>36</v>
      </c>
      <c r="K332" s="630">
        <v>1923.48</v>
      </c>
    </row>
    <row r="333" spans="1:11" ht="14.4" customHeight="1" x14ac:dyDescent="0.3">
      <c r="A333" s="625" t="s">
        <v>526</v>
      </c>
      <c r="B333" s="626" t="s">
        <v>528</v>
      </c>
      <c r="C333" s="627" t="s">
        <v>552</v>
      </c>
      <c r="D333" s="628" t="s">
        <v>553</v>
      </c>
      <c r="E333" s="627" t="s">
        <v>4175</v>
      </c>
      <c r="F333" s="628" t="s">
        <v>4176</v>
      </c>
      <c r="G333" s="627" t="s">
        <v>4193</v>
      </c>
      <c r="H333" s="627" t="s">
        <v>4194</v>
      </c>
      <c r="I333" s="629">
        <v>1.4923636363636361</v>
      </c>
      <c r="J333" s="629">
        <v>6350</v>
      </c>
      <c r="K333" s="630">
        <v>9463.5</v>
      </c>
    </row>
    <row r="334" spans="1:11" ht="14.4" customHeight="1" x14ac:dyDescent="0.3">
      <c r="A334" s="625" t="s">
        <v>526</v>
      </c>
      <c r="B334" s="626" t="s">
        <v>528</v>
      </c>
      <c r="C334" s="627" t="s">
        <v>552</v>
      </c>
      <c r="D334" s="628" t="s">
        <v>553</v>
      </c>
      <c r="E334" s="627" t="s">
        <v>4175</v>
      </c>
      <c r="F334" s="628" t="s">
        <v>4176</v>
      </c>
      <c r="G334" s="627" t="s">
        <v>4195</v>
      </c>
      <c r="H334" s="627" t="s">
        <v>4196</v>
      </c>
      <c r="I334" s="629">
        <v>41.599259259259242</v>
      </c>
      <c r="J334" s="629">
        <v>1130</v>
      </c>
      <c r="K334" s="630">
        <v>46970.959999999992</v>
      </c>
    </row>
    <row r="335" spans="1:11" ht="14.4" customHeight="1" x14ac:dyDescent="0.3">
      <c r="A335" s="625" t="s">
        <v>526</v>
      </c>
      <c r="B335" s="626" t="s">
        <v>528</v>
      </c>
      <c r="C335" s="627" t="s">
        <v>552</v>
      </c>
      <c r="D335" s="628" t="s">
        <v>553</v>
      </c>
      <c r="E335" s="627" t="s">
        <v>4175</v>
      </c>
      <c r="F335" s="628" t="s">
        <v>4176</v>
      </c>
      <c r="G335" s="627" t="s">
        <v>4197</v>
      </c>
      <c r="H335" s="627" t="s">
        <v>4198</v>
      </c>
      <c r="I335" s="629">
        <v>0.59625000000000028</v>
      </c>
      <c r="J335" s="629">
        <v>5630</v>
      </c>
      <c r="K335" s="630">
        <v>3356.5</v>
      </c>
    </row>
    <row r="336" spans="1:11" ht="14.4" customHeight="1" x14ac:dyDescent="0.3">
      <c r="A336" s="625" t="s">
        <v>526</v>
      </c>
      <c r="B336" s="626" t="s">
        <v>528</v>
      </c>
      <c r="C336" s="627" t="s">
        <v>552</v>
      </c>
      <c r="D336" s="628" t="s">
        <v>553</v>
      </c>
      <c r="E336" s="627" t="s">
        <v>4175</v>
      </c>
      <c r="F336" s="628" t="s">
        <v>4176</v>
      </c>
      <c r="G336" s="627" t="s">
        <v>4798</v>
      </c>
      <c r="H336" s="627" t="s">
        <v>4799</v>
      </c>
      <c r="I336" s="629">
        <v>40.022857142857141</v>
      </c>
      <c r="J336" s="629">
        <v>220</v>
      </c>
      <c r="K336" s="630">
        <v>8781.2000000000007</v>
      </c>
    </row>
    <row r="337" spans="1:11" ht="14.4" customHeight="1" x14ac:dyDescent="0.3">
      <c r="A337" s="625" t="s">
        <v>526</v>
      </c>
      <c r="B337" s="626" t="s">
        <v>528</v>
      </c>
      <c r="C337" s="627" t="s">
        <v>552</v>
      </c>
      <c r="D337" s="628" t="s">
        <v>553</v>
      </c>
      <c r="E337" s="627" t="s">
        <v>4175</v>
      </c>
      <c r="F337" s="628" t="s">
        <v>4176</v>
      </c>
      <c r="G337" s="627" t="s">
        <v>4800</v>
      </c>
      <c r="H337" s="627" t="s">
        <v>4801</v>
      </c>
      <c r="I337" s="629">
        <v>19.816923076923072</v>
      </c>
      <c r="J337" s="629">
        <v>116</v>
      </c>
      <c r="K337" s="630">
        <v>2298.889999999999</v>
      </c>
    </row>
    <row r="338" spans="1:11" ht="14.4" customHeight="1" x14ac:dyDescent="0.3">
      <c r="A338" s="625" t="s">
        <v>526</v>
      </c>
      <c r="B338" s="626" t="s">
        <v>528</v>
      </c>
      <c r="C338" s="627" t="s">
        <v>552</v>
      </c>
      <c r="D338" s="628" t="s">
        <v>553</v>
      </c>
      <c r="E338" s="627" t="s">
        <v>4175</v>
      </c>
      <c r="F338" s="628" t="s">
        <v>4176</v>
      </c>
      <c r="G338" s="627" t="s">
        <v>4802</v>
      </c>
      <c r="H338" s="627" t="s">
        <v>4803</v>
      </c>
      <c r="I338" s="629">
        <v>26.178571428571438</v>
      </c>
      <c r="J338" s="629">
        <v>22</v>
      </c>
      <c r="K338" s="630">
        <v>575.99</v>
      </c>
    </row>
    <row r="339" spans="1:11" ht="14.4" customHeight="1" x14ac:dyDescent="0.3">
      <c r="A339" s="625" t="s">
        <v>526</v>
      </c>
      <c r="B339" s="626" t="s">
        <v>528</v>
      </c>
      <c r="C339" s="627" t="s">
        <v>552</v>
      </c>
      <c r="D339" s="628" t="s">
        <v>553</v>
      </c>
      <c r="E339" s="627" t="s">
        <v>4175</v>
      </c>
      <c r="F339" s="628" t="s">
        <v>4176</v>
      </c>
      <c r="G339" s="627" t="s">
        <v>4804</v>
      </c>
      <c r="H339" s="627" t="s">
        <v>4805</v>
      </c>
      <c r="I339" s="629">
        <v>26.37</v>
      </c>
      <c r="J339" s="629">
        <v>24</v>
      </c>
      <c r="K339" s="630">
        <v>632.88</v>
      </c>
    </row>
    <row r="340" spans="1:11" ht="14.4" customHeight="1" x14ac:dyDescent="0.3">
      <c r="A340" s="625" t="s">
        <v>526</v>
      </c>
      <c r="B340" s="626" t="s">
        <v>528</v>
      </c>
      <c r="C340" s="627" t="s">
        <v>552</v>
      </c>
      <c r="D340" s="628" t="s">
        <v>553</v>
      </c>
      <c r="E340" s="627" t="s">
        <v>4175</v>
      </c>
      <c r="F340" s="628" t="s">
        <v>4176</v>
      </c>
      <c r="G340" s="627" t="s">
        <v>4806</v>
      </c>
      <c r="H340" s="627" t="s">
        <v>4807</v>
      </c>
      <c r="I340" s="629">
        <v>9.7966666666666651</v>
      </c>
      <c r="J340" s="629">
        <v>38</v>
      </c>
      <c r="K340" s="630">
        <v>372.36</v>
      </c>
    </row>
    <row r="341" spans="1:11" ht="14.4" customHeight="1" x14ac:dyDescent="0.3">
      <c r="A341" s="625" t="s">
        <v>526</v>
      </c>
      <c r="B341" s="626" t="s">
        <v>528</v>
      </c>
      <c r="C341" s="627" t="s">
        <v>552</v>
      </c>
      <c r="D341" s="628" t="s">
        <v>553</v>
      </c>
      <c r="E341" s="627" t="s">
        <v>4175</v>
      </c>
      <c r="F341" s="628" t="s">
        <v>4176</v>
      </c>
      <c r="G341" s="627" t="s">
        <v>4337</v>
      </c>
      <c r="H341" s="627" t="s">
        <v>4338</v>
      </c>
      <c r="I341" s="629">
        <v>7.2721739130434768</v>
      </c>
      <c r="J341" s="629">
        <v>107</v>
      </c>
      <c r="K341" s="630">
        <v>777.59000000000015</v>
      </c>
    </row>
    <row r="342" spans="1:11" ht="14.4" customHeight="1" x14ac:dyDescent="0.3">
      <c r="A342" s="625" t="s">
        <v>526</v>
      </c>
      <c r="B342" s="626" t="s">
        <v>528</v>
      </c>
      <c r="C342" s="627" t="s">
        <v>552</v>
      </c>
      <c r="D342" s="628" t="s">
        <v>553</v>
      </c>
      <c r="E342" s="627" t="s">
        <v>4175</v>
      </c>
      <c r="F342" s="628" t="s">
        <v>4176</v>
      </c>
      <c r="G342" s="627" t="s">
        <v>4201</v>
      </c>
      <c r="H342" s="627" t="s">
        <v>4202</v>
      </c>
      <c r="I342" s="629">
        <v>0.85428571428571409</v>
      </c>
      <c r="J342" s="629">
        <v>1600</v>
      </c>
      <c r="K342" s="630">
        <v>1367</v>
      </c>
    </row>
    <row r="343" spans="1:11" ht="14.4" customHeight="1" x14ac:dyDescent="0.3">
      <c r="A343" s="625" t="s">
        <v>526</v>
      </c>
      <c r="B343" s="626" t="s">
        <v>528</v>
      </c>
      <c r="C343" s="627" t="s">
        <v>552</v>
      </c>
      <c r="D343" s="628" t="s">
        <v>553</v>
      </c>
      <c r="E343" s="627" t="s">
        <v>4175</v>
      </c>
      <c r="F343" s="628" t="s">
        <v>4176</v>
      </c>
      <c r="G343" s="627" t="s">
        <v>4339</v>
      </c>
      <c r="H343" s="627" t="s">
        <v>4340</v>
      </c>
      <c r="I343" s="629">
        <v>1.5150000000000001</v>
      </c>
      <c r="J343" s="629">
        <v>950</v>
      </c>
      <c r="K343" s="630">
        <v>1439.5</v>
      </c>
    </row>
    <row r="344" spans="1:11" ht="14.4" customHeight="1" x14ac:dyDescent="0.3">
      <c r="A344" s="625" t="s">
        <v>526</v>
      </c>
      <c r="B344" s="626" t="s">
        <v>528</v>
      </c>
      <c r="C344" s="627" t="s">
        <v>552</v>
      </c>
      <c r="D344" s="628" t="s">
        <v>553</v>
      </c>
      <c r="E344" s="627" t="s">
        <v>4177</v>
      </c>
      <c r="F344" s="628" t="s">
        <v>4178</v>
      </c>
      <c r="G344" s="627" t="s">
        <v>4375</v>
      </c>
      <c r="H344" s="627" t="s">
        <v>4376</v>
      </c>
      <c r="I344" s="629">
        <v>11.071749999999993</v>
      </c>
      <c r="J344" s="629">
        <v>1550</v>
      </c>
      <c r="K344" s="630">
        <v>17165.400000000001</v>
      </c>
    </row>
    <row r="345" spans="1:11" ht="14.4" customHeight="1" x14ac:dyDescent="0.3">
      <c r="A345" s="625" t="s">
        <v>526</v>
      </c>
      <c r="B345" s="626" t="s">
        <v>528</v>
      </c>
      <c r="C345" s="627" t="s">
        <v>552</v>
      </c>
      <c r="D345" s="628" t="s">
        <v>553</v>
      </c>
      <c r="E345" s="627" t="s">
        <v>4177</v>
      </c>
      <c r="F345" s="628" t="s">
        <v>4178</v>
      </c>
      <c r="G345" s="627" t="s">
        <v>4808</v>
      </c>
      <c r="H345" s="627" t="s">
        <v>4809</v>
      </c>
      <c r="I345" s="629">
        <v>32.129999999999995</v>
      </c>
      <c r="J345" s="629">
        <v>30</v>
      </c>
      <c r="K345" s="630">
        <v>989.90000000000009</v>
      </c>
    </row>
    <row r="346" spans="1:11" ht="14.4" customHeight="1" x14ac:dyDescent="0.3">
      <c r="A346" s="625" t="s">
        <v>526</v>
      </c>
      <c r="B346" s="626" t="s">
        <v>528</v>
      </c>
      <c r="C346" s="627" t="s">
        <v>552</v>
      </c>
      <c r="D346" s="628" t="s">
        <v>553</v>
      </c>
      <c r="E346" s="627" t="s">
        <v>4177</v>
      </c>
      <c r="F346" s="628" t="s">
        <v>4178</v>
      </c>
      <c r="G346" s="627" t="s">
        <v>4810</v>
      </c>
      <c r="H346" s="627" t="s">
        <v>4811</v>
      </c>
      <c r="I346" s="629">
        <v>112.3</v>
      </c>
      <c r="J346" s="629">
        <v>20</v>
      </c>
      <c r="K346" s="630">
        <v>2246</v>
      </c>
    </row>
    <row r="347" spans="1:11" ht="14.4" customHeight="1" x14ac:dyDescent="0.3">
      <c r="A347" s="625" t="s">
        <v>526</v>
      </c>
      <c r="B347" s="626" t="s">
        <v>528</v>
      </c>
      <c r="C347" s="627" t="s">
        <v>552</v>
      </c>
      <c r="D347" s="628" t="s">
        <v>553</v>
      </c>
      <c r="E347" s="627" t="s">
        <v>4177</v>
      </c>
      <c r="F347" s="628" t="s">
        <v>4178</v>
      </c>
      <c r="G347" s="627" t="s">
        <v>4205</v>
      </c>
      <c r="H347" s="627" t="s">
        <v>4206</v>
      </c>
      <c r="I347" s="629">
        <v>0.92521739130434755</v>
      </c>
      <c r="J347" s="629">
        <v>9200</v>
      </c>
      <c r="K347" s="630">
        <v>8519</v>
      </c>
    </row>
    <row r="348" spans="1:11" ht="14.4" customHeight="1" x14ac:dyDescent="0.3">
      <c r="A348" s="625" t="s">
        <v>526</v>
      </c>
      <c r="B348" s="626" t="s">
        <v>528</v>
      </c>
      <c r="C348" s="627" t="s">
        <v>552</v>
      </c>
      <c r="D348" s="628" t="s">
        <v>553</v>
      </c>
      <c r="E348" s="627" t="s">
        <v>4177</v>
      </c>
      <c r="F348" s="628" t="s">
        <v>4178</v>
      </c>
      <c r="G348" s="627" t="s">
        <v>4207</v>
      </c>
      <c r="H348" s="627" t="s">
        <v>4208</v>
      </c>
      <c r="I348" s="629">
        <v>1.4273170731707312</v>
      </c>
      <c r="J348" s="629">
        <v>9100</v>
      </c>
      <c r="K348" s="630">
        <v>13005</v>
      </c>
    </row>
    <row r="349" spans="1:11" ht="14.4" customHeight="1" x14ac:dyDescent="0.3">
      <c r="A349" s="625" t="s">
        <v>526</v>
      </c>
      <c r="B349" s="626" t="s">
        <v>528</v>
      </c>
      <c r="C349" s="627" t="s">
        <v>552</v>
      </c>
      <c r="D349" s="628" t="s">
        <v>553</v>
      </c>
      <c r="E349" s="627" t="s">
        <v>4177</v>
      </c>
      <c r="F349" s="628" t="s">
        <v>4178</v>
      </c>
      <c r="G349" s="627" t="s">
        <v>4209</v>
      </c>
      <c r="H349" s="627" t="s">
        <v>4210</v>
      </c>
      <c r="I349" s="629">
        <v>0.41342857142857142</v>
      </c>
      <c r="J349" s="629">
        <v>5900</v>
      </c>
      <c r="K349" s="630">
        <v>2445</v>
      </c>
    </row>
    <row r="350" spans="1:11" ht="14.4" customHeight="1" x14ac:dyDescent="0.3">
      <c r="A350" s="625" t="s">
        <v>526</v>
      </c>
      <c r="B350" s="626" t="s">
        <v>528</v>
      </c>
      <c r="C350" s="627" t="s">
        <v>552</v>
      </c>
      <c r="D350" s="628" t="s">
        <v>553</v>
      </c>
      <c r="E350" s="627" t="s">
        <v>4177</v>
      </c>
      <c r="F350" s="628" t="s">
        <v>4178</v>
      </c>
      <c r="G350" s="627" t="s">
        <v>4211</v>
      </c>
      <c r="H350" s="627" t="s">
        <v>4212</v>
      </c>
      <c r="I350" s="629">
        <v>0.57347826086956477</v>
      </c>
      <c r="J350" s="629">
        <v>9200</v>
      </c>
      <c r="K350" s="630">
        <v>5276</v>
      </c>
    </row>
    <row r="351" spans="1:11" ht="14.4" customHeight="1" x14ac:dyDescent="0.3">
      <c r="A351" s="625" t="s">
        <v>526</v>
      </c>
      <c r="B351" s="626" t="s">
        <v>528</v>
      </c>
      <c r="C351" s="627" t="s">
        <v>552</v>
      </c>
      <c r="D351" s="628" t="s">
        <v>553</v>
      </c>
      <c r="E351" s="627" t="s">
        <v>4177</v>
      </c>
      <c r="F351" s="628" t="s">
        <v>4178</v>
      </c>
      <c r="G351" s="627" t="s">
        <v>4812</v>
      </c>
      <c r="H351" s="627" t="s">
        <v>4813</v>
      </c>
      <c r="I351" s="629">
        <v>17.708571428571428</v>
      </c>
      <c r="J351" s="629">
        <v>110</v>
      </c>
      <c r="K351" s="630">
        <v>1926.1000000000001</v>
      </c>
    </row>
    <row r="352" spans="1:11" ht="14.4" customHeight="1" x14ac:dyDescent="0.3">
      <c r="A352" s="625" t="s">
        <v>526</v>
      </c>
      <c r="B352" s="626" t="s">
        <v>528</v>
      </c>
      <c r="C352" s="627" t="s">
        <v>552</v>
      </c>
      <c r="D352" s="628" t="s">
        <v>553</v>
      </c>
      <c r="E352" s="627" t="s">
        <v>4177</v>
      </c>
      <c r="F352" s="628" t="s">
        <v>4178</v>
      </c>
      <c r="G352" s="627" t="s">
        <v>4814</v>
      </c>
      <c r="H352" s="627" t="s">
        <v>4815</v>
      </c>
      <c r="I352" s="629">
        <v>58.75333333333333</v>
      </c>
      <c r="J352" s="629">
        <v>151</v>
      </c>
      <c r="K352" s="630">
        <v>8617.1699999999983</v>
      </c>
    </row>
    <row r="353" spans="1:11" ht="14.4" customHeight="1" x14ac:dyDescent="0.3">
      <c r="A353" s="625" t="s">
        <v>526</v>
      </c>
      <c r="B353" s="626" t="s">
        <v>528</v>
      </c>
      <c r="C353" s="627" t="s">
        <v>552</v>
      </c>
      <c r="D353" s="628" t="s">
        <v>553</v>
      </c>
      <c r="E353" s="627" t="s">
        <v>4177</v>
      </c>
      <c r="F353" s="628" t="s">
        <v>4178</v>
      </c>
      <c r="G353" s="627" t="s">
        <v>4816</v>
      </c>
      <c r="H353" s="627" t="s">
        <v>4817</v>
      </c>
      <c r="I353" s="629">
        <v>20.075833333333335</v>
      </c>
      <c r="J353" s="629">
        <v>130</v>
      </c>
      <c r="K353" s="630">
        <v>2589.0000000000005</v>
      </c>
    </row>
    <row r="354" spans="1:11" ht="14.4" customHeight="1" x14ac:dyDescent="0.3">
      <c r="A354" s="625" t="s">
        <v>526</v>
      </c>
      <c r="B354" s="626" t="s">
        <v>528</v>
      </c>
      <c r="C354" s="627" t="s">
        <v>552</v>
      </c>
      <c r="D354" s="628" t="s">
        <v>553</v>
      </c>
      <c r="E354" s="627" t="s">
        <v>4177</v>
      </c>
      <c r="F354" s="628" t="s">
        <v>4178</v>
      </c>
      <c r="G354" s="627" t="s">
        <v>4818</v>
      </c>
      <c r="H354" s="627" t="s">
        <v>4819</v>
      </c>
      <c r="I354" s="629">
        <v>151.25</v>
      </c>
      <c r="J354" s="629">
        <v>10</v>
      </c>
      <c r="K354" s="630">
        <v>1512.5</v>
      </c>
    </row>
    <row r="355" spans="1:11" ht="14.4" customHeight="1" x14ac:dyDescent="0.3">
      <c r="A355" s="625" t="s">
        <v>526</v>
      </c>
      <c r="B355" s="626" t="s">
        <v>528</v>
      </c>
      <c r="C355" s="627" t="s">
        <v>552</v>
      </c>
      <c r="D355" s="628" t="s">
        <v>553</v>
      </c>
      <c r="E355" s="627" t="s">
        <v>4177</v>
      </c>
      <c r="F355" s="628" t="s">
        <v>4178</v>
      </c>
      <c r="G355" s="627" t="s">
        <v>4820</v>
      </c>
      <c r="H355" s="627" t="s">
        <v>4821</v>
      </c>
      <c r="I355" s="629">
        <v>112.29199999999999</v>
      </c>
      <c r="J355" s="629">
        <v>180</v>
      </c>
      <c r="K355" s="630">
        <v>20212.47</v>
      </c>
    </row>
    <row r="356" spans="1:11" ht="14.4" customHeight="1" x14ac:dyDescent="0.3">
      <c r="A356" s="625" t="s">
        <v>526</v>
      </c>
      <c r="B356" s="626" t="s">
        <v>528</v>
      </c>
      <c r="C356" s="627" t="s">
        <v>552</v>
      </c>
      <c r="D356" s="628" t="s">
        <v>553</v>
      </c>
      <c r="E356" s="627" t="s">
        <v>4177</v>
      </c>
      <c r="F356" s="628" t="s">
        <v>4178</v>
      </c>
      <c r="G356" s="627" t="s">
        <v>4822</v>
      </c>
      <c r="H356" s="627" t="s">
        <v>4823</v>
      </c>
      <c r="I356" s="629">
        <v>112.29285714285713</v>
      </c>
      <c r="J356" s="629">
        <v>150</v>
      </c>
      <c r="K356" s="630">
        <v>16843.830000000002</v>
      </c>
    </row>
    <row r="357" spans="1:11" ht="14.4" customHeight="1" x14ac:dyDescent="0.3">
      <c r="A357" s="625" t="s">
        <v>526</v>
      </c>
      <c r="B357" s="626" t="s">
        <v>528</v>
      </c>
      <c r="C357" s="627" t="s">
        <v>552</v>
      </c>
      <c r="D357" s="628" t="s">
        <v>553</v>
      </c>
      <c r="E357" s="627" t="s">
        <v>4177</v>
      </c>
      <c r="F357" s="628" t="s">
        <v>4178</v>
      </c>
      <c r="G357" s="627" t="s">
        <v>4824</v>
      </c>
      <c r="H357" s="627" t="s">
        <v>4825</v>
      </c>
      <c r="I357" s="629">
        <v>139.99600000000001</v>
      </c>
      <c r="J357" s="629">
        <v>50</v>
      </c>
      <c r="K357" s="630">
        <v>6999.84</v>
      </c>
    </row>
    <row r="358" spans="1:11" ht="14.4" customHeight="1" x14ac:dyDescent="0.3">
      <c r="A358" s="625" t="s">
        <v>526</v>
      </c>
      <c r="B358" s="626" t="s">
        <v>528</v>
      </c>
      <c r="C358" s="627" t="s">
        <v>552</v>
      </c>
      <c r="D358" s="628" t="s">
        <v>553</v>
      </c>
      <c r="E358" s="627" t="s">
        <v>4177</v>
      </c>
      <c r="F358" s="628" t="s">
        <v>4178</v>
      </c>
      <c r="G358" s="627" t="s">
        <v>4826</v>
      </c>
      <c r="H358" s="627" t="s">
        <v>4827</v>
      </c>
      <c r="I358" s="629">
        <v>81.738</v>
      </c>
      <c r="J358" s="629">
        <v>225</v>
      </c>
      <c r="K358" s="630">
        <v>18390.3</v>
      </c>
    </row>
    <row r="359" spans="1:11" ht="14.4" customHeight="1" x14ac:dyDescent="0.3">
      <c r="A359" s="625" t="s">
        <v>526</v>
      </c>
      <c r="B359" s="626" t="s">
        <v>528</v>
      </c>
      <c r="C359" s="627" t="s">
        <v>552</v>
      </c>
      <c r="D359" s="628" t="s">
        <v>553</v>
      </c>
      <c r="E359" s="627" t="s">
        <v>4177</v>
      </c>
      <c r="F359" s="628" t="s">
        <v>4178</v>
      </c>
      <c r="G359" s="627" t="s">
        <v>4828</v>
      </c>
      <c r="H359" s="627" t="s">
        <v>4829</v>
      </c>
      <c r="I359" s="629">
        <v>256.66000000000003</v>
      </c>
      <c r="J359" s="629">
        <v>10</v>
      </c>
      <c r="K359" s="630">
        <v>2566.6</v>
      </c>
    </row>
    <row r="360" spans="1:11" ht="14.4" customHeight="1" x14ac:dyDescent="0.3">
      <c r="A360" s="625" t="s">
        <v>526</v>
      </c>
      <c r="B360" s="626" t="s">
        <v>528</v>
      </c>
      <c r="C360" s="627" t="s">
        <v>552</v>
      </c>
      <c r="D360" s="628" t="s">
        <v>553</v>
      </c>
      <c r="E360" s="627" t="s">
        <v>4177</v>
      </c>
      <c r="F360" s="628" t="s">
        <v>4178</v>
      </c>
      <c r="G360" s="627" t="s">
        <v>4830</v>
      </c>
      <c r="H360" s="627" t="s">
        <v>4831</v>
      </c>
      <c r="I360" s="629">
        <v>17.933888888888891</v>
      </c>
      <c r="J360" s="629">
        <v>480</v>
      </c>
      <c r="K360" s="630">
        <v>8613.2000000000007</v>
      </c>
    </row>
    <row r="361" spans="1:11" ht="14.4" customHeight="1" x14ac:dyDescent="0.3">
      <c r="A361" s="625" t="s">
        <v>526</v>
      </c>
      <c r="B361" s="626" t="s">
        <v>528</v>
      </c>
      <c r="C361" s="627" t="s">
        <v>552</v>
      </c>
      <c r="D361" s="628" t="s">
        <v>553</v>
      </c>
      <c r="E361" s="627" t="s">
        <v>4177</v>
      </c>
      <c r="F361" s="628" t="s">
        <v>4178</v>
      </c>
      <c r="G361" s="627" t="s">
        <v>4832</v>
      </c>
      <c r="H361" s="627" t="s">
        <v>4833</v>
      </c>
      <c r="I361" s="629">
        <v>31.815000000000001</v>
      </c>
      <c r="J361" s="629">
        <v>40</v>
      </c>
      <c r="K361" s="630">
        <v>1338.1</v>
      </c>
    </row>
    <row r="362" spans="1:11" ht="14.4" customHeight="1" x14ac:dyDescent="0.3">
      <c r="A362" s="625" t="s">
        <v>526</v>
      </c>
      <c r="B362" s="626" t="s">
        <v>528</v>
      </c>
      <c r="C362" s="627" t="s">
        <v>552</v>
      </c>
      <c r="D362" s="628" t="s">
        <v>553</v>
      </c>
      <c r="E362" s="627" t="s">
        <v>4177</v>
      </c>
      <c r="F362" s="628" t="s">
        <v>4178</v>
      </c>
      <c r="G362" s="627" t="s">
        <v>4834</v>
      </c>
      <c r="H362" s="627" t="s">
        <v>4835</v>
      </c>
      <c r="I362" s="629">
        <v>35.023333333333333</v>
      </c>
      <c r="J362" s="629">
        <v>80</v>
      </c>
      <c r="K362" s="630">
        <v>2801.4300000000003</v>
      </c>
    </row>
    <row r="363" spans="1:11" ht="14.4" customHeight="1" x14ac:dyDescent="0.3">
      <c r="A363" s="625" t="s">
        <v>526</v>
      </c>
      <c r="B363" s="626" t="s">
        <v>528</v>
      </c>
      <c r="C363" s="627" t="s">
        <v>552</v>
      </c>
      <c r="D363" s="628" t="s">
        <v>553</v>
      </c>
      <c r="E363" s="627" t="s">
        <v>4177</v>
      </c>
      <c r="F363" s="628" t="s">
        <v>4178</v>
      </c>
      <c r="G363" s="627" t="s">
        <v>4408</v>
      </c>
      <c r="H363" s="627" t="s">
        <v>4409</v>
      </c>
      <c r="I363" s="629">
        <v>19.061333333333344</v>
      </c>
      <c r="J363" s="629">
        <v>860</v>
      </c>
      <c r="K363" s="630">
        <v>16198.699999999997</v>
      </c>
    </row>
    <row r="364" spans="1:11" ht="14.4" customHeight="1" x14ac:dyDescent="0.3">
      <c r="A364" s="625" t="s">
        <v>526</v>
      </c>
      <c r="B364" s="626" t="s">
        <v>528</v>
      </c>
      <c r="C364" s="627" t="s">
        <v>552</v>
      </c>
      <c r="D364" s="628" t="s">
        <v>553</v>
      </c>
      <c r="E364" s="627" t="s">
        <v>4177</v>
      </c>
      <c r="F364" s="628" t="s">
        <v>4178</v>
      </c>
      <c r="G364" s="627" t="s">
        <v>4410</v>
      </c>
      <c r="H364" s="627" t="s">
        <v>4411</v>
      </c>
      <c r="I364" s="629">
        <v>18.455405405405401</v>
      </c>
      <c r="J364" s="629">
        <v>770</v>
      </c>
      <c r="K364" s="630">
        <v>14448.72</v>
      </c>
    </row>
    <row r="365" spans="1:11" ht="14.4" customHeight="1" x14ac:dyDescent="0.3">
      <c r="A365" s="625" t="s">
        <v>526</v>
      </c>
      <c r="B365" s="626" t="s">
        <v>528</v>
      </c>
      <c r="C365" s="627" t="s">
        <v>552</v>
      </c>
      <c r="D365" s="628" t="s">
        <v>553</v>
      </c>
      <c r="E365" s="627" t="s">
        <v>4177</v>
      </c>
      <c r="F365" s="628" t="s">
        <v>4178</v>
      </c>
      <c r="G365" s="627" t="s">
        <v>4412</v>
      </c>
      <c r="H365" s="627" t="s">
        <v>4413</v>
      </c>
      <c r="I365" s="629">
        <v>18.701666666666668</v>
      </c>
      <c r="J365" s="629">
        <v>270</v>
      </c>
      <c r="K365" s="630">
        <v>5125.4999999999991</v>
      </c>
    </row>
    <row r="366" spans="1:11" ht="14.4" customHeight="1" x14ac:dyDescent="0.3">
      <c r="A366" s="625" t="s">
        <v>526</v>
      </c>
      <c r="B366" s="626" t="s">
        <v>528</v>
      </c>
      <c r="C366" s="627" t="s">
        <v>552</v>
      </c>
      <c r="D366" s="628" t="s">
        <v>553</v>
      </c>
      <c r="E366" s="627" t="s">
        <v>4177</v>
      </c>
      <c r="F366" s="628" t="s">
        <v>4178</v>
      </c>
      <c r="G366" s="627" t="s">
        <v>4836</v>
      </c>
      <c r="H366" s="627" t="s">
        <v>4837</v>
      </c>
      <c r="I366" s="629">
        <v>21.434285714285714</v>
      </c>
      <c r="J366" s="629">
        <v>80</v>
      </c>
      <c r="K366" s="630">
        <v>1669.8000000000002</v>
      </c>
    </row>
    <row r="367" spans="1:11" ht="14.4" customHeight="1" x14ac:dyDescent="0.3">
      <c r="A367" s="625" t="s">
        <v>526</v>
      </c>
      <c r="B367" s="626" t="s">
        <v>528</v>
      </c>
      <c r="C367" s="627" t="s">
        <v>552</v>
      </c>
      <c r="D367" s="628" t="s">
        <v>553</v>
      </c>
      <c r="E367" s="627" t="s">
        <v>4177</v>
      </c>
      <c r="F367" s="628" t="s">
        <v>4178</v>
      </c>
      <c r="G367" s="627" t="s">
        <v>4838</v>
      </c>
      <c r="H367" s="627" t="s">
        <v>4839</v>
      </c>
      <c r="I367" s="629">
        <v>18.533000000000001</v>
      </c>
      <c r="J367" s="629">
        <v>110</v>
      </c>
      <c r="K367" s="630">
        <v>2041.7</v>
      </c>
    </row>
    <row r="368" spans="1:11" ht="14.4" customHeight="1" x14ac:dyDescent="0.3">
      <c r="A368" s="625" t="s">
        <v>526</v>
      </c>
      <c r="B368" s="626" t="s">
        <v>528</v>
      </c>
      <c r="C368" s="627" t="s">
        <v>552</v>
      </c>
      <c r="D368" s="628" t="s">
        <v>553</v>
      </c>
      <c r="E368" s="627" t="s">
        <v>4177</v>
      </c>
      <c r="F368" s="628" t="s">
        <v>4178</v>
      </c>
      <c r="G368" s="627" t="s">
        <v>4840</v>
      </c>
      <c r="H368" s="627" t="s">
        <v>4841</v>
      </c>
      <c r="I368" s="629">
        <v>18.603999999999999</v>
      </c>
      <c r="J368" s="629">
        <v>60</v>
      </c>
      <c r="K368" s="630">
        <v>1124.8</v>
      </c>
    </row>
    <row r="369" spans="1:11" ht="14.4" customHeight="1" x14ac:dyDescent="0.3">
      <c r="A369" s="625" t="s">
        <v>526</v>
      </c>
      <c r="B369" s="626" t="s">
        <v>528</v>
      </c>
      <c r="C369" s="627" t="s">
        <v>552</v>
      </c>
      <c r="D369" s="628" t="s">
        <v>553</v>
      </c>
      <c r="E369" s="627" t="s">
        <v>4177</v>
      </c>
      <c r="F369" s="628" t="s">
        <v>4178</v>
      </c>
      <c r="G369" s="627" t="s">
        <v>4842</v>
      </c>
      <c r="H369" s="627" t="s">
        <v>4843</v>
      </c>
      <c r="I369" s="629">
        <v>2.78</v>
      </c>
      <c r="J369" s="629">
        <v>1200</v>
      </c>
      <c r="K369" s="630">
        <v>3339.9</v>
      </c>
    </row>
    <row r="370" spans="1:11" ht="14.4" customHeight="1" x14ac:dyDescent="0.3">
      <c r="A370" s="625" t="s">
        <v>526</v>
      </c>
      <c r="B370" s="626" t="s">
        <v>528</v>
      </c>
      <c r="C370" s="627" t="s">
        <v>552</v>
      </c>
      <c r="D370" s="628" t="s">
        <v>553</v>
      </c>
      <c r="E370" s="627" t="s">
        <v>4177</v>
      </c>
      <c r="F370" s="628" t="s">
        <v>4178</v>
      </c>
      <c r="G370" s="627" t="s">
        <v>4844</v>
      </c>
      <c r="H370" s="627" t="s">
        <v>4845</v>
      </c>
      <c r="I370" s="629">
        <v>18.12</v>
      </c>
      <c r="J370" s="629">
        <v>90</v>
      </c>
      <c r="K370" s="630">
        <v>1642.1</v>
      </c>
    </row>
    <row r="371" spans="1:11" ht="14.4" customHeight="1" x14ac:dyDescent="0.3">
      <c r="A371" s="625" t="s">
        <v>526</v>
      </c>
      <c r="B371" s="626" t="s">
        <v>528</v>
      </c>
      <c r="C371" s="627" t="s">
        <v>552</v>
      </c>
      <c r="D371" s="628" t="s">
        <v>553</v>
      </c>
      <c r="E371" s="627" t="s">
        <v>4177</v>
      </c>
      <c r="F371" s="628" t="s">
        <v>4178</v>
      </c>
      <c r="G371" s="627" t="s">
        <v>4846</v>
      </c>
      <c r="H371" s="627" t="s">
        <v>4847</v>
      </c>
      <c r="I371" s="629">
        <v>18.305681818181828</v>
      </c>
      <c r="J371" s="629">
        <v>1800</v>
      </c>
      <c r="K371" s="630">
        <v>32790.200000000004</v>
      </c>
    </row>
    <row r="372" spans="1:11" ht="14.4" customHeight="1" x14ac:dyDescent="0.3">
      <c r="A372" s="625" t="s">
        <v>526</v>
      </c>
      <c r="B372" s="626" t="s">
        <v>528</v>
      </c>
      <c r="C372" s="627" t="s">
        <v>552</v>
      </c>
      <c r="D372" s="628" t="s">
        <v>553</v>
      </c>
      <c r="E372" s="627" t="s">
        <v>4177</v>
      </c>
      <c r="F372" s="628" t="s">
        <v>4178</v>
      </c>
      <c r="G372" s="627" t="s">
        <v>4848</v>
      </c>
      <c r="H372" s="627" t="s">
        <v>4849</v>
      </c>
      <c r="I372" s="629">
        <v>72.149999999999991</v>
      </c>
      <c r="J372" s="629">
        <v>195</v>
      </c>
      <c r="K372" s="630">
        <v>14069.429999999998</v>
      </c>
    </row>
    <row r="373" spans="1:11" ht="14.4" customHeight="1" x14ac:dyDescent="0.3">
      <c r="A373" s="625" t="s">
        <v>526</v>
      </c>
      <c r="B373" s="626" t="s">
        <v>528</v>
      </c>
      <c r="C373" s="627" t="s">
        <v>552</v>
      </c>
      <c r="D373" s="628" t="s">
        <v>553</v>
      </c>
      <c r="E373" s="627" t="s">
        <v>4177</v>
      </c>
      <c r="F373" s="628" t="s">
        <v>4178</v>
      </c>
      <c r="G373" s="627" t="s">
        <v>4420</v>
      </c>
      <c r="H373" s="627" t="s">
        <v>4421</v>
      </c>
      <c r="I373" s="629">
        <v>19.100000000000001</v>
      </c>
      <c r="J373" s="629">
        <v>100</v>
      </c>
      <c r="K373" s="630">
        <v>1910</v>
      </c>
    </row>
    <row r="374" spans="1:11" ht="14.4" customHeight="1" x14ac:dyDescent="0.3">
      <c r="A374" s="625" t="s">
        <v>526</v>
      </c>
      <c r="B374" s="626" t="s">
        <v>528</v>
      </c>
      <c r="C374" s="627" t="s">
        <v>552</v>
      </c>
      <c r="D374" s="628" t="s">
        <v>553</v>
      </c>
      <c r="E374" s="627" t="s">
        <v>4177</v>
      </c>
      <c r="F374" s="628" t="s">
        <v>4178</v>
      </c>
      <c r="G374" s="627" t="s">
        <v>4850</v>
      </c>
      <c r="H374" s="627" t="s">
        <v>4851</v>
      </c>
      <c r="I374" s="629">
        <v>23.352727272727272</v>
      </c>
      <c r="J374" s="629">
        <v>220</v>
      </c>
      <c r="K374" s="630">
        <v>5137.6600000000008</v>
      </c>
    </row>
    <row r="375" spans="1:11" ht="14.4" customHeight="1" x14ac:dyDescent="0.3">
      <c r="A375" s="625" t="s">
        <v>526</v>
      </c>
      <c r="B375" s="626" t="s">
        <v>528</v>
      </c>
      <c r="C375" s="627" t="s">
        <v>552</v>
      </c>
      <c r="D375" s="628" t="s">
        <v>553</v>
      </c>
      <c r="E375" s="627" t="s">
        <v>4177</v>
      </c>
      <c r="F375" s="628" t="s">
        <v>4178</v>
      </c>
      <c r="G375" s="627" t="s">
        <v>4852</v>
      </c>
      <c r="H375" s="627" t="s">
        <v>4853</v>
      </c>
      <c r="I375" s="629">
        <v>14.453333333333333</v>
      </c>
      <c r="J375" s="629">
        <v>150</v>
      </c>
      <c r="K375" s="630">
        <v>2168.12</v>
      </c>
    </row>
    <row r="376" spans="1:11" ht="14.4" customHeight="1" x14ac:dyDescent="0.3">
      <c r="A376" s="625" t="s">
        <v>526</v>
      </c>
      <c r="B376" s="626" t="s">
        <v>528</v>
      </c>
      <c r="C376" s="627" t="s">
        <v>552</v>
      </c>
      <c r="D376" s="628" t="s">
        <v>553</v>
      </c>
      <c r="E376" s="627" t="s">
        <v>4177</v>
      </c>
      <c r="F376" s="628" t="s">
        <v>4178</v>
      </c>
      <c r="G376" s="627" t="s">
        <v>4854</v>
      </c>
      <c r="H376" s="627" t="s">
        <v>4855</v>
      </c>
      <c r="I376" s="629">
        <v>403.04</v>
      </c>
      <c r="J376" s="629">
        <v>380</v>
      </c>
      <c r="K376" s="630">
        <v>153154.69</v>
      </c>
    </row>
    <row r="377" spans="1:11" ht="14.4" customHeight="1" x14ac:dyDescent="0.3">
      <c r="A377" s="625" t="s">
        <v>526</v>
      </c>
      <c r="B377" s="626" t="s">
        <v>528</v>
      </c>
      <c r="C377" s="627" t="s">
        <v>552</v>
      </c>
      <c r="D377" s="628" t="s">
        <v>553</v>
      </c>
      <c r="E377" s="627" t="s">
        <v>4177</v>
      </c>
      <c r="F377" s="628" t="s">
        <v>4178</v>
      </c>
      <c r="G377" s="627" t="s">
        <v>4856</v>
      </c>
      <c r="H377" s="627" t="s">
        <v>4857</v>
      </c>
      <c r="I377" s="629">
        <v>35.24636363636364</v>
      </c>
      <c r="J377" s="629">
        <v>15</v>
      </c>
      <c r="K377" s="630">
        <v>528.41</v>
      </c>
    </row>
    <row r="378" spans="1:11" ht="14.4" customHeight="1" x14ac:dyDescent="0.3">
      <c r="A378" s="625" t="s">
        <v>526</v>
      </c>
      <c r="B378" s="626" t="s">
        <v>528</v>
      </c>
      <c r="C378" s="627" t="s">
        <v>552</v>
      </c>
      <c r="D378" s="628" t="s">
        <v>553</v>
      </c>
      <c r="E378" s="627" t="s">
        <v>4177</v>
      </c>
      <c r="F378" s="628" t="s">
        <v>4178</v>
      </c>
      <c r="G378" s="627" t="s">
        <v>4858</v>
      </c>
      <c r="H378" s="627" t="s">
        <v>4859</v>
      </c>
      <c r="I378" s="629">
        <v>35.01</v>
      </c>
      <c r="J378" s="629">
        <v>60</v>
      </c>
      <c r="K378" s="630">
        <v>2100.37</v>
      </c>
    </row>
    <row r="379" spans="1:11" ht="14.4" customHeight="1" x14ac:dyDescent="0.3">
      <c r="A379" s="625" t="s">
        <v>526</v>
      </c>
      <c r="B379" s="626" t="s">
        <v>528</v>
      </c>
      <c r="C379" s="627" t="s">
        <v>552</v>
      </c>
      <c r="D379" s="628" t="s">
        <v>553</v>
      </c>
      <c r="E379" s="627" t="s">
        <v>4177</v>
      </c>
      <c r="F379" s="628" t="s">
        <v>4178</v>
      </c>
      <c r="G379" s="627" t="s">
        <v>4860</v>
      </c>
      <c r="H379" s="627" t="s">
        <v>4861</v>
      </c>
      <c r="I379" s="629">
        <v>50.82</v>
      </c>
      <c r="J379" s="629">
        <v>10</v>
      </c>
      <c r="K379" s="630">
        <v>508.2</v>
      </c>
    </row>
    <row r="380" spans="1:11" ht="14.4" customHeight="1" x14ac:dyDescent="0.3">
      <c r="A380" s="625" t="s">
        <v>526</v>
      </c>
      <c r="B380" s="626" t="s">
        <v>528</v>
      </c>
      <c r="C380" s="627" t="s">
        <v>552</v>
      </c>
      <c r="D380" s="628" t="s">
        <v>553</v>
      </c>
      <c r="E380" s="627" t="s">
        <v>4177</v>
      </c>
      <c r="F380" s="628" t="s">
        <v>4178</v>
      </c>
      <c r="G380" s="627" t="s">
        <v>4862</v>
      </c>
      <c r="H380" s="627" t="s">
        <v>4863</v>
      </c>
      <c r="I380" s="629">
        <v>51.55</v>
      </c>
      <c r="J380" s="629">
        <v>20</v>
      </c>
      <c r="K380" s="630">
        <v>1030.9000000000001</v>
      </c>
    </row>
    <row r="381" spans="1:11" ht="14.4" customHeight="1" x14ac:dyDescent="0.3">
      <c r="A381" s="625" t="s">
        <v>526</v>
      </c>
      <c r="B381" s="626" t="s">
        <v>528</v>
      </c>
      <c r="C381" s="627" t="s">
        <v>552</v>
      </c>
      <c r="D381" s="628" t="s">
        <v>553</v>
      </c>
      <c r="E381" s="627" t="s">
        <v>4177</v>
      </c>
      <c r="F381" s="628" t="s">
        <v>4178</v>
      </c>
      <c r="G381" s="627" t="s">
        <v>4864</v>
      </c>
      <c r="H381" s="627" t="s">
        <v>4865</v>
      </c>
      <c r="I381" s="629">
        <v>439.04</v>
      </c>
      <c r="J381" s="629">
        <v>2</v>
      </c>
      <c r="K381" s="630">
        <v>878.07</v>
      </c>
    </row>
    <row r="382" spans="1:11" ht="14.4" customHeight="1" x14ac:dyDescent="0.3">
      <c r="A382" s="625" t="s">
        <v>526</v>
      </c>
      <c r="B382" s="626" t="s">
        <v>528</v>
      </c>
      <c r="C382" s="627" t="s">
        <v>552</v>
      </c>
      <c r="D382" s="628" t="s">
        <v>553</v>
      </c>
      <c r="E382" s="627" t="s">
        <v>4177</v>
      </c>
      <c r="F382" s="628" t="s">
        <v>4178</v>
      </c>
      <c r="G382" s="627" t="s">
        <v>4866</v>
      </c>
      <c r="H382" s="627" t="s">
        <v>4867</v>
      </c>
      <c r="I382" s="629">
        <v>439.04</v>
      </c>
      <c r="J382" s="629">
        <v>4</v>
      </c>
      <c r="K382" s="630">
        <v>1756.1499999999999</v>
      </c>
    </row>
    <row r="383" spans="1:11" ht="14.4" customHeight="1" x14ac:dyDescent="0.3">
      <c r="A383" s="625" t="s">
        <v>526</v>
      </c>
      <c r="B383" s="626" t="s">
        <v>528</v>
      </c>
      <c r="C383" s="627" t="s">
        <v>552</v>
      </c>
      <c r="D383" s="628" t="s">
        <v>553</v>
      </c>
      <c r="E383" s="627" t="s">
        <v>4177</v>
      </c>
      <c r="F383" s="628" t="s">
        <v>4178</v>
      </c>
      <c r="G383" s="627" t="s">
        <v>4868</v>
      </c>
      <c r="H383" s="627" t="s">
        <v>4869</v>
      </c>
      <c r="I383" s="629">
        <v>140.11000000000001</v>
      </c>
      <c r="J383" s="629">
        <v>125</v>
      </c>
      <c r="K383" s="630">
        <v>17513.25</v>
      </c>
    </row>
    <row r="384" spans="1:11" ht="14.4" customHeight="1" x14ac:dyDescent="0.3">
      <c r="A384" s="625" t="s">
        <v>526</v>
      </c>
      <c r="B384" s="626" t="s">
        <v>528</v>
      </c>
      <c r="C384" s="627" t="s">
        <v>552</v>
      </c>
      <c r="D384" s="628" t="s">
        <v>553</v>
      </c>
      <c r="E384" s="627" t="s">
        <v>4177</v>
      </c>
      <c r="F384" s="628" t="s">
        <v>4178</v>
      </c>
      <c r="G384" s="627" t="s">
        <v>4213</v>
      </c>
      <c r="H384" s="627" t="s">
        <v>4214</v>
      </c>
      <c r="I384" s="629">
        <v>1.5589830508474563</v>
      </c>
      <c r="J384" s="629">
        <v>17900</v>
      </c>
      <c r="K384" s="630">
        <v>27931.5</v>
      </c>
    </row>
    <row r="385" spans="1:11" ht="14.4" customHeight="1" x14ac:dyDescent="0.3">
      <c r="A385" s="625" t="s">
        <v>526</v>
      </c>
      <c r="B385" s="626" t="s">
        <v>528</v>
      </c>
      <c r="C385" s="627" t="s">
        <v>552</v>
      </c>
      <c r="D385" s="628" t="s">
        <v>553</v>
      </c>
      <c r="E385" s="627" t="s">
        <v>4177</v>
      </c>
      <c r="F385" s="628" t="s">
        <v>4178</v>
      </c>
      <c r="G385" s="627" t="s">
        <v>4215</v>
      </c>
      <c r="H385" s="627" t="s">
        <v>4216</v>
      </c>
      <c r="I385" s="629">
        <v>5.0662962962962963</v>
      </c>
      <c r="J385" s="629">
        <v>7640</v>
      </c>
      <c r="K385" s="630">
        <v>38714.799999999996</v>
      </c>
    </row>
    <row r="386" spans="1:11" ht="14.4" customHeight="1" x14ac:dyDescent="0.3">
      <c r="A386" s="625" t="s">
        <v>526</v>
      </c>
      <c r="B386" s="626" t="s">
        <v>528</v>
      </c>
      <c r="C386" s="627" t="s">
        <v>552</v>
      </c>
      <c r="D386" s="628" t="s">
        <v>553</v>
      </c>
      <c r="E386" s="627" t="s">
        <v>4177</v>
      </c>
      <c r="F386" s="628" t="s">
        <v>4178</v>
      </c>
      <c r="G386" s="627" t="s">
        <v>4870</v>
      </c>
      <c r="H386" s="627" t="s">
        <v>4871</v>
      </c>
      <c r="I386" s="629">
        <v>19.425999999999998</v>
      </c>
      <c r="J386" s="629">
        <v>50</v>
      </c>
      <c r="K386" s="630">
        <v>971.3</v>
      </c>
    </row>
    <row r="387" spans="1:11" ht="14.4" customHeight="1" x14ac:dyDescent="0.3">
      <c r="A387" s="625" t="s">
        <v>526</v>
      </c>
      <c r="B387" s="626" t="s">
        <v>528</v>
      </c>
      <c r="C387" s="627" t="s">
        <v>552</v>
      </c>
      <c r="D387" s="628" t="s">
        <v>553</v>
      </c>
      <c r="E387" s="627" t="s">
        <v>4177</v>
      </c>
      <c r="F387" s="628" t="s">
        <v>4178</v>
      </c>
      <c r="G387" s="627" t="s">
        <v>4872</v>
      </c>
      <c r="H387" s="627" t="s">
        <v>4873</v>
      </c>
      <c r="I387" s="629">
        <v>193.07</v>
      </c>
      <c r="J387" s="629">
        <v>2</v>
      </c>
      <c r="K387" s="630">
        <v>386.14</v>
      </c>
    </row>
    <row r="388" spans="1:11" ht="14.4" customHeight="1" x14ac:dyDescent="0.3">
      <c r="A388" s="625" t="s">
        <v>526</v>
      </c>
      <c r="B388" s="626" t="s">
        <v>528</v>
      </c>
      <c r="C388" s="627" t="s">
        <v>552</v>
      </c>
      <c r="D388" s="628" t="s">
        <v>553</v>
      </c>
      <c r="E388" s="627" t="s">
        <v>4177</v>
      </c>
      <c r="F388" s="628" t="s">
        <v>4178</v>
      </c>
      <c r="G388" s="627" t="s">
        <v>4483</v>
      </c>
      <c r="H388" s="627" t="s">
        <v>4484</v>
      </c>
      <c r="I388" s="629">
        <v>7.9771153846153817</v>
      </c>
      <c r="J388" s="629">
        <v>3860</v>
      </c>
      <c r="K388" s="630">
        <v>30818.6</v>
      </c>
    </row>
    <row r="389" spans="1:11" ht="14.4" customHeight="1" x14ac:dyDescent="0.3">
      <c r="A389" s="625" t="s">
        <v>526</v>
      </c>
      <c r="B389" s="626" t="s">
        <v>528</v>
      </c>
      <c r="C389" s="627" t="s">
        <v>552</v>
      </c>
      <c r="D389" s="628" t="s">
        <v>553</v>
      </c>
      <c r="E389" s="627" t="s">
        <v>4177</v>
      </c>
      <c r="F389" s="628" t="s">
        <v>4178</v>
      </c>
      <c r="G389" s="627" t="s">
        <v>4485</v>
      </c>
      <c r="H389" s="627" t="s">
        <v>4486</v>
      </c>
      <c r="I389" s="629">
        <v>122.78</v>
      </c>
      <c r="J389" s="629">
        <v>2</v>
      </c>
      <c r="K389" s="630">
        <v>245.56</v>
      </c>
    </row>
    <row r="390" spans="1:11" ht="14.4" customHeight="1" x14ac:dyDescent="0.3">
      <c r="A390" s="625" t="s">
        <v>526</v>
      </c>
      <c r="B390" s="626" t="s">
        <v>528</v>
      </c>
      <c r="C390" s="627" t="s">
        <v>552</v>
      </c>
      <c r="D390" s="628" t="s">
        <v>553</v>
      </c>
      <c r="E390" s="627" t="s">
        <v>4177</v>
      </c>
      <c r="F390" s="628" t="s">
        <v>4178</v>
      </c>
      <c r="G390" s="627" t="s">
        <v>4495</v>
      </c>
      <c r="H390" s="627" t="s">
        <v>4496</v>
      </c>
      <c r="I390" s="629">
        <v>23.273157894736833</v>
      </c>
      <c r="J390" s="629">
        <v>1230</v>
      </c>
      <c r="K390" s="630">
        <v>28592.23</v>
      </c>
    </row>
    <row r="391" spans="1:11" ht="14.4" customHeight="1" x14ac:dyDescent="0.3">
      <c r="A391" s="625" t="s">
        <v>526</v>
      </c>
      <c r="B391" s="626" t="s">
        <v>528</v>
      </c>
      <c r="C391" s="627" t="s">
        <v>552</v>
      </c>
      <c r="D391" s="628" t="s">
        <v>553</v>
      </c>
      <c r="E391" s="627" t="s">
        <v>4177</v>
      </c>
      <c r="F391" s="628" t="s">
        <v>4178</v>
      </c>
      <c r="G391" s="627" t="s">
        <v>4874</v>
      </c>
      <c r="H391" s="627" t="s">
        <v>4875</v>
      </c>
      <c r="I391" s="629">
        <v>140.35</v>
      </c>
      <c r="J391" s="629">
        <v>2</v>
      </c>
      <c r="K391" s="630">
        <v>280.7</v>
      </c>
    </row>
    <row r="392" spans="1:11" ht="14.4" customHeight="1" x14ac:dyDescent="0.3">
      <c r="A392" s="625" t="s">
        <v>526</v>
      </c>
      <c r="B392" s="626" t="s">
        <v>528</v>
      </c>
      <c r="C392" s="627" t="s">
        <v>552</v>
      </c>
      <c r="D392" s="628" t="s">
        <v>553</v>
      </c>
      <c r="E392" s="627" t="s">
        <v>4177</v>
      </c>
      <c r="F392" s="628" t="s">
        <v>4178</v>
      </c>
      <c r="G392" s="627" t="s">
        <v>4217</v>
      </c>
      <c r="H392" s="627" t="s">
        <v>4218</v>
      </c>
      <c r="I392" s="629">
        <v>17.903181818181821</v>
      </c>
      <c r="J392" s="629">
        <v>1500</v>
      </c>
      <c r="K392" s="630">
        <v>26855.5</v>
      </c>
    </row>
    <row r="393" spans="1:11" ht="14.4" customHeight="1" x14ac:dyDescent="0.3">
      <c r="A393" s="625" t="s">
        <v>526</v>
      </c>
      <c r="B393" s="626" t="s">
        <v>528</v>
      </c>
      <c r="C393" s="627" t="s">
        <v>552</v>
      </c>
      <c r="D393" s="628" t="s">
        <v>553</v>
      </c>
      <c r="E393" s="627" t="s">
        <v>4177</v>
      </c>
      <c r="F393" s="628" t="s">
        <v>4178</v>
      </c>
      <c r="G393" s="627" t="s">
        <v>4505</v>
      </c>
      <c r="H393" s="627" t="s">
        <v>4506</v>
      </c>
      <c r="I393" s="629">
        <v>17.903571428571439</v>
      </c>
      <c r="J393" s="629">
        <v>3550</v>
      </c>
      <c r="K393" s="630">
        <v>63548</v>
      </c>
    </row>
    <row r="394" spans="1:11" ht="14.4" customHeight="1" x14ac:dyDescent="0.3">
      <c r="A394" s="625" t="s">
        <v>526</v>
      </c>
      <c r="B394" s="626" t="s">
        <v>528</v>
      </c>
      <c r="C394" s="627" t="s">
        <v>552</v>
      </c>
      <c r="D394" s="628" t="s">
        <v>553</v>
      </c>
      <c r="E394" s="627" t="s">
        <v>4177</v>
      </c>
      <c r="F394" s="628" t="s">
        <v>4178</v>
      </c>
      <c r="G394" s="627" t="s">
        <v>4511</v>
      </c>
      <c r="H394" s="627" t="s">
        <v>4512</v>
      </c>
      <c r="I394" s="629">
        <v>12.075853658536579</v>
      </c>
      <c r="J394" s="629">
        <v>4410</v>
      </c>
      <c r="K394" s="630">
        <v>53254.3</v>
      </c>
    </row>
    <row r="395" spans="1:11" ht="14.4" customHeight="1" x14ac:dyDescent="0.3">
      <c r="A395" s="625" t="s">
        <v>526</v>
      </c>
      <c r="B395" s="626" t="s">
        <v>528</v>
      </c>
      <c r="C395" s="627" t="s">
        <v>552</v>
      </c>
      <c r="D395" s="628" t="s">
        <v>553</v>
      </c>
      <c r="E395" s="627" t="s">
        <v>4177</v>
      </c>
      <c r="F395" s="628" t="s">
        <v>4178</v>
      </c>
      <c r="G395" s="627" t="s">
        <v>4876</v>
      </c>
      <c r="H395" s="627" t="s">
        <v>4877</v>
      </c>
      <c r="I395" s="629">
        <v>17.98</v>
      </c>
      <c r="J395" s="629">
        <v>300</v>
      </c>
      <c r="K395" s="630">
        <v>5394.24</v>
      </c>
    </row>
    <row r="396" spans="1:11" ht="14.4" customHeight="1" x14ac:dyDescent="0.3">
      <c r="A396" s="625" t="s">
        <v>526</v>
      </c>
      <c r="B396" s="626" t="s">
        <v>528</v>
      </c>
      <c r="C396" s="627" t="s">
        <v>552</v>
      </c>
      <c r="D396" s="628" t="s">
        <v>553</v>
      </c>
      <c r="E396" s="627" t="s">
        <v>4177</v>
      </c>
      <c r="F396" s="628" t="s">
        <v>4178</v>
      </c>
      <c r="G396" s="627" t="s">
        <v>4515</v>
      </c>
      <c r="H396" s="627" t="s">
        <v>4516</v>
      </c>
      <c r="I396" s="629">
        <v>17.799473684210529</v>
      </c>
      <c r="J396" s="629">
        <v>1350</v>
      </c>
      <c r="K396" s="630">
        <v>24026.5</v>
      </c>
    </row>
    <row r="397" spans="1:11" ht="14.4" customHeight="1" x14ac:dyDescent="0.3">
      <c r="A397" s="625" t="s">
        <v>526</v>
      </c>
      <c r="B397" s="626" t="s">
        <v>528</v>
      </c>
      <c r="C397" s="627" t="s">
        <v>552</v>
      </c>
      <c r="D397" s="628" t="s">
        <v>553</v>
      </c>
      <c r="E397" s="627" t="s">
        <v>4177</v>
      </c>
      <c r="F397" s="628" t="s">
        <v>4178</v>
      </c>
      <c r="G397" s="627" t="s">
        <v>4878</v>
      </c>
      <c r="H397" s="627" t="s">
        <v>4879</v>
      </c>
      <c r="I397" s="629">
        <v>38.501538461538459</v>
      </c>
      <c r="J397" s="629">
        <v>650</v>
      </c>
      <c r="K397" s="630">
        <v>25026.21</v>
      </c>
    </row>
    <row r="398" spans="1:11" ht="14.4" customHeight="1" x14ac:dyDescent="0.3">
      <c r="A398" s="625" t="s">
        <v>526</v>
      </c>
      <c r="B398" s="626" t="s">
        <v>528</v>
      </c>
      <c r="C398" s="627" t="s">
        <v>552</v>
      </c>
      <c r="D398" s="628" t="s">
        <v>553</v>
      </c>
      <c r="E398" s="627" t="s">
        <v>4177</v>
      </c>
      <c r="F398" s="628" t="s">
        <v>4178</v>
      </c>
      <c r="G398" s="627" t="s">
        <v>4880</v>
      </c>
      <c r="H398" s="627" t="s">
        <v>4881</v>
      </c>
      <c r="I398" s="629">
        <v>2.3749999999999996</v>
      </c>
      <c r="J398" s="629">
        <v>1890</v>
      </c>
      <c r="K398" s="630">
        <v>4508.4000000000005</v>
      </c>
    </row>
    <row r="399" spans="1:11" ht="14.4" customHeight="1" x14ac:dyDescent="0.3">
      <c r="A399" s="625" t="s">
        <v>526</v>
      </c>
      <c r="B399" s="626" t="s">
        <v>528</v>
      </c>
      <c r="C399" s="627" t="s">
        <v>552</v>
      </c>
      <c r="D399" s="628" t="s">
        <v>553</v>
      </c>
      <c r="E399" s="627" t="s">
        <v>4177</v>
      </c>
      <c r="F399" s="628" t="s">
        <v>4178</v>
      </c>
      <c r="G399" s="627" t="s">
        <v>4882</v>
      </c>
      <c r="H399" s="627" t="s">
        <v>4883</v>
      </c>
      <c r="I399" s="629">
        <v>17.98</v>
      </c>
      <c r="J399" s="629">
        <v>150</v>
      </c>
      <c r="K399" s="630">
        <v>2697.09</v>
      </c>
    </row>
    <row r="400" spans="1:11" ht="14.4" customHeight="1" x14ac:dyDescent="0.3">
      <c r="A400" s="625" t="s">
        <v>526</v>
      </c>
      <c r="B400" s="626" t="s">
        <v>528</v>
      </c>
      <c r="C400" s="627" t="s">
        <v>552</v>
      </c>
      <c r="D400" s="628" t="s">
        <v>553</v>
      </c>
      <c r="E400" s="627" t="s">
        <v>4177</v>
      </c>
      <c r="F400" s="628" t="s">
        <v>4178</v>
      </c>
      <c r="G400" s="627" t="s">
        <v>4219</v>
      </c>
      <c r="H400" s="627" t="s">
        <v>4220</v>
      </c>
      <c r="I400" s="629">
        <v>12.104666666666672</v>
      </c>
      <c r="J400" s="629">
        <v>540</v>
      </c>
      <c r="K400" s="630">
        <v>6535.9500000000007</v>
      </c>
    </row>
    <row r="401" spans="1:11" ht="14.4" customHeight="1" x14ac:dyDescent="0.3">
      <c r="A401" s="625" t="s">
        <v>526</v>
      </c>
      <c r="B401" s="626" t="s">
        <v>528</v>
      </c>
      <c r="C401" s="627" t="s">
        <v>552</v>
      </c>
      <c r="D401" s="628" t="s">
        <v>553</v>
      </c>
      <c r="E401" s="627" t="s">
        <v>4177</v>
      </c>
      <c r="F401" s="628" t="s">
        <v>4178</v>
      </c>
      <c r="G401" s="627" t="s">
        <v>4884</v>
      </c>
      <c r="H401" s="627" t="s">
        <v>4885</v>
      </c>
      <c r="I401" s="629">
        <v>25.69</v>
      </c>
      <c r="J401" s="629">
        <v>200</v>
      </c>
      <c r="K401" s="630">
        <v>5137.68</v>
      </c>
    </row>
    <row r="402" spans="1:11" ht="14.4" customHeight="1" x14ac:dyDescent="0.3">
      <c r="A402" s="625" t="s">
        <v>526</v>
      </c>
      <c r="B402" s="626" t="s">
        <v>528</v>
      </c>
      <c r="C402" s="627" t="s">
        <v>552</v>
      </c>
      <c r="D402" s="628" t="s">
        <v>553</v>
      </c>
      <c r="E402" s="627" t="s">
        <v>4177</v>
      </c>
      <c r="F402" s="628" t="s">
        <v>4178</v>
      </c>
      <c r="G402" s="627" t="s">
        <v>4886</v>
      </c>
      <c r="H402" s="627" t="s">
        <v>4887</v>
      </c>
      <c r="I402" s="629">
        <v>121</v>
      </c>
      <c r="J402" s="629">
        <v>280</v>
      </c>
      <c r="K402" s="630">
        <v>33880</v>
      </c>
    </row>
    <row r="403" spans="1:11" ht="14.4" customHeight="1" x14ac:dyDescent="0.3">
      <c r="A403" s="625" t="s">
        <v>526</v>
      </c>
      <c r="B403" s="626" t="s">
        <v>528</v>
      </c>
      <c r="C403" s="627" t="s">
        <v>552</v>
      </c>
      <c r="D403" s="628" t="s">
        <v>553</v>
      </c>
      <c r="E403" s="627" t="s">
        <v>4177</v>
      </c>
      <c r="F403" s="628" t="s">
        <v>4178</v>
      </c>
      <c r="G403" s="627" t="s">
        <v>4888</v>
      </c>
      <c r="H403" s="627" t="s">
        <v>4889</v>
      </c>
      <c r="I403" s="629">
        <v>121</v>
      </c>
      <c r="J403" s="629">
        <v>190</v>
      </c>
      <c r="K403" s="630">
        <v>22990</v>
      </c>
    </row>
    <row r="404" spans="1:11" ht="14.4" customHeight="1" x14ac:dyDescent="0.3">
      <c r="A404" s="625" t="s">
        <v>526</v>
      </c>
      <c r="B404" s="626" t="s">
        <v>528</v>
      </c>
      <c r="C404" s="627" t="s">
        <v>552</v>
      </c>
      <c r="D404" s="628" t="s">
        <v>553</v>
      </c>
      <c r="E404" s="627" t="s">
        <v>4177</v>
      </c>
      <c r="F404" s="628" t="s">
        <v>4178</v>
      </c>
      <c r="G404" s="627" t="s">
        <v>4890</v>
      </c>
      <c r="H404" s="627" t="s">
        <v>4891</v>
      </c>
      <c r="I404" s="629">
        <v>104.06</v>
      </c>
      <c r="J404" s="629">
        <v>40</v>
      </c>
      <c r="K404" s="630">
        <v>4162.3999999999996</v>
      </c>
    </row>
    <row r="405" spans="1:11" ht="14.4" customHeight="1" x14ac:dyDescent="0.3">
      <c r="A405" s="625" t="s">
        <v>526</v>
      </c>
      <c r="B405" s="626" t="s">
        <v>528</v>
      </c>
      <c r="C405" s="627" t="s">
        <v>552</v>
      </c>
      <c r="D405" s="628" t="s">
        <v>553</v>
      </c>
      <c r="E405" s="627" t="s">
        <v>4177</v>
      </c>
      <c r="F405" s="628" t="s">
        <v>4178</v>
      </c>
      <c r="G405" s="627" t="s">
        <v>4537</v>
      </c>
      <c r="H405" s="627" t="s">
        <v>4538</v>
      </c>
      <c r="I405" s="629">
        <v>5.3025000000000002</v>
      </c>
      <c r="J405" s="629">
        <v>150</v>
      </c>
      <c r="K405" s="630">
        <v>820.69999999999993</v>
      </c>
    </row>
    <row r="406" spans="1:11" ht="14.4" customHeight="1" x14ac:dyDescent="0.3">
      <c r="A406" s="625" t="s">
        <v>526</v>
      </c>
      <c r="B406" s="626" t="s">
        <v>528</v>
      </c>
      <c r="C406" s="627" t="s">
        <v>552</v>
      </c>
      <c r="D406" s="628" t="s">
        <v>553</v>
      </c>
      <c r="E406" s="627" t="s">
        <v>4177</v>
      </c>
      <c r="F406" s="628" t="s">
        <v>4178</v>
      </c>
      <c r="G406" s="627" t="s">
        <v>4892</v>
      </c>
      <c r="H406" s="627" t="s">
        <v>4893</v>
      </c>
      <c r="I406" s="629">
        <v>120.00152173913047</v>
      </c>
      <c r="J406" s="629">
        <v>650</v>
      </c>
      <c r="K406" s="630">
        <v>78001.02</v>
      </c>
    </row>
    <row r="407" spans="1:11" ht="14.4" customHeight="1" x14ac:dyDescent="0.3">
      <c r="A407" s="625" t="s">
        <v>526</v>
      </c>
      <c r="B407" s="626" t="s">
        <v>528</v>
      </c>
      <c r="C407" s="627" t="s">
        <v>552</v>
      </c>
      <c r="D407" s="628" t="s">
        <v>553</v>
      </c>
      <c r="E407" s="627" t="s">
        <v>4177</v>
      </c>
      <c r="F407" s="628" t="s">
        <v>4178</v>
      </c>
      <c r="G407" s="627" t="s">
        <v>4894</v>
      </c>
      <c r="H407" s="627" t="s">
        <v>4895</v>
      </c>
      <c r="I407" s="629">
        <v>8.98</v>
      </c>
      <c r="J407" s="629">
        <v>10</v>
      </c>
      <c r="K407" s="630">
        <v>89.8</v>
      </c>
    </row>
    <row r="408" spans="1:11" ht="14.4" customHeight="1" x14ac:dyDescent="0.3">
      <c r="A408" s="625" t="s">
        <v>526</v>
      </c>
      <c r="B408" s="626" t="s">
        <v>528</v>
      </c>
      <c r="C408" s="627" t="s">
        <v>552</v>
      </c>
      <c r="D408" s="628" t="s">
        <v>553</v>
      </c>
      <c r="E408" s="627" t="s">
        <v>4177</v>
      </c>
      <c r="F408" s="628" t="s">
        <v>4178</v>
      </c>
      <c r="G408" s="627" t="s">
        <v>4894</v>
      </c>
      <c r="H408" s="627" t="s">
        <v>4896</v>
      </c>
      <c r="I408" s="629">
        <v>9.44</v>
      </c>
      <c r="J408" s="629">
        <v>10</v>
      </c>
      <c r="K408" s="630">
        <v>94.38</v>
      </c>
    </row>
    <row r="409" spans="1:11" ht="14.4" customHeight="1" x14ac:dyDescent="0.3">
      <c r="A409" s="625" t="s">
        <v>526</v>
      </c>
      <c r="B409" s="626" t="s">
        <v>528</v>
      </c>
      <c r="C409" s="627" t="s">
        <v>552</v>
      </c>
      <c r="D409" s="628" t="s">
        <v>553</v>
      </c>
      <c r="E409" s="627" t="s">
        <v>4177</v>
      </c>
      <c r="F409" s="628" t="s">
        <v>4178</v>
      </c>
      <c r="G409" s="627" t="s">
        <v>4897</v>
      </c>
      <c r="H409" s="627" t="s">
        <v>4898</v>
      </c>
      <c r="I409" s="629">
        <v>431.56666666666666</v>
      </c>
      <c r="J409" s="629">
        <v>13</v>
      </c>
      <c r="K409" s="630">
        <v>5650.7</v>
      </c>
    </row>
    <row r="410" spans="1:11" ht="14.4" customHeight="1" x14ac:dyDescent="0.3">
      <c r="A410" s="625" t="s">
        <v>526</v>
      </c>
      <c r="B410" s="626" t="s">
        <v>528</v>
      </c>
      <c r="C410" s="627" t="s">
        <v>552</v>
      </c>
      <c r="D410" s="628" t="s">
        <v>553</v>
      </c>
      <c r="E410" s="627" t="s">
        <v>4177</v>
      </c>
      <c r="F410" s="628" t="s">
        <v>4178</v>
      </c>
      <c r="G410" s="627" t="s">
        <v>4561</v>
      </c>
      <c r="H410" s="627" t="s">
        <v>4562</v>
      </c>
      <c r="I410" s="629">
        <v>471.89999999999992</v>
      </c>
      <c r="J410" s="629">
        <v>5</v>
      </c>
      <c r="K410" s="630">
        <v>2359.5</v>
      </c>
    </row>
    <row r="411" spans="1:11" ht="14.4" customHeight="1" x14ac:dyDescent="0.3">
      <c r="A411" s="625" t="s">
        <v>526</v>
      </c>
      <c r="B411" s="626" t="s">
        <v>528</v>
      </c>
      <c r="C411" s="627" t="s">
        <v>552</v>
      </c>
      <c r="D411" s="628" t="s">
        <v>553</v>
      </c>
      <c r="E411" s="627" t="s">
        <v>4177</v>
      </c>
      <c r="F411" s="628" t="s">
        <v>4178</v>
      </c>
      <c r="G411" s="627" t="s">
        <v>4221</v>
      </c>
      <c r="H411" s="627" t="s">
        <v>4222</v>
      </c>
      <c r="I411" s="629">
        <v>0.4653846153846154</v>
      </c>
      <c r="J411" s="629">
        <v>1450</v>
      </c>
      <c r="K411" s="630">
        <v>677</v>
      </c>
    </row>
    <row r="412" spans="1:11" ht="14.4" customHeight="1" x14ac:dyDescent="0.3">
      <c r="A412" s="625" t="s">
        <v>526</v>
      </c>
      <c r="B412" s="626" t="s">
        <v>528</v>
      </c>
      <c r="C412" s="627" t="s">
        <v>552</v>
      </c>
      <c r="D412" s="628" t="s">
        <v>553</v>
      </c>
      <c r="E412" s="627" t="s">
        <v>4177</v>
      </c>
      <c r="F412" s="628" t="s">
        <v>4178</v>
      </c>
      <c r="G412" s="627" t="s">
        <v>4584</v>
      </c>
      <c r="H412" s="627" t="s">
        <v>4585</v>
      </c>
      <c r="I412" s="629">
        <v>3.9930508474576283</v>
      </c>
      <c r="J412" s="629">
        <v>7050</v>
      </c>
      <c r="K412" s="630">
        <v>28174</v>
      </c>
    </row>
    <row r="413" spans="1:11" ht="14.4" customHeight="1" x14ac:dyDescent="0.3">
      <c r="A413" s="625" t="s">
        <v>526</v>
      </c>
      <c r="B413" s="626" t="s">
        <v>528</v>
      </c>
      <c r="C413" s="627" t="s">
        <v>552</v>
      </c>
      <c r="D413" s="628" t="s">
        <v>553</v>
      </c>
      <c r="E413" s="627" t="s">
        <v>4177</v>
      </c>
      <c r="F413" s="628" t="s">
        <v>4178</v>
      </c>
      <c r="G413" s="627" t="s">
        <v>4899</v>
      </c>
      <c r="H413" s="627" t="s">
        <v>4900</v>
      </c>
      <c r="I413" s="629">
        <v>2.52</v>
      </c>
      <c r="J413" s="629">
        <v>40</v>
      </c>
      <c r="K413" s="630">
        <v>102.2</v>
      </c>
    </row>
    <row r="414" spans="1:11" ht="14.4" customHeight="1" x14ac:dyDescent="0.3">
      <c r="A414" s="625" t="s">
        <v>526</v>
      </c>
      <c r="B414" s="626" t="s">
        <v>528</v>
      </c>
      <c r="C414" s="627" t="s">
        <v>552</v>
      </c>
      <c r="D414" s="628" t="s">
        <v>553</v>
      </c>
      <c r="E414" s="627" t="s">
        <v>4177</v>
      </c>
      <c r="F414" s="628" t="s">
        <v>4178</v>
      </c>
      <c r="G414" s="627" t="s">
        <v>4901</v>
      </c>
      <c r="H414" s="627" t="s">
        <v>4902</v>
      </c>
      <c r="I414" s="629">
        <v>2.5566666666666666</v>
      </c>
      <c r="J414" s="629">
        <v>180</v>
      </c>
      <c r="K414" s="630">
        <v>462.7</v>
      </c>
    </row>
    <row r="415" spans="1:11" ht="14.4" customHeight="1" x14ac:dyDescent="0.3">
      <c r="A415" s="625" t="s">
        <v>526</v>
      </c>
      <c r="B415" s="626" t="s">
        <v>528</v>
      </c>
      <c r="C415" s="627" t="s">
        <v>552</v>
      </c>
      <c r="D415" s="628" t="s">
        <v>553</v>
      </c>
      <c r="E415" s="627" t="s">
        <v>4177</v>
      </c>
      <c r="F415" s="628" t="s">
        <v>4178</v>
      </c>
      <c r="G415" s="627" t="s">
        <v>4586</v>
      </c>
      <c r="H415" s="627" t="s">
        <v>4587</v>
      </c>
      <c r="I415" s="629">
        <v>2.4950000000000001</v>
      </c>
      <c r="J415" s="629">
        <v>40</v>
      </c>
      <c r="K415" s="630">
        <v>99.8</v>
      </c>
    </row>
    <row r="416" spans="1:11" ht="14.4" customHeight="1" x14ac:dyDescent="0.3">
      <c r="A416" s="625" t="s">
        <v>526</v>
      </c>
      <c r="B416" s="626" t="s">
        <v>528</v>
      </c>
      <c r="C416" s="627" t="s">
        <v>552</v>
      </c>
      <c r="D416" s="628" t="s">
        <v>553</v>
      </c>
      <c r="E416" s="627" t="s">
        <v>4177</v>
      </c>
      <c r="F416" s="628" t="s">
        <v>4178</v>
      </c>
      <c r="G416" s="627" t="s">
        <v>4588</v>
      </c>
      <c r="H416" s="627" t="s">
        <v>4589</v>
      </c>
      <c r="I416" s="629">
        <v>2.5536363636363641</v>
      </c>
      <c r="J416" s="629">
        <v>530</v>
      </c>
      <c r="K416" s="630">
        <v>1353.5</v>
      </c>
    </row>
    <row r="417" spans="1:11" ht="14.4" customHeight="1" x14ac:dyDescent="0.3">
      <c r="A417" s="625" t="s">
        <v>526</v>
      </c>
      <c r="B417" s="626" t="s">
        <v>528</v>
      </c>
      <c r="C417" s="627" t="s">
        <v>552</v>
      </c>
      <c r="D417" s="628" t="s">
        <v>553</v>
      </c>
      <c r="E417" s="627" t="s">
        <v>4177</v>
      </c>
      <c r="F417" s="628" t="s">
        <v>4178</v>
      </c>
      <c r="G417" s="627" t="s">
        <v>4590</v>
      </c>
      <c r="H417" s="627" t="s">
        <v>4591</v>
      </c>
      <c r="I417" s="629">
        <v>2.5635000000000003</v>
      </c>
      <c r="J417" s="629">
        <v>980</v>
      </c>
      <c r="K417" s="630">
        <v>2512.6999999999998</v>
      </c>
    </row>
    <row r="418" spans="1:11" ht="14.4" customHeight="1" x14ac:dyDescent="0.3">
      <c r="A418" s="625" t="s">
        <v>526</v>
      </c>
      <c r="B418" s="626" t="s">
        <v>528</v>
      </c>
      <c r="C418" s="627" t="s">
        <v>552</v>
      </c>
      <c r="D418" s="628" t="s">
        <v>553</v>
      </c>
      <c r="E418" s="627" t="s">
        <v>4177</v>
      </c>
      <c r="F418" s="628" t="s">
        <v>4178</v>
      </c>
      <c r="G418" s="627" t="s">
        <v>4903</v>
      </c>
      <c r="H418" s="627" t="s">
        <v>4904</v>
      </c>
      <c r="I418" s="629">
        <v>2.5866666666666664</v>
      </c>
      <c r="J418" s="629">
        <v>150</v>
      </c>
      <c r="K418" s="630">
        <v>388</v>
      </c>
    </row>
    <row r="419" spans="1:11" ht="14.4" customHeight="1" x14ac:dyDescent="0.3">
      <c r="A419" s="625" t="s">
        <v>526</v>
      </c>
      <c r="B419" s="626" t="s">
        <v>528</v>
      </c>
      <c r="C419" s="627" t="s">
        <v>552</v>
      </c>
      <c r="D419" s="628" t="s">
        <v>553</v>
      </c>
      <c r="E419" s="627" t="s">
        <v>4177</v>
      </c>
      <c r="F419" s="628" t="s">
        <v>4178</v>
      </c>
      <c r="G419" s="627" t="s">
        <v>4905</v>
      </c>
      <c r="H419" s="627" t="s">
        <v>4906</v>
      </c>
      <c r="I419" s="629">
        <v>112.3</v>
      </c>
      <c r="J419" s="629">
        <v>10</v>
      </c>
      <c r="K419" s="630">
        <v>1123</v>
      </c>
    </row>
    <row r="420" spans="1:11" ht="14.4" customHeight="1" x14ac:dyDescent="0.3">
      <c r="A420" s="625" t="s">
        <v>526</v>
      </c>
      <c r="B420" s="626" t="s">
        <v>528</v>
      </c>
      <c r="C420" s="627" t="s">
        <v>552</v>
      </c>
      <c r="D420" s="628" t="s">
        <v>553</v>
      </c>
      <c r="E420" s="627" t="s">
        <v>4177</v>
      </c>
      <c r="F420" s="628" t="s">
        <v>4178</v>
      </c>
      <c r="G420" s="627" t="s">
        <v>4907</v>
      </c>
      <c r="H420" s="627" t="s">
        <v>4908</v>
      </c>
      <c r="I420" s="629">
        <v>21.785</v>
      </c>
      <c r="J420" s="629">
        <v>20</v>
      </c>
      <c r="K420" s="630">
        <v>435.70000000000005</v>
      </c>
    </row>
    <row r="421" spans="1:11" ht="14.4" customHeight="1" x14ac:dyDescent="0.3">
      <c r="A421" s="625" t="s">
        <v>526</v>
      </c>
      <c r="B421" s="626" t="s">
        <v>528</v>
      </c>
      <c r="C421" s="627" t="s">
        <v>552</v>
      </c>
      <c r="D421" s="628" t="s">
        <v>553</v>
      </c>
      <c r="E421" s="627" t="s">
        <v>4177</v>
      </c>
      <c r="F421" s="628" t="s">
        <v>4178</v>
      </c>
      <c r="G421" s="627" t="s">
        <v>4909</v>
      </c>
      <c r="H421" s="627" t="s">
        <v>4910</v>
      </c>
      <c r="I421" s="629">
        <v>16.940000000000001</v>
      </c>
      <c r="J421" s="629">
        <v>10</v>
      </c>
      <c r="K421" s="630">
        <v>169.4</v>
      </c>
    </row>
    <row r="422" spans="1:11" ht="14.4" customHeight="1" x14ac:dyDescent="0.3">
      <c r="A422" s="625" t="s">
        <v>526</v>
      </c>
      <c r="B422" s="626" t="s">
        <v>528</v>
      </c>
      <c r="C422" s="627" t="s">
        <v>552</v>
      </c>
      <c r="D422" s="628" t="s">
        <v>553</v>
      </c>
      <c r="E422" s="627" t="s">
        <v>4177</v>
      </c>
      <c r="F422" s="628" t="s">
        <v>4178</v>
      </c>
      <c r="G422" s="627" t="s">
        <v>4911</v>
      </c>
      <c r="H422" s="627" t="s">
        <v>4912</v>
      </c>
      <c r="I422" s="629">
        <v>101.64</v>
      </c>
      <c r="J422" s="629">
        <v>10</v>
      </c>
      <c r="K422" s="630">
        <v>1016.4</v>
      </c>
    </row>
    <row r="423" spans="1:11" ht="14.4" customHeight="1" x14ac:dyDescent="0.3">
      <c r="A423" s="625" t="s">
        <v>526</v>
      </c>
      <c r="B423" s="626" t="s">
        <v>528</v>
      </c>
      <c r="C423" s="627" t="s">
        <v>552</v>
      </c>
      <c r="D423" s="628" t="s">
        <v>553</v>
      </c>
      <c r="E423" s="627" t="s">
        <v>4177</v>
      </c>
      <c r="F423" s="628" t="s">
        <v>4178</v>
      </c>
      <c r="G423" s="627" t="s">
        <v>4913</v>
      </c>
      <c r="H423" s="627" t="s">
        <v>4914</v>
      </c>
      <c r="I423" s="629">
        <v>112.29</v>
      </c>
      <c r="J423" s="629">
        <v>30</v>
      </c>
      <c r="K423" s="630">
        <v>3368.6800000000003</v>
      </c>
    </row>
    <row r="424" spans="1:11" ht="14.4" customHeight="1" x14ac:dyDescent="0.3">
      <c r="A424" s="625" t="s">
        <v>526</v>
      </c>
      <c r="B424" s="626" t="s">
        <v>528</v>
      </c>
      <c r="C424" s="627" t="s">
        <v>552</v>
      </c>
      <c r="D424" s="628" t="s">
        <v>553</v>
      </c>
      <c r="E424" s="627" t="s">
        <v>4177</v>
      </c>
      <c r="F424" s="628" t="s">
        <v>4178</v>
      </c>
      <c r="G424" s="627" t="s">
        <v>4915</v>
      </c>
      <c r="H424" s="627" t="s">
        <v>4916</v>
      </c>
      <c r="I424" s="629">
        <v>41</v>
      </c>
      <c r="J424" s="629">
        <v>20</v>
      </c>
      <c r="K424" s="630">
        <v>820</v>
      </c>
    </row>
    <row r="425" spans="1:11" ht="14.4" customHeight="1" x14ac:dyDescent="0.3">
      <c r="A425" s="625" t="s">
        <v>526</v>
      </c>
      <c r="B425" s="626" t="s">
        <v>528</v>
      </c>
      <c r="C425" s="627" t="s">
        <v>552</v>
      </c>
      <c r="D425" s="628" t="s">
        <v>553</v>
      </c>
      <c r="E425" s="627" t="s">
        <v>4177</v>
      </c>
      <c r="F425" s="628" t="s">
        <v>4178</v>
      </c>
      <c r="G425" s="627" t="s">
        <v>4917</v>
      </c>
      <c r="H425" s="627" t="s">
        <v>4918</v>
      </c>
      <c r="I425" s="629">
        <v>197.97200000000004</v>
      </c>
      <c r="J425" s="629">
        <v>50</v>
      </c>
      <c r="K425" s="630">
        <v>9897.92</v>
      </c>
    </row>
    <row r="426" spans="1:11" ht="14.4" customHeight="1" x14ac:dyDescent="0.3">
      <c r="A426" s="625" t="s">
        <v>526</v>
      </c>
      <c r="B426" s="626" t="s">
        <v>528</v>
      </c>
      <c r="C426" s="627" t="s">
        <v>552</v>
      </c>
      <c r="D426" s="628" t="s">
        <v>553</v>
      </c>
      <c r="E426" s="627" t="s">
        <v>4177</v>
      </c>
      <c r="F426" s="628" t="s">
        <v>4178</v>
      </c>
      <c r="G426" s="627" t="s">
        <v>4919</v>
      </c>
      <c r="H426" s="627" t="s">
        <v>4920</v>
      </c>
      <c r="I426" s="629">
        <v>197.96</v>
      </c>
      <c r="J426" s="629">
        <v>20</v>
      </c>
      <c r="K426" s="630">
        <v>3959.16</v>
      </c>
    </row>
    <row r="427" spans="1:11" ht="14.4" customHeight="1" x14ac:dyDescent="0.3">
      <c r="A427" s="625" t="s">
        <v>526</v>
      </c>
      <c r="B427" s="626" t="s">
        <v>528</v>
      </c>
      <c r="C427" s="627" t="s">
        <v>552</v>
      </c>
      <c r="D427" s="628" t="s">
        <v>553</v>
      </c>
      <c r="E427" s="627" t="s">
        <v>4177</v>
      </c>
      <c r="F427" s="628" t="s">
        <v>4178</v>
      </c>
      <c r="G427" s="627" t="s">
        <v>4921</v>
      </c>
      <c r="H427" s="627" t="s">
        <v>4922</v>
      </c>
      <c r="I427" s="629">
        <v>35.01</v>
      </c>
      <c r="J427" s="629">
        <v>10</v>
      </c>
      <c r="K427" s="630">
        <v>350.05</v>
      </c>
    </row>
    <row r="428" spans="1:11" ht="14.4" customHeight="1" x14ac:dyDescent="0.3">
      <c r="A428" s="625" t="s">
        <v>526</v>
      </c>
      <c r="B428" s="626" t="s">
        <v>528</v>
      </c>
      <c r="C428" s="627" t="s">
        <v>552</v>
      </c>
      <c r="D428" s="628" t="s">
        <v>553</v>
      </c>
      <c r="E428" s="627" t="s">
        <v>4177</v>
      </c>
      <c r="F428" s="628" t="s">
        <v>4178</v>
      </c>
      <c r="G428" s="627" t="s">
        <v>4923</v>
      </c>
      <c r="H428" s="627" t="s">
        <v>4924</v>
      </c>
      <c r="I428" s="629">
        <v>79.02000000000001</v>
      </c>
      <c r="J428" s="629">
        <v>20</v>
      </c>
      <c r="K428" s="630">
        <v>1580.4499999999998</v>
      </c>
    </row>
    <row r="429" spans="1:11" ht="14.4" customHeight="1" x14ac:dyDescent="0.3">
      <c r="A429" s="625" t="s">
        <v>526</v>
      </c>
      <c r="B429" s="626" t="s">
        <v>528</v>
      </c>
      <c r="C429" s="627" t="s">
        <v>552</v>
      </c>
      <c r="D429" s="628" t="s">
        <v>553</v>
      </c>
      <c r="E429" s="627" t="s">
        <v>4177</v>
      </c>
      <c r="F429" s="628" t="s">
        <v>4178</v>
      </c>
      <c r="G429" s="627" t="s">
        <v>4925</v>
      </c>
      <c r="H429" s="627" t="s">
        <v>4926</v>
      </c>
      <c r="I429" s="629">
        <v>1875.5</v>
      </c>
      <c r="J429" s="629">
        <v>5</v>
      </c>
      <c r="K429" s="630">
        <v>9377.5</v>
      </c>
    </row>
    <row r="430" spans="1:11" ht="14.4" customHeight="1" x14ac:dyDescent="0.3">
      <c r="A430" s="625" t="s">
        <v>526</v>
      </c>
      <c r="B430" s="626" t="s">
        <v>528</v>
      </c>
      <c r="C430" s="627" t="s">
        <v>552</v>
      </c>
      <c r="D430" s="628" t="s">
        <v>553</v>
      </c>
      <c r="E430" s="627" t="s">
        <v>4177</v>
      </c>
      <c r="F430" s="628" t="s">
        <v>4178</v>
      </c>
      <c r="G430" s="627" t="s">
        <v>4927</v>
      </c>
      <c r="H430" s="627" t="s">
        <v>4928</v>
      </c>
      <c r="I430" s="629">
        <v>396.02</v>
      </c>
      <c r="J430" s="629">
        <v>5</v>
      </c>
      <c r="K430" s="630">
        <v>1980.1</v>
      </c>
    </row>
    <row r="431" spans="1:11" ht="14.4" customHeight="1" x14ac:dyDescent="0.3">
      <c r="A431" s="625" t="s">
        <v>526</v>
      </c>
      <c r="B431" s="626" t="s">
        <v>528</v>
      </c>
      <c r="C431" s="627" t="s">
        <v>552</v>
      </c>
      <c r="D431" s="628" t="s">
        <v>553</v>
      </c>
      <c r="E431" s="627" t="s">
        <v>4177</v>
      </c>
      <c r="F431" s="628" t="s">
        <v>4178</v>
      </c>
      <c r="G431" s="627" t="s">
        <v>4929</v>
      </c>
      <c r="H431" s="627" t="s">
        <v>4930</v>
      </c>
      <c r="I431" s="629">
        <v>38</v>
      </c>
      <c r="J431" s="629">
        <v>10</v>
      </c>
      <c r="K431" s="630">
        <v>380.04</v>
      </c>
    </row>
    <row r="432" spans="1:11" ht="14.4" customHeight="1" x14ac:dyDescent="0.3">
      <c r="A432" s="625" t="s">
        <v>526</v>
      </c>
      <c r="B432" s="626" t="s">
        <v>528</v>
      </c>
      <c r="C432" s="627" t="s">
        <v>552</v>
      </c>
      <c r="D432" s="628" t="s">
        <v>553</v>
      </c>
      <c r="E432" s="627" t="s">
        <v>4177</v>
      </c>
      <c r="F432" s="628" t="s">
        <v>4178</v>
      </c>
      <c r="G432" s="627" t="s">
        <v>4638</v>
      </c>
      <c r="H432" s="627" t="s">
        <v>4639</v>
      </c>
      <c r="I432" s="629">
        <v>12.872499999999999</v>
      </c>
      <c r="J432" s="629">
        <v>1470</v>
      </c>
      <c r="K432" s="630">
        <v>18913.05</v>
      </c>
    </row>
    <row r="433" spans="1:11" ht="14.4" customHeight="1" x14ac:dyDescent="0.3">
      <c r="A433" s="625" t="s">
        <v>526</v>
      </c>
      <c r="B433" s="626" t="s">
        <v>528</v>
      </c>
      <c r="C433" s="627" t="s">
        <v>552</v>
      </c>
      <c r="D433" s="628" t="s">
        <v>553</v>
      </c>
      <c r="E433" s="627" t="s">
        <v>4177</v>
      </c>
      <c r="F433" s="628" t="s">
        <v>4178</v>
      </c>
      <c r="G433" s="627" t="s">
        <v>4931</v>
      </c>
      <c r="H433" s="627" t="s">
        <v>4932</v>
      </c>
      <c r="I433" s="629">
        <v>198.01</v>
      </c>
      <c r="J433" s="629">
        <v>10</v>
      </c>
      <c r="K433" s="630">
        <v>1980.1</v>
      </c>
    </row>
    <row r="434" spans="1:11" ht="14.4" customHeight="1" x14ac:dyDescent="0.3">
      <c r="A434" s="625" t="s">
        <v>526</v>
      </c>
      <c r="B434" s="626" t="s">
        <v>528</v>
      </c>
      <c r="C434" s="627" t="s">
        <v>552</v>
      </c>
      <c r="D434" s="628" t="s">
        <v>553</v>
      </c>
      <c r="E434" s="627" t="s">
        <v>4177</v>
      </c>
      <c r="F434" s="628" t="s">
        <v>4178</v>
      </c>
      <c r="G434" s="627" t="s">
        <v>4933</v>
      </c>
      <c r="H434" s="627" t="s">
        <v>4934</v>
      </c>
      <c r="I434" s="629">
        <v>396.04</v>
      </c>
      <c r="J434" s="629">
        <v>5</v>
      </c>
      <c r="K434" s="630">
        <v>1980.2</v>
      </c>
    </row>
    <row r="435" spans="1:11" ht="14.4" customHeight="1" x14ac:dyDescent="0.3">
      <c r="A435" s="625" t="s">
        <v>526</v>
      </c>
      <c r="B435" s="626" t="s">
        <v>528</v>
      </c>
      <c r="C435" s="627" t="s">
        <v>552</v>
      </c>
      <c r="D435" s="628" t="s">
        <v>553</v>
      </c>
      <c r="E435" s="627" t="s">
        <v>4177</v>
      </c>
      <c r="F435" s="628" t="s">
        <v>4178</v>
      </c>
      <c r="G435" s="627" t="s">
        <v>4935</v>
      </c>
      <c r="H435" s="627" t="s">
        <v>4936</v>
      </c>
      <c r="I435" s="629">
        <v>434.26</v>
      </c>
      <c r="J435" s="629">
        <v>10</v>
      </c>
      <c r="K435" s="630">
        <v>4342.6000000000004</v>
      </c>
    </row>
    <row r="436" spans="1:11" ht="14.4" customHeight="1" x14ac:dyDescent="0.3">
      <c r="A436" s="625" t="s">
        <v>526</v>
      </c>
      <c r="B436" s="626" t="s">
        <v>528</v>
      </c>
      <c r="C436" s="627" t="s">
        <v>552</v>
      </c>
      <c r="D436" s="628" t="s">
        <v>553</v>
      </c>
      <c r="E436" s="627" t="s">
        <v>4177</v>
      </c>
      <c r="F436" s="628" t="s">
        <v>4178</v>
      </c>
      <c r="G436" s="627" t="s">
        <v>4937</v>
      </c>
      <c r="H436" s="627" t="s">
        <v>4938</v>
      </c>
      <c r="I436" s="629">
        <v>396.04</v>
      </c>
      <c r="J436" s="629">
        <v>5</v>
      </c>
      <c r="K436" s="630">
        <v>1980.2</v>
      </c>
    </row>
    <row r="437" spans="1:11" ht="14.4" customHeight="1" x14ac:dyDescent="0.3">
      <c r="A437" s="625" t="s">
        <v>526</v>
      </c>
      <c r="B437" s="626" t="s">
        <v>528</v>
      </c>
      <c r="C437" s="627" t="s">
        <v>552</v>
      </c>
      <c r="D437" s="628" t="s">
        <v>553</v>
      </c>
      <c r="E437" s="627" t="s">
        <v>4177</v>
      </c>
      <c r="F437" s="628" t="s">
        <v>4178</v>
      </c>
      <c r="G437" s="627" t="s">
        <v>4939</v>
      </c>
      <c r="H437" s="627" t="s">
        <v>4940</v>
      </c>
      <c r="I437" s="629">
        <v>434.404</v>
      </c>
      <c r="J437" s="629">
        <v>13</v>
      </c>
      <c r="K437" s="630">
        <v>5647.2</v>
      </c>
    </row>
    <row r="438" spans="1:11" ht="14.4" customHeight="1" x14ac:dyDescent="0.3">
      <c r="A438" s="625" t="s">
        <v>526</v>
      </c>
      <c r="B438" s="626" t="s">
        <v>528</v>
      </c>
      <c r="C438" s="627" t="s">
        <v>552</v>
      </c>
      <c r="D438" s="628" t="s">
        <v>553</v>
      </c>
      <c r="E438" s="627" t="s">
        <v>4177</v>
      </c>
      <c r="F438" s="628" t="s">
        <v>4178</v>
      </c>
      <c r="G438" s="627" t="s">
        <v>4648</v>
      </c>
      <c r="H438" s="627" t="s">
        <v>4649</v>
      </c>
      <c r="I438" s="629">
        <v>422.30500000000001</v>
      </c>
      <c r="J438" s="629">
        <v>9</v>
      </c>
      <c r="K438" s="630">
        <v>3800.7000000000003</v>
      </c>
    </row>
    <row r="439" spans="1:11" ht="14.4" customHeight="1" x14ac:dyDescent="0.3">
      <c r="A439" s="625" t="s">
        <v>526</v>
      </c>
      <c r="B439" s="626" t="s">
        <v>528</v>
      </c>
      <c r="C439" s="627" t="s">
        <v>552</v>
      </c>
      <c r="D439" s="628" t="s">
        <v>553</v>
      </c>
      <c r="E439" s="627" t="s">
        <v>4177</v>
      </c>
      <c r="F439" s="628" t="s">
        <v>4178</v>
      </c>
      <c r="G439" s="627" t="s">
        <v>4941</v>
      </c>
      <c r="H439" s="627" t="s">
        <v>4942</v>
      </c>
      <c r="I439" s="629">
        <v>1718.2</v>
      </c>
      <c r="J439" s="629">
        <v>10</v>
      </c>
      <c r="K439" s="630">
        <v>14036</v>
      </c>
    </row>
    <row r="440" spans="1:11" ht="14.4" customHeight="1" x14ac:dyDescent="0.3">
      <c r="A440" s="625" t="s">
        <v>526</v>
      </c>
      <c r="B440" s="626" t="s">
        <v>528</v>
      </c>
      <c r="C440" s="627" t="s">
        <v>552</v>
      </c>
      <c r="D440" s="628" t="s">
        <v>553</v>
      </c>
      <c r="E440" s="627" t="s">
        <v>4177</v>
      </c>
      <c r="F440" s="628" t="s">
        <v>4178</v>
      </c>
      <c r="G440" s="627" t="s">
        <v>4943</v>
      </c>
      <c r="H440" s="627" t="s">
        <v>4944</v>
      </c>
      <c r="I440" s="629">
        <v>197.995</v>
      </c>
      <c r="J440" s="629">
        <v>20</v>
      </c>
      <c r="K440" s="630">
        <v>3959.25</v>
      </c>
    </row>
    <row r="441" spans="1:11" ht="14.4" customHeight="1" x14ac:dyDescent="0.3">
      <c r="A441" s="625" t="s">
        <v>526</v>
      </c>
      <c r="B441" s="626" t="s">
        <v>528</v>
      </c>
      <c r="C441" s="627" t="s">
        <v>552</v>
      </c>
      <c r="D441" s="628" t="s">
        <v>553</v>
      </c>
      <c r="E441" s="627" t="s">
        <v>4177</v>
      </c>
      <c r="F441" s="628" t="s">
        <v>4178</v>
      </c>
      <c r="G441" s="627" t="s">
        <v>4945</v>
      </c>
      <c r="H441" s="627" t="s">
        <v>4946</v>
      </c>
      <c r="I441" s="629">
        <v>49.95</v>
      </c>
      <c r="J441" s="629">
        <v>10</v>
      </c>
      <c r="K441" s="630">
        <v>499.48</v>
      </c>
    </row>
    <row r="442" spans="1:11" ht="14.4" customHeight="1" x14ac:dyDescent="0.3">
      <c r="A442" s="625" t="s">
        <v>526</v>
      </c>
      <c r="B442" s="626" t="s">
        <v>528</v>
      </c>
      <c r="C442" s="627" t="s">
        <v>552</v>
      </c>
      <c r="D442" s="628" t="s">
        <v>553</v>
      </c>
      <c r="E442" s="627" t="s">
        <v>4177</v>
      </c>
      <c r="F442" s="628" t="s">
        <v>4178</v>
      </c>
      <c r="G442" s="627" t="s">
        <v>4947</v>
      </c>
      <c r="H442" s="627" t="s">
        <v>4948</v>
      </c>
      <c r="I442" s="629">
        <v>154</v>
      </c>
      <c r="J442" s="629">
        <v>10</v>
      </c>
      <c r="K442" s="630">
        <v>1539.97</v>
      </c>
    </row>
    <row r="443" spans="1:11" ht="14.4" customHeight="1" x14ac:dyDescent="0.3">
      <c r="A443" s="625" t="s">
        <v>526</v>
      </c>
      <c r="B443" s="626" t="s">
        <v>528</v>
      </c>
      <c r="C443" s="627" t="s">
        <v>552</v>
      </c>
      <c r="D443" s="628" t="s">
        <v>553</v>
      </c>
      <c r="E443" s="627" t="s">
        <v>4177</v>
      </c>
      <c r="F443" s="628" t="s">
        <v>4178</v>
      </c>
      <c r="G443" s="627" t="s">
        <v>4949</v>
      </c>
      <c r="H443" s="627" t="s">
        <v>4950</v>
      </c>
      <c r="I443" s="629">
        <v>104.06</v>
      </c>
      <c r="J443" s="629">
        <v>30</v>
      </c>
      <c r="K443" s="630">
        <v>3121.8</v>
      </c>
    </row>
    <row r="444" spans="1:11" ht="14.4" customHeight="1" x14ac:dyDescent="0.3">
      <c r="A444" s="625" t="s">
        <v>526</v>
      </c>
      <c r="B444" s="626" t="s">
        <v>528</v>
      </c>
      <c r="C444" s="627" t="s">
        <v>552</v>
      </c>
      <c r="D444" s="628" t="s">
        <v>553</v>
      </c>
      <c r="E444" s="627" t="s">
        <v>4177</v>
      </c>
      <c r="F444" s="628" t="s">
        <v>4178</v>
      </c>
      <c r="G444" s="627" t="s">
        <v>4951</v>
      </c>
      <c r="H444" s="627" t="s">
        <v>4952</v>
      </c>
      <c r="I444" s="629">
        <v>40</v>
      </c>
      <c r="J444" s="629">
        <v>50</v>
      </c>
      <c r="K444" s="630">
        <v>1999.85</v>
      </c>
    </row>
    <row r="445" spans="1:11" ht="14.4" customHeight="1" x14ac:dyDescent="0.3">
      <c r="A445" s="625" t="s">
        <v>526</v>
      </c>
      <c r="B445" s="626" t="s">
        <v>528</v>
      </c>
      <c r="C445" s="627" t="s">
        <v>552</v>
      </c>
      <c r="D445" s="628" t="s">
        <v>553</v>
      </c>
      <c r="E445" s="627" t="s">
        <v>4177</v>
      </c>
      <c r="F445" s="628" t="s">
        <v>4178</v>
      </c>
      <c r="G445" s="627" t="s">
        <v>4953</v>
      </c>
      <c r="H445" s="627" t="s">
        <v>4954</v>
      </c>
      <c r="I445" s="629">
        <v>48.715000000000003</v>
      </c>
      <c r="J445" s="629">
        <v>20</v>
      </c>
      <c r="K445" s="630">
        <v>974.25</v>
      </c>
    </row>
    <row r="446" spans="1:11" ht="14.4" customHeight="1" x14ac:dyDescent="0.3">
      <c r="A446" s="625" t="s">
        <v>526</v>
      </c>
      <c r="B446" s="626" t="s">
        <v>528</v>
      </c>
      <c r="C446" s="627" t="s">
        <v>552</v>
      </c>
      <c r="D446" s="628" t="s">
        <v>553</v>
      </c>
      <c r="E446" s="627" t="s">
        <v>4177</v>
      </c>
      <c r="F446" s="628" t="s">
        <v>4178</v>
      </c>
      <c r="G446" s="627" t="s">
        <v>4955</v>
      </c>
      <c r="H446" s="627" t="s">
        <v>4956</v>
      </c>
      <c r="I446" s="629">
        <v>49.95</v>
      </c>
      <c r="J446" s="629">
        <v>10</v>
      </c>
      <c r="K446" s="630">
        <v>499.5</v>
      </c>
    </row>
    <row r="447" spans="1:11" ht="14.4" customHeight="1" x14ac:dyDescent="0.3">
      <c r="A447" s="625" t="s">
        <v>526</v>
      </c>
      <c r="B447" s="626" t="s">
        <v>528</v>
      </c>
      <c r="C447" s="627" t="s">
        <v>552</v>
      </c>
      <c r="D447" s="628" t="s">
        <v>553</v>
      </c>
      <c r="E447" s="627" t="s">
        <v>4177</v>
      </c>
      <c r="F447" s="628" t="s">
        <v>4178</v>
      </c>
      <c r="G447" s="627" t="s">
        <v>4957</v>
      </c>
      <c r="H447" s="627" t="s">
        <v>4958</v>
      </c>
      <c r="I447" s="629">
        <v>48.715000000000003</v>
      </c>
      <c r="J447" s="629">
        <v>20</v>
      </c>
      <c r="K447" s="630">
        <v>974.25</v>
      </c>
    </row>
    <row r="448" spans="1:11" ht="14.4" customHeight="1" x14ac:dyDescent="0.3">
      <c r="A448" s="625" t="s">
        <v>526</v>
      </c>
      <c r="B448" s="626" t="s">
        <v>528</v>
      </c>
      <c r="C448" s="627" t="s">
        <v>552</v>
      </c>
      <c r="D448" s="628" t="s">
        <v>553</v>
      </c>
      <c r="E448" s="627" t="s">
        <v>4177</v>
      </c>
      <c r="F448" s="628" t="s">
        <v>4178</v>
      </c>
      <c r="G448" s="627" t="s">
        <v>4959</v>
      </c>
      <c r="H448" s="627" t="s">
        <v>4960</v>
      </c>
      <c r="I448" s="629">
        <v>48.715000000000003</v>
      </c>
      <c r="J448" s="629">
        <v>20</v>
      </c>
      <c r="K448" s="630">
        <v>974.23</v>
      </c>
    </row>
    <row r="449" spans="1:11" ht="14.4" customHeight="1" x14ac:dyDescent="0.3">
      <c r="A449" s="625" t="s">
        <v>526</v>
      </c>
      <c r="B449" s="626" t="s">
        <v>528</v>
      </c>
      <c r="C449" s="627" t="s">
        <v>552</v>
      </c>
      <c r="D449" s="628" t="s">
        <v>553</v>
      </c>
      <c r="E449" s="627" t="s">
        <v>4177</v>
      </c>
      <c r="F449" s="628" t="s">
        <v>4178</v>
      </c>
      <c r="G449" s="627" t="s">
        <v>4961</v>
      </c>
      <c r="H449" s="627" t="s">
        <v>4962</v>
      </c>
      <c r="I449" s="629">
        <v>49.95</v>
      </c>
      <c r="J449" s="629">
        <v>10</v>
      </c>
      <c r="K449" s="630">
        <v>499.5</v>
      </c>
    </row>
    <row r="450" spans="1:11" ht="14.4" customHeight="1" x14ac:dyDescent="0.3">
      <c r="A450" s="625" t="s">
        <v>526</v>
      </c>
      <c r="B450" s="626" t="s">
        <v>528</v>
      </c>
      <c r="C450" s="627" t="s">
        <v>552</v>
      </c>
      <c r="D450" s="628" t="s">
        <v>553</v>
      </c>
      <c r="E450" s="627" t="s">
        <v>4177</v>
      </c>
      <c r="F450" s="628" t="s">
        <v>4178</v>
      </c>
      <c r="G450" s="627" t="s">
        <v>4963</v>
      </c>
      <c r="H450" s="627" t="s">
        <v>4964</v>
      </c>
      <c r="I450" s="629">
        <v>48.719999999999992</v>
      </c>
      <c r="J450" s="629">
        <v>40</v>
      </c>
      <c r="K450" s="630">
        <v>1948.78</v>
      </c>
    </row>
    <row r="451" spans="1:11" ht="14.4" customHeight="1" x14ac:dyDescent="0.3">
      <c r="A451" s="625" t="s">
        <v>526</v>
      </c>
      <c r="B451" s="626" t="s">
        <v>528</v>
      </c>
      <c r="C451" s="627" t="s">
        <v>552</v>
      </c>
      <c r="D451" s="628" t="s">
        <v>553</v>
      </c>
      <c r="E451" s="627" t="s">
        <v>4177</v>
      </c>
      <c r="F451" s="628" t="s">
        <v>4178</v>
      </c>
      <c r="G451" s="627" t="s">
        <v>4965</v>
      </c>
      <c r="H451" s="627" t="s">
        <v>4966</v>
      </c>
      <c r="I451" s="629">
        <v>48.715000000000003</v>
      </c>
      <c r="J451" s="629">
        <v>20</v>
      </c>
      <c r="K451" s="630">
        <v>974.23</v>
      </c>
    </row>
    <row r="452" spans="1:11" ht="14.4" customHeight="1" x14ac:dyDescent="0.3">
      <c r="A452" s="625" t="s">
        <v>526</v>
      </c>
      <c r="B452" s="626" t="s">
        <v>528</v>
      </c>
      <c r="C452" s="627" t="s">
        <v>552</v>
      </c>
      <c r="D452" s="628" t="s">
        <v>553</v>
      </c>
      <c r="E452" s="627" t="s">
        <v>4177</v>
      </c>
      <c r="F452" s="628" t="s">
        <v>4178</v>
      </c>
      <c r="G452" s="627" t="s">
        <v>4967</v>
      </c>
      <c r="H452" s="627" t="s">
        <v>4968</v>
      </c>
      <c r="I452" s="629">
        <v>49.95</v>
      </c>
      <c r="J452" s="629">
        <v>10</v>
      </c>
      <c r="K452" s="630">
        <v>499.48</v>
      </c>
    </row>
    <row r="453" spans="1:11" ht="14.4" customHeight="1" x14ac:dyDescent="0.3">
      <c r="A453" s="625" t="s">
        <v>526</v>
      </c>
      <c r="B453" s="626" t="s">
        <v>528</v>
      </c>
      <c r="C453" s="627" t="s">
        <v>552</v>
      </c>
      <c r="D453" s="628" t="s">
        <v>553</v>
      </c>
      <c r="E453" s="627" t="s">
        <v>4177</v>
      </c>
      <c r="F453" s="628" t="s">
        <v>4178</v>
      </c>
      <c r="G453" s="627" t="s">
        <v>4969</v>
      </c>
      <c r="H453" s="627" t="s">
        <v>4970</v>
      </c>
      <c r="I453" s="629">
        <v>8.98</v>
      </c>
      <c r="J453" s="629">
        <v>10</v>
      </c>
      <c r="K453" s="630">
        <v>89.75</v>
      </c>
    </row>
    <row r="454" spans="1:11" ht="14.4" customHeight="1" x14ac:dyDescent="0.3">
      <c r="A454" s="625" t="s">
        <v>526</v>
      </c>
      <c r="B454" s="626" t="s">
        <v>528</v>
      </c>
      <c r="C454" s="627" t="s">
        <v>552</v>
      </c>
      <c r="D454" s="628" t="s">
        <v>553</v>
      </c>
      <c r="E454" s="627" t="s">
        <v>4177</v>
      </c>
      <c r="F454" s="628" t="s">
        <v>4178</v>
      </c>
      <c r="G454" s="627" t="s">
        <v>4971</v>
      </c>
      <c r="H454" s="627" t="s">
        <v>4972</v>
      </c>
      <c r="I454" s="629">
        <v>8.9700000000000006</v>
      </c>
      <c r="J454" s="629">
        <v>10</v>
      </c>
      <c r="K454" s="630">
        <v>89.7</v>
      </c>
    </row>
    <row r="455" spans="1:11" ht="14.4" customHeight="1" x14ac:dyDescent="0.3">
      <c r="A455" s="625" t="s">
        <v>526</v>
      </c>
      <c r="B455" s="626" t="s">
        <v>528</v>
      </c>
      <c r="C455" s="627" t="s">
        <v>552</v>
      </c>
      <c r="D455" s="628" t="s">
        <v>553</v>
      </c>
      <c r="E455" s="627" t="s">
        <v>4177</v>
      </c>
      <c r="F455" s="628" t="s">
        <v>4178</v>
      </c>
      <c r="G455" s="627" t="s">
        <v>4973</v>
      </c>
      <c r="H455" s="627" t="s">
        <v>4974</v>
      </c>
      <c r="I455" s="629">
        <v>9.2050000000000001</v>
      </c>
      <c r="J455" s="629">
        <v>20</v>
      </c>
      <c r="K455" s="630">
        <v>184.07999999999998</v>
      </c>
    </row>
    <row r="456" spans="1:11" ht="14.4" customHeight="1" x14ac:dyDescent="0.3">
      <c r="A456" s="625" t="s">
        <v>526</v>
      </c>
      <c r="B456" s="626" t="s">
        <v>528</v>
      </c>
      <c r="C456" s="627" t="s">
        <v>552</v>
      </c>
      <c r="D456" s="628" t="s">
        <v>553</v>
      </c>
      <c r="E456" s="627" t="s">
        <v>4177</v>
      </c>
      <c r="F456" s="628" t="s">
        <v>4178</v>
      </c>
      <c r="G456" s="627" t="s">
        <v>4975</v>
      </c>
      <c r="H456" s="627" t="s">
        <v>4976</v>
      </c>
      <c r="I456" s="629">
        <v>9.2833333333333332</v>
      </c>
      <c r="J456" s="629">
        <v>30</v>
      </c>
      <c r="K456" s="630">
        <v>278.48</v>
      </c>
    </row>
    <row r="457" spans="1:11" ht="14.4" customHeight="1" x14ac:dyDescent="0.3">
      <c r="A457" s="625" t="s">
        <v>526</v>
      </c>
      <c r="B457" s="626" t="s">
        <v>528</v>
      </c>
      <c r="C457" s="627" t="s">
        <v>552</v>
      </c>
      <c r="D457" s="628" t="s">
        <v>553</v>
      </c>
      <c r="E457" s="627" t="s">
        <v>4177</v>
      </c>
      <c r="F457" s="628" t="s">
        <v>4178</v>
      </c>
      <c r="G457" s="627" t="s">
        <v>4977</v>
      </c>
      <c r="H457" s="627" t="s">
        <v>4978</v>
      </c>
      <c r="I457" s="629">
        <v>8.9700000000000006</v>
      </c>
      <c r="J457" s="629">
        <v>10</v>
      </c>
      <c r="K457" s="630">
        <v>89.7</v>
      </c>
    </row>
    <row r="458" spans="1:11" ht="14.4" customHeight="1" x14ac:dyDescent="0.3">
      <c r="A458" s="625" t="s">
        <v>526</v>
      </c>
      <c r="B458" s="626" t="s">
        <v>528</v>
      </c>
      <c r="C458" s="627" t="s">
        <v>552</v>
      </c>
      <c r="D458" s="628" t="s">
        <v>553</v>
      </c>
      <c r="E458" s="627" t="s">
        <v>4177</v>
      </c>
      <c r="F458" s="628" t="s">
        <v>4178</v>
      </c>
      <c r="G458" s="627" t="s">
        <v>4979</v>
      </c>
      <c r="H458" s="627" t="s">
        <v>4980</v>
      </c>
      <c r="I458" s="629">
        <v>9.1300000000000008</v>
      </c>
      <c r="J458" s="629">
        <v>30</v>
      </c>
      <c r="K458" s="630">
        <v>273.83</v>
      </c>
    </row>
    <row r="459" spans="1:11" ht="14.4" customHeight="1" x14ac:dyDescent="0.3">
      <c r="A459" s="625" t="s">
        <v>526</v>
      </c>
      <c r="B459" s="626" t="s">
        <v>528</v>
      </c>
      <c r="C459" s="627" t="s">
        <v>552</v>
      </c>
      <c r="D459" s="628" t="s">
        <v>553</v>
      </c>
      <c r="E459" s="627" t="s">
        <v>4177</v>
      </c>
      <c r="F459" s="628" t="s">
        <v>4178</v>
      </c>
      <c r="G459" s="627" t="s">
        <v>4981</v>
      </c>
      <c r="H459" s="627" t="s">
        <v>4982</v>
      </c>
      <c r="I459" s="629">
        <v>471.9</v>
      </c>
      <c r="J459" s="629">
        <v>2</v>
      </c>
      <c r="K459" s="630">
        <v>943.8</v>
      </c>
    </row>
    <row r="460" spans="1:11" ht="14.4" customHeight="1" x14ac:dyDescent="0.3">
      <c r="A460" s="625" t="s">
        <v>526</v>
      </c>
      <c r="B460" s="626" t="s">
        <v>528</v>
      </c>
      <c r="C460" s="627" t="s">
        <v>552</v>
      </c>
      <c r="D460" s="628" t="s">
        <v>553</v>
      </c>
      <c r="E460" s="627" t="s">
        <v>4177</v>
      </c>
      <c r="F460" s="628" t="s">
        <v>4178</v>
      </c>
      <c r="G460" s="627" t="s">
        <v>4981</v>
      </c>
      <c r="H460" s="627" t="s">
        <v>4983</v>
      </c>
      <c r="I460" s="629">
        <v>350.9</v>
      </c>
      <c r="J460" s="629">
        <v>1</v>
      </c>
      <c r="K460" s="630">
        <v>350.9</v>
      </c>
    </row>
    <row r="461" spans="1:11" ht="14.4" customHeight="1" x14ac:dyDescent="0.3">
      <c r="A461" s="625" t="s">
        <v>526</v>
      </c>
      <c r="B461" s="626" t="s">
        <v>528</v>
      </c>
      <c r="C461" s="627" t="s">
        <v>552</v>
      </c>
      <c r="D461" s="628" t="s">
        <v>553</v>
      </c>
      <c r="E461" s="627" t="s">
        <v>4177</v>
      </c>
      <c r="F461" s="628" t="s">
        <v>4178</v>
      </c>
      <c r="G461" s="627" t="s">
        <v>4984</v>
      </c>
      <c r="H461" s="627" t="s">
        <v>4985</v>
      </c>
      <c r="I461" s="629">
        <v>152.46</v>
      </c>
      <c r="J461" s="629">
        <v>20</v>
      </c>
      <c r="K461" s="630">
        <v>3049.2</v>
      </c>
    </row>
    <row r="462" spans="1:11" ht="14.4" customHeight="1" x14ac:dyDescent="0.3">
      <c r="A462" s="625" t="s">
        <v>526</v>
      </c>
      <c r="B462" s="626" t="s">
        <v>528</v>
      </c>
      <c r="C462" s="627" t="s">
        <v>552</v>
      </c>
      <c r="D462" s="628" t="s">
        <v>553</v>
      </c>
      <c r="E462" s="627" t="s">
        <v>4177</v>
      </c>
      <c r="F462" s="628" t="s">
        <v>4178</v>
      </c>
      <c r="G462" s="627" t="s">
        <v>4986</v>
      </c>
      <c r="H462" s="627" t="s">
        <v>4987</v>
      </c>
      <c r="I462" s="629">
        <v>209.33</v>
      </c>
      <c r="J462" s="629">
        <v>20</v>
      </c>
      <c r="K462" s="630">
        <v>4186.6000000000004</v>
      </c>
    </row>
    <row r="463" spans="1:11" ht="14.4" customHeight="1" x14ac:dyDescent="0.3">
      <c r="A463" s="625" t="s">
        <v>526</v>
      </c>
      <c r="B463" s="626" t="s">
        <v>528</v>
      </c>
      <c r="C463" s="627" t="s">
        <v>552</v>
      </c>
      <c r="D463" s="628" t="s">
        <v>553</v>
      </c>
      <c r="E463" s="627" t="s">
        <v>4177</v>
      </c>
      <c r="F463" s="628" t="s">
        <v>4178</v>
      </c>
      <c r="G463" s="627" t="s">
        <v>4988</v>
      </c>
      <c r="H463" s="627" t="s">
        <v>4989</v>
      </c>
      <c r="I463" s="629">
        <v>162.13999999999999</v>
      </c>
      <c r="J463" s="629">
        <v>20</v>
      </c>
      <c r="K463" s="630">
        <v>3242.8</v>
      </c>
    </row>
    <row r="464" spans="1:11" ht="14.4" customHeight="1" x14ac:dyDescent="0.3">
      <c r="A464" s="625" t="s">
        <v>526</v>
      </c>
      <c r="B464" s="626" t="s">
        <v>528</v>
      </c>
      <c r="C464" s="627" t="s">
        <v>552</v>
      </c>
      <c r="D464" s="628" t="s">
        <v>553</v>
      </c>
      <c r="E464" s="627" t="s">
        <v>4177</v>
      </c>
      <c r="F464" s="628" t="s">
        <v>4178</v>
      </c>
      <c r="G464" s="627" t="s">
        <v>4990</v>
      </c>
      <c r="H464" s="627" t="s">
        <v>4991</v>
      </c>
      <c r="I464" s="629">
        <v>30.25</v>
      </c>
      <c r="J464" s="629">
        <v>50</v>
      </c>
      <c r="K464" s="630">
        <v>1512.5</v>
      </c>
    </row>
    <row r="465" spans="1:11" ht="14.4" customHeight="1" x14ac:dyDescent="0.3">
      <c r="A465" s="625" t="s">
        <v>526</v>
      </c>
      <c r="B465" s="626" t="s">
        <v>528</v>
      </c>
      <c r="C465" s="627" t="s">
        <v>552</v>
      </c>
      <c r="D465" s="628" t="s">
        <v>553</v>
      </c>
      <c r="E465" s="627" t="s">
        <v>4177</v>
      </c>
      <c r="F465" s="628" t="s">
        <v>4178</v>
      </c>
      <c r="G465" s="627" t="s">
        <v>4992</v>
      </c>
      <c r="H465" s="627" t="s">
        <v>4993</v>
      </c>
      <c r="I465" s="629">
        <v>30.25</v>
      </c>
      <c r="J465" s="629">
        <v>50</v>
      </c>
      <c r="K465" s="630">
        <v>1512.5</v>
      </c>
    </row>
    <row r="466" spans="1:11" ht="14.4" customHeight="1" x14ac:dyDescent="0.3">
      <c r="A466" s="625" t="s">
        <v>526</v>
      </c>
      <c r="B466" s="626" t="s">
        <v>528</v>
      </c>
      <c r="C466" s="627" t="s">
        <v>552</v>
      </c>
      <c r="D466" s="628" t="s">
        <v>553</v>
      </c>
      <c r="E466" s="627" t="s">
        <v>4177</v>
      </c>
      <c r="F466" s="628" t="s">
        <v>4178</v>
      </c>
      <c r="G466" s="627" t="s">
        <v>4994</v>
      </c>
      <c r="H466" s="627" t="s">
        <v>4995</v>
      </c>
      <c r="I466" s="629">
        <v>30.25</v>
      </c>
      <c r="J466" s="629">
        <v>50</v>
      </c>
      <c r="K466" s="630">
        <v>1512.5</v>
      </c>
    </row>
    <row r="467" spans="1:11" ht="14.4" customHeight="1" x14ac:dyDescent="0.3">
      <c r="A467" s="625" t="s">
        <v>526</v>
      </c>
      <c r="B467" s="626" t="s">
        <v>528</v>
      </c>
      <c r="C467" s="627" t="s">
        <v>552</v>
      </c>
      <c r="D467" s="628" t="s">
        <v>553</v>
      </c>
      <c r="E467" s="627" t="s">
        <v>4177</v>
      </c>
      <c r="F467" s="628" t="s">
        <v>4178</v>
      </c>
      <c r="G467" s="627" t="s">
        <v>4996</v>
      </c>
      <c r="H467" s="627" t="s">
        <v>4997</v>
      </c>
      <c r="I467" s="629">
        <v>30.25</v>
      </c>
      <c r="J467" s="629">
        <v>50</v>
      </c>
      <c r="K467" s="630">
        <v>1512.5</v>
      </c>
    </row>
    <row r="468" spans="1:11" ht="14.4" customHeight="1" x14ac:dyDescent="0.3">
      <c r="A468" s="625" t="s">
        <v>526</v>
      </c>
      <c r="B468" s="626" t="s">
        <v>528</v>
      </c>
      <c r="C468" s="627" t="s">
        <v>552</v>
      </c>
      <c r="D468" s="628" t="s">
        <v>553</v>
      </c>
      <c r="E468" s="627" t="s">
        <v>4177</v>
      </c>
      <c r="F468" s="628" t="s">
        <v>4178</v>
      </c>
      <c r="G468" s="627" t="s">
        <v>4998</v>
      </c>
      <c r="H468" s="627" t="s">
        <v>4999</v>
      </c>
      <c r="I468" s="629">
        <v>72.150000000000006</v>
      </c>
      <c r="J468" s="629">
        <v>25</v>
      </c>
      <c r="K468" s="630">
        <v>1803.81</v>
      </c>
    </row>
    <row r="469" spans="1:11" ht="14.4" customHeight="1" x14ac:dyDescent="0.3">
      <c r="A469" s="625" t="s">
        <v>526</v>
      </c>
      <c r="B469" s="626" t="s">
        <v>528</v>
      </c>
      <c r="C469" s="627" t="s">
        <v>552</v>
      </c>
      <c r="D469" s="628" t="s">
        <v>553</v>
      </c>
      <c r="E469" s="627" t="s">
        <v>4177</v>
      </c>
      <c r="F469" s="628" t="s">
        <v>4178</v>
      </c>
      <c r="G469" s="627" t="s">
        <v>5000</v>
      </c>
      <c r="H469" s="627" t="s">
        <v>5001</v>
      </c>
      <c r="I469" s="629">
        <v>20405</v>
      </c>
      <c r="J469" s="629">
        <v>1</v>
      </c>
      <c r="K469" s="630">
        <v>20405</v>
      </c>
    </row>
    <row r="470" spans="1:11" ht="14.4" customHeight="1" x14ac:dyDescent="0.3">
      <c r="A470" s="625" t="s">
        <v>526</v>
      </c>
      <c r="B470" s="626" t="s">
        <v>528</v>
      </c>
      <c r="C470" s="627" t="s">
        <v>552</v>
      </c>
      <c r="D470" s="628" t="s">
        <v>553</v>
      </c>
      <c r="E470" s="627" t="s">
        <v>4177</v>
      </c>
      <c r="F470" s="628" t="s">
        <v>4178</v>
      </c>
      <c r="G470" s="627" t="s">
        <v>5002</v>
      </c>
      <c r="H470" s="627" t="s">
        <v>5003</v>
      </c>
      <c r="I470" s="629">
        <v>49.95</v>
      </c>
      <c r="J470" s="629">
        <v>10</v>
      </c>
      <c r="K470" s="630">
        <v>499.48</v>
      </c>
    </row>
    <row r="471" spans="1:11" ht="14.4" customHeight="1" x14ac:dyDescent="0.3">
      <c r="A471" s="625" t="s">
        <v>526</v>
      </c>
      <c r="B471" s="626" t="s">
        <v>528</v>
      </c>
      <c r="C471" s="627" t="s">
        <v>552</v>
      </c>
      <c r="D471" s="628" t="s">
        <v>553</v>
      </c>
      <c r="E471" s="627" t="s">
        <v>4177</v>
      </c>
      <c r="F471" s="628" t="s">
        <v>4178</v>
      </c>
      <c r="G471" s="627" t="s">
        <v>5004</v>
      </c>
      <c r="H471" s="627" t="s">
        <v>5005</v>
      </c>
      <c r="I471" s="629">
        <v>380.34000000000003</v>
      </c>
      <c r="J471" s="629">
        <v>3</v>
      </c>
      <c r="K471" s="630">
        <v>1138.2</v>
      </c>
    </row>
    <row r="472" spans="1:11" ht="14.4" customHeight="1" x14ac:dyDescent="0.3">
      <c r="A472" s="625" t="s">
        <v>526</v>
      </c>
      <c r="B472" s="626" t="s">
        <v>528</v>
      </c>
      <c r="C472" s="627" t="s">
        <v>552</v>
      </c>
      <c r="D472" s="628" t="s">
        <v>553</v>
      </c>
      <c r="E472" s="627" t="s">
        <v>4177</v>
      </c>
      <c r="F472" s="628" t="s">
        <v>4178</v>
      </c>
      <c r="G472" s="627" t="s">
        <v>5006</v>
      </c>
      <c r="H472" s="627" t="s">
        <v>5007</v>
      </c>
      <c r="I472" s="629">
        <v>380.34500000000003</v>
      </c>
      <c r="J472" s="629">
        <v>3</v>
      </c>
      <c r="K472" s="630">
        <v>1138.21</v>
      </c>
    </row>
    <row r="473" spans="1:11" ht="14.4" customHeight="1" x14ac:dyDescent="0.3">
      <c r="A473" s="625" t="s">
        <v>526</v>
      </c>
      <c r="B473" s="626" t="s">
        <v>528</v>
      </c>
      <c r="C473" s="627" t="s">
        <v>552</v>
      </c>
      <c r="D473" s="628" t="s">
        <v>553</v>
      </c>
      <c r="E473" s="627" t="s">
        <v>4177</v>
      </c>
      <c r="F473" s="628" t="s">
        <v>4178</v>
      </c>
      <c r="G473" s="627" t="s">
        <v>5008</v>
      </c>
      <c r="H473" s="627" t="s">
        <v>5009</v>
      </c>
      <c r="I473" s="629">
        <v>380.34500000000003</v>
      </c>
      <c r="J473" s="629">
        <v>2</v>
      </c>
      <c r="K473" s="630">
        <v>760.69</v>
      </c>
    </row>
    <row r="474" spans="1:11" ht="14.4" customHeight="1" x14ac:dyDescent="0.3">
      <c r="A474" s="625" t="s">
        <v>526</v>
      </c>
      <c r="B474" s="626" t="s">
        <v>528</v>
      </c>
      <c r="C474" s="627" t="s">
        <v>552</v>
      </c>
      <c r="D474" s="628" t="s">
        <v>553</v>
      </c>
      <c r="E474" s="627" t="s">
        <v>4177</v>
      </c>
      <c r="F474" s="628" t="s">
        <v>4178</v>
      </c>
      <c r="G474" s="627" t="s">
        <v>5010</v>
      </c>
      <c r="H474" s="627" t="s">
        <v>5011</v>
      </c>
      <c r="I474" s="629">
        <v>9.4366666666666656</v>
      </c>
      <c r="J474" s="629">
        <v>30</v>
      </c>
      <c r="K474" s="630">
        <v>283.12</v>
      </c>
    </row>
    <row r="475" spans="1:11" ht="14.4" customHeight="1" x14ac:dyDescent="0.3">
      <c r="A475" s="625" t="s">
        <v>526</v>
      </c>
      <c r="B475" s="626" t="s">
        <v>528</v>
      </c>
      <c r="C475" s="627" t="s">
        <v>552</v>
      </c>
      <c r="D475" s="628" t="s">
        <v>553</v>
      </c>
      <c r="E475" s="627" t="s">
        <v>4177</v>
      </c>
      <c r="F475" s="628" t="s">
        <v>4178</v>
      </c>
      <c r="G475" s="627" t="s">
        <v>5012</v>
      </c>
      <c r="H475" s="627" t="s">
        <v>5013</v>
      </c>
      <c r="I475" s="629">
        <v>1539.12</v>
      </c>
      <c r="J475" s="629">
        <v>1</v>
      </c>
      <c r="K475" s="630">
        <v>1539.12</v>
      </c>
    </row>
    <row r="476" spans="1:11" ht="14.4" customHeight="1" x14ac:dyDescent="0.3">
      <c r="A476" s="625" t="s">
        <v>526</v>
      </c>
      <c r="B476" s="626" t="s">
        <v>528</v>
      </c>
      <c r="C476" s="627" t="s">
        <v>552</v>
      </c>
      <c r="D476" s="628" t="s">
        <v>553</v>
      </c>
      <c r="E476" s="627" t="s">
        <v>4177</v>
      </c>
      <c r="F476" s="628" t="s">
        <v>4178</v>
      </c>
      <c r="G476" s="627" t="s">
        <v>5014</v>
      </c>
      <c r="H476" s="627" t="s">
        <v>5015</v>
      </c>
      <c r="I476" s="629">
        <v>57.48</v>
      </c>
      <c r="J476" s="629">
        <v>2</v>
      </c>
      <c r="K476" s="630">
        <v>114.95</v>
      </c>
    </row>
    <row r="477" spans="1:11" ht="14.4" customHeight="1" x14ac:dyDescent="0.3">
      <c r="A477" s="625" t="s">
        <v>526</v>
      </c>
      <c r="B477" s="626" t="s">
        <v>528</v>
      </c>
      <c r="C477" s="627" t="s">
        <v>552</v>
      </c>
      <c r="D477" s="628" t="s">
        <v>553</v>
      </c>
      <c r="E477" s="627" t="s">
        <v>4177</v>
      </c>
      <c r="F477" s="628" t="s">
        <v>4178</v>
      </c>
      <c r="G477" s="627" t="s">
        <v>5016</v>
      </c>
      <c r="H477" s="627" t="s">
        <v>5017</v>
      </c>
      <c r="I477" s="629">
        <v>57.48</v>
      </c>
      <c r="J477" s="629">
        <v>2</v>
      </c>
      <c r="K477" s="630">
        <v>114.95</v>
      </c>
    </row>
    <row r="478" spans="1:11" ht="14.4" customHeight="1" x14ac:dyDescent="0.3">
      <c r="A478" s="625" t="s">
        <v>526</v>
      </c>
      <c r="B478" s="626" t="s">
        <v>528</v>
      </c>
      <c r="C478" s="627" t="s">
        <v>552</v>
      </c>
      <c r="D478" s="628" t="s">
        <v>553</v>
      </c>
      <c r="E478" s="627" t="s">
        <v>4177</v>
      </c>
      <c r="F478" s="628" t="s">
        <v>4178</v>
      </c>
      <c r="G478" s="627" t="s">
        <v>5018</v>
      </c>
      <c r="H478" s="627" t="s">
        <v>5019</v>
      </c>
      <c r="I478" s="629">
        <v>188.75</v>
      </c>
      <c r="J478" s="629">
        <v>2</v>
      </c>
      <c r="K478" s="630">
        <v>377.5</v>
      </c>
    </row>
    <row r="479" spans="1:11" ht="14.4" customHeight="1" x14ac:dyDescent="0.3">
      <c r="A479" s="625" t="s">
        <v>526</v>
      </c>
      <c r="B479" s="626" t="s">
        <v>528</v>
      </c>
      <c r="C479" s="627" t="s">
        <v>552</v>
      </c>
      <c r="D479" s="628" t="s">
        <v>553</v>
      </c>
      <c r="E479" s="627" t="s">
        <v>4177</v>
      </c>
      <c r="F479" s="628" t="s">
        <v>4178</v>
      </c>
      <c r="G479" s="627" t="s">
        <v>5020</v>
      </c>
      <c r="H479" s="627" t="s">
        <v>5021</v>
      </c>
      <c r="I479" s="629">
        <v>197.96</v>
      </c>
      <c r="J479" s="629">
        <v>10</v>
      </c>
      <c r="K479" s="630">
        <v>1979.56</v>
      </c>
    </row>
    <row r="480" spans="1:11" ht="14.4" customHeight="1" x14ac:dyDescent="0.3">
      <c r="A480" s="625" t="s">
        <v>526</v>
      </c>
      <c r="B480" s="626" t="s">
        <v>528</v>
      </c>
      <c r="C480" s="627" t="s">
        <v>552</v>
      </c>
      <c r="D480" s="628" t="s">
        <v>553</v>
      </c>
      <c r="E480" s="627" t="s">
        <v>4185</v>
      </c>
      <c r="F480" s="628" t="s">
        <v>4186</v>
      </c>
      <c r="G480" s="627" t="s">
        <v>4708</v>
      </c>
      <c r="H480" s="627" t="s">
        <v>4709</v>
      </c>
      <c r="I480" s="629">
        <v>8.110000000000003</v>
      </c>
      <c r="J480" s="629">
        <v>6730</v>
      </c>
      <c r="K480" s="630">
        <v>54650.8</v>
      </c>
    </row>
    <row r="481" spans="1:11" ht="14.4" customHeight="1" x14ac:dyDescent="0.3">
      <c r="A481" s="625" t="s">
        <v>526</v>
      </c>
      <c r="B481" s="626" t="s">
        <v>528</v>
      </c>
      <c r="C481" s="627" t="s">
        <v>552</v>
      </c>
      <c r="D481" s="628" t="s">
        <v>553</v>
      </c>
      <c r="E481" s="627" t="s">
        <v>4185</v>
      </c>
      <c r="F481" s="628" t="s">
        <v>4186</v>
      </c>
      <c r="G481" s="627" t="s">
        <v>4710</v>
      </c>
      <c r="H481" s="627" t="s">
        <v>4711</v>
      </c>
      <c r="I481" s="629">
        <v>12.53</v>
      </c>
      <c r="J481" s="629">
        <v>50</v>
      </c>
      <c r="K481" s="630">
        <v>626.5</v>
      </c>
    </row>
    <row r="482" spans="1:11" ht="14.4" customHeight="1" x14ac:dyDescent="0.3">
      <c r="A482" s="625" t="s">
        <v>526</v>
      </c>
      <c r="B482" s="626" t="s">
        <v>528</v>
      </c>
      <c r="C482" s="627" t="s">
        <v>552</v>
      </c>
      <c r="D482" s="628" t="s">
        <v>553</v>
      </c>
      <c r="E482" s="627" t="s">
        <v>4185</v>
      </c>
      <c r="F482" s="628" t="s">
        <v>4186</v>
      </c>
      <c r="G482" s="627" t="s">
        <v>5022</v>
      </c>
      <c r="H482" s="627" t="s">
        <v>5023</v>
      </c>
      <c r="I482" s="629">
        <v>12.465263157894736</v>
      </c>
      <c r="J482" s="629">
        <v>540</v>
      </c>
      <c r="K482" s="630">
        <v>6773</v>
      </c>
    </row>
    <row r="483" spans="1:11" ht="14.4" customHeight="1" x14ac:dyDescent="0.3">
      <c r="A483" s="625" t="s">
        <v>526</v>
      </c>
      <c r="B483" s="626" t="s">
        <v>528</v>
      </c>
      <c r="C483" s="627" t="s">
        <v>552</v>
      </c>
      <c r="D483" s="628" t="s">
        <v>553</v>
      </c>
      <c r="E483" s="627" t="s">
        <v>4189</v>
      </c>
      <c r="F483" s="628" t="s">
        <v>4190</v>
      </c>
      <c r="G483" s="627" t="s">
        <v>4225</v>
      </c>
      <c r="H483" s="627" t="s">
        <v>4226</v>
      </c>
      <c r="I483" s="629">
        <v>180.43999999999997</v>
      </c>
      <c r="J483" s="629">
        <v>75</v>
      </c>
      <c r="K483" s="630">
        <v>13532.650000000001</v>
      </c>
    </row>
    <row r="484" spans="1:11" ht="14.4" customHeight="1" x14ac:dyDescent="0.3">
      <c r="A484" s="625" t="s">
        <v>526</v>
      </c>
      <c r="B484" s="626" t="s">
        <v>528</v>
      </c>
      <c r="C484" s="627" t="s">
        <v>552</v>
      </c>
      <c r="D484" s="628" t="s">
        <v>553</v>
      </c>
      <c r="E484" s="627" t="s">
        <v>4189</v>
      </c>
      <c r="F484" s="628" t="s">
        <v>4190</v>
      </c>
      <c r="G484" s="627" t="s">
        <v>4227</v>
      </c>
      <c r="H484" s="627" t="s">
        <v>4228</v>
      </c>
      <c r="I484" s="629">
        <v>0.3000000000000001</v>
      </c>
      <c r="J484" s="629">
        <v>6700</v>
      </c>
      <c r="K484" s="630">
        <v>2010</v>
      </c>
    </row>
    <row r="485" spans="1:11" ht="14.4" customHeight="1" x14ac:dyDescent="0.3">
      <c r="A485" s="625" t="s">
        <v>526</v>
      </c>
      <c r="B485" s="626" t="s">
        <v>528</v>
      </c>
      <c r="C485" s="627" t="s">
        <v>552</v>
      </c>
      <c r="D485" s="628" t="s">
        <v>553</v>
      </c>
      <c r="E485" s="627" t="s">
        <v>4189</v>
      </c>
      <c r="F485" s="628" t="s">
        <v>4190</v>
      </c>
      <c r="G485" s="627" t="s">
        <v>4229</v>
      </c>
      <c r="H485" s="627" t="s">
        <v>4230</v>
      </c>
      <c r="I485" s="629">
        <v>0.30035714285714282</v>
      </c>
      <c r="J485" s="629">
        <v>5300</v>
      </c>
      <c r="K485" s="630">
        <v>1593</v>
      </c>
    </row>
    <row r="486" spans="1:11" ht="14.4" customHeight="1" x14ac:dyDescent="0.3">
      <c r="A486" s="625" t="s">
        <v>526</v>
      </c>
      <c r="B486" s="626" t="s">
        <v>528</v>
      </c>
      <c r="C486" s="627" t="s">
        <v>552</v>
      </c>
      <c r="D486" s="628" t="s">
        <v>553</v>
      </c>
      <c r="E486" s="627" t="s">
        <v>4189</v>
      </c>
      <c r="F486" s="628" t="s">
        <v>4190</v>
      </c>
      <c r="G486" s="627" t="s">
        <v>5024</v>
      </c>
      <c r="H486" s="627" t="s">
        <v>5025</v>
      </c>
      <c r="I486" s="629">
        <v>0.68</v>
      </c>
      <c r="J486" s="629">
        <v>100</v>
      </c>
      <c r="K486" s="630">
        <v>68</v>
      </c>
    </row>
    <row r="487" spans="1:11" ht="14.4" customHeight="1" x14ac:dyDescent="0.3">
      <c r="A487" s="625" t="s">
        <v>526</v>
      </c>
      <c r="B487" s="626" t="s">
        <v>528</v>
      </c>
      <c r="C487" s="627" t="s">
        <v>552</v>
      </c>
      <c r="D487" s="628" t="s">
        <v>553</v>
      </c>
      <c r="E487" s="627" t="s">
        <v>4189</v>
      </c>
      <c r="F487" s="628" t="s">
        <v>4190</v>
      </c>
      <c r="G487" s="627" t="s">
        <v>5026</v>
      </c>
      <c r="H487" s="627" t="s">
        <v>5027</v>
      </c>
      <c r="I487" s="629">
        <v>48.824999999999996</v>
      </c>
      <c r="J487" s="629">
        <v>175</v>
      </c>
      <c r="K487" s="630">
        <v>8544.3100000000013</v>
      </c>
    </row>
    <row r="488" spans="1:11" ht="14.4" customHeight="1" x14ac:dyDescent="0.3">
      <c r="A488" s="625" t="s">
        <v>526</v>
      </c>
      <c r="B488" s="626" t="s">
        <v>528</v>
      </c>
      <c r="C488" s="627" t="s">
        <v>552</v>
      </c>
      <c r="D488" s="628" t="s">
        <v>553</v>
      </c>
      <c r="E488" s="627" t="s">
        <v>4189</v>
      </c>
      <c r="F488" s="628" t="s">
        <v>4190</v>
      </c>
      <c r="G488" s="627" t="s">
        <v>4231</v>
      </c>
      <c r="H488" s="627" t="s">
        <v>4232</v>
      </c>
      <c r="I488" s="629">
        <v>0.30160714285714307</v>
      </c>
      <c r="J488" s="629">
        <v>14300</v>
      </c>
      <c r="K488" s="630">
        <v>4309</v>
      </c>
    </row>
    <row r="489" spans="1:11" ht="14.4" customHeight="1" x14ac:dyDescent="0.3">
      <c r="A489" s="625" t="s">
        <v>526</v>
      </c>
      <c r="B489" s="626" t="s">
        <v>528</v>
      </c>
      <c r="C489" s="627" t="s">
        <v>552</v>
      </c>
      <c r="D489" s="628" t="s">
        <v>553</v>
      </c>
      <c r="E489" s="627" t="s">
        <v>4189</v>
      </c>
      <c r="F489" s="628" t="s">
        <v>4190</v>
      </c>
      <c r="G489" s="627" t="s">
        <v>5028</v>
      </c>
      <c r="H489" s="627" t="s">
        <v>5029</v>
      </c>
      <c r="I489" s="629">
        <v>48.825000000000003</v>
      </c>
      <c r="J489" s="629">
        <v>50</v>
      </c>
      <c r="K489" s="630">
        <v>2441.27</v>
      </c>
    </row>
    <row r="490" spans="1:11" ht="14.4" customHeight="1" x14ac:dyDescent="0.3">
      <c r="A490" s="625" t="s">
        <v>526</v>
      </c>
      <c r="B490" s="626" t="s">
        <v>528</v>
      </c>
      <c r="C490" s="627" t="s">
        <v>552</v>
      </c>
      <c r="D490" s="628" t="s">
        <v>553</v>
      </c>
      <c r="E490" s="627" t="s">
        <v>4189</v>
      </c>
      <c r="F490" s="628" t="s">
        <v>4190</v>
      </c>
      <c r="G490" s="627" t="s">
        <v>5030</v>
      </c>
      <c r="H490" s="627" t="s">
        <v>5031</v>
      </c>
      <c r="I490" s="629">
        <v>48.82</v>
      </c>
      <c r="J490" s="629">
        <v>25</v>
      </c>
      <c r="K490" s="630">
        <v>1220.5899999999999</v>
      </c>
    </row>
    <row r="491" spans="1:11" ht="14.4" customHeight="1" x14ac:dyDescent="0.3">
      <c r="A491" s="625" t="s">
        <v>526</v>
      </c>
      <c r="B491" s="626" t="s">
        <v>528</v>
      </c>
      <c r="C491" s="627" t="s">
        <v>552</v>
      </c>
      <c r="D491" s="628" t="s">
        <v>553</v>
      </c>
      <c r="E491" s="627" t="s">
        <v>4189</v>
      </c>
      <c r="F491" s="628" t="s">
        <v>4190</v>
      </c>
      <c r="G491" s="627" t="s">
        <v>5032</v>
      </c>
      <c r="H491" s="627" t="s">
        <v>5033</v>
      </c>
      <c r="I491" s="629">
        <v>48.82</v>
      </c>
      <c r="J491" s="629">
        <v>75</v>
      </c>
      <c r="K491" s="630">
        <v>3661.68</v>
      </c>
    </row>
    <row r="492" spans="1:11" ht="14.4" customHeight="1" x14ac:dyDescent="0.3">
      <c r="A492" s="625" t="s">
        <v>526</v>
      </c>
      <c r="B492" s="626" t="s">
        <v>528</v>
      </c>
      <c r="C492" s="627" t="s">
        <v>552</v>
      </c>
      <c r="D492" s="628" t="s">
        <v>553</v>
      </c>
      <c r="E492" s="627" t="s">
        <v>4189</v>
      </c>
      <c r="F492" s="628" t="s">
        <v>4190</v>
      </c>
      <c r="G492" s="627" t="s">
        <v>5034</v>
      </c>
      <c r="H492" s="627" t="s">
        <v>5035</v>
      </c>
      <c r="I492" s="629">
        <v>101.58</v>
      </c>
      <c r="J492" s="629">
        <v>25</v>
      </c>
      <c r="K492" s="630">
        <v>2539.4899999999998</v>
      </c>
    </row>
    <row r="493" spans="1:11" ht="14.4" customHeight="1" x14ac:dyDescent="0.3">
      <c r="A493" s="625" t="s">
        <v>526</v>
      </c>
      <c r="B493" s="626" t="s">
        <v>528</v>
      </c>
      <c r="C493" s="627" t="s">
        <v>552</v>
      </c>
      <c r="D493" s="628" t="s">
        <v>553</v>
      </c>
      <c r="E493" s="627" t="s">
        <v>4189</v>
      </c>
      <c r="F493" s="628" t="s">
        <v>4190</v>
      </c>
      <c r="G493" s="627" t="s">
        <v>5036</v>
      </c>
      <c r="H493" s="627" t="s">
        <v>5037</v>
      </c>
      <c r="I493" s="629">
        <v>121</v>
      </c>
      <c r="J493" s="629">
        <v>25</v>
      </c>
      <c r="K493" s="630">
        <v>3025</v>
      </c>
    </row>
    <row r="494" spans="1:11" ht="14.4" customHeight="1" x14ac:dyDescent="0.3">
      <c r="A494" s="625" t="s">
        <v>526</v>
      </c>
      <c r="B494" s="626" t="s">
        <v>528</v>
      </c>
      <c r="C494" s="627" t="s">
        <v>552</v>
      </c>
      <c r="D494" s="628" t="s">
        <v>553</v>
      </c>
      <c r="E494" s="627" t="s">
        <v>4189</v>
      </c>
      <c r="F494" s="628" t="s">
        <v>4190</v>
      </c>
      <c r="G494" s="627" t="s">
        <v>5038</v>
      </c>
      <c r="H494" s="627" t="s">
        <v>5039</v>
      </c>
      <c r="I494" s="629">
        <v>500</v>
      </c>
      <c r="J494" s="629">
        <v>25</v>
      </c>
      <c r="K494" s="630">
        <v>12500</v>
      </c>
    </row>
    <row r="495" spans="1:11" ht="14.4" customHeight="1" x14ac:dyDescent="0.3">
      <c r="A495" s="625" t="s">
        <v>526</v>
      </c>
      <c r="B495" s="626" t="s">
        <v>528</v>
      </c>
      <c r="C495" s="627" t="s">
        <v>552</v>
      </c>
      <c r="D495" s="628" t="s">
        <v>553</v>
      </c>
      <c r="E495" s="627" t="s">
        <v>4189</v>
      </c>
      <c r="F495" s="628" t="s">
        <v>4190</v>
      </c>
      <c r="G495" s="627" t="s">
        <v>5040</v>
      </c>
      <c r="H495" s="627" t="s">
        <v>5041</v>
      </c>
      <c r="I495" s="629">
        <v>140.11000000000001</v>
      </c>
      <c r="J495" s="629">
        <v>75</v>
      </c>
      <c r="K495" s="630">
        <v>10507.95</v>
      </c>
    </row>
    <row r="496" spans="1:11" ht="14.4" customHeight="1" x14ac:dyDescent="0.3">
      <c r="A496" s="625" t="s">
        <v>526</v>
      </c>
      <c r="B496" s="626" t="s">
        <v>528</v>
      </c>
      <c r="C496" s="627" t="s">
        <v>552</v>
      </c>
      <c r="D496" s="628" t="s">
        <v>553</v>
      </c>
      <c r="E496" s="627" t="s">
        <v>4191</v>
      </c>
      <c r="F496" s="628" t="s">
        <v>4192</v>
      </c>
      <c r="G496" s="627" t="s">
        <v>4237</v>
      </c>
      <c r="H496" s="627" t="s">
        <v>4238</v>
      </c>
      <c r="I496" s="629">
        <v>0.79636363636363594</v>
      </c>
      <c r="J496" s="629">
        <v>22900</v>
      </c>
      <c r="K496" s="630">
        <v>18302</v>
      </c>
    </row>
    <row r="497" spans="1:11" ht="14.4" customHeight="1" x14ac:dyDescent="0.3">
      <c r="A497" s="625" t="s">
        <v>526</v>
      </c>
      <c r="B497" s="626" t="s">
        <v>528</v>
      </c>
      <c r="C497" s="627" t="s">
        <v>552</v>
      </c>
      <c r="D497" s="628" t="s">
        <v>553</v>
      </c>
      <c r="E497" s="627" t="s">
        <v>4191</v>
      </c>
      <c r="F497" s="628" t="s">
        <v>4192</v>
      </c>
      <c r="G497" s="627" t="s">
        <v>4239</v>
      </c>
      <c r="H497" s="627" t="s">
        <v>4240</v>
      </c>
      <c r="I497" s="629">
        <v>1.1719999999999997</v>
      </c>
      <c r="J497" s="629">
        <v>3700</v>
      </c>
      <c r="K497" s="630">
        <v>4344.97</v>
      </c>
    </row>
    <row r="498" spans="1:11" ht="14.4" customHeight="1" x14ac:dyDescent="0.3">
      <c r="A498" s="625" t="s">
        <v>526</v>
      </c>
      <c r="B498" s="626" t="s">
        <v>528</v>
      </c>
      <c r="C498" s="627" t="s">
        <v>552</v>
      </c>
      <c r="D498" s="628" t="s">
        <v>553</v>
      </c>
      <c r="E498" s="627" t="s">
        <v>4191</v>
      </c>
      <c r="F498" s="628" t="s">
        <v>4192</v>
      </c>
      <c r="G498" s="627" t="s">
        <v>4746</v>
      </c>
      <c r="H498" s="627" t="s">
        <v>4747</v>
      </c>
      <c r="I498" s="629">
        <v>11.01</v>
      </c>
      <c r="J498" s="629">
        <v>20</v>
      </c>
      <c r="K498" s="630">
        <v>220.2</v>
      </c>
    </row>
    <row r="499" spans="1:11" ht="14.4" customHeight="1" x14ac:dyDescent="0.3">
      <c r="A499" s="625" t="s">
        <v>526</v>
      </c>
      <c r="B499" s="626" t="s">
        <v>528</v>
      </c>
      <c r="C499" s="627" t="s">
        <v>552</v>
      </c>
      <c r="D499" s="628" t="s">
        <v>553</v>
      </c>
      <c r="E499" s="627" t="s">
        <v>4191</v>
      </c>
      <c r="F499" s="628" t="s">
        <v>4192</v>
      </c>
      <c r="G499" s="627" t="s">
        <v>4748</v>
      </c>
      <c r="H499" s="627" t="s">
        <v>4749</v>
      </c>
      <c r="I499" s="629">
        <v>11.01</v>
      </c>
      <c r="J499" s="629">
        <v>20</v>
      </c>
      <c r="K499" s="630">
        <v>220.2</v>
      </c>
    </row>
    <row r="500" spans="1:11" ht="14.4" customHeight="1" x14ac:dyDescent="0.3">
      <c r="A500" s="625" t="s">
        <v>526</v>
      </c>
      <c r="B500" s="626" t="s">
        <v>528</v>
      </c>
      <c r="C500" s="627" t="s">
        <v>552</v>
      </c>
      <c r="D500" s="628" t="s">
        <v>553</v>
      </c>
      <c r="E500" s="627" t="s">
        <v>4191</v>
      </c>
      <c r="F500" s="628" t="s">
        <v>4192</v>
      </c>
      <c r="G500" s="627" t="s">
        <v>4241</v>
      </c>
      <c r="H500" s="627" t="s">
        <v>4242</v>
      </c>
      <c r="I500" s="629">
        <v>0.80159090909090869</v>
      </c>
      <c r="J500" s="629">
        <v>13000</v>
      </c>
      <c r="K500" s="630">
        <v>10481</v>
      </c>
    </row>
    <row r="501" spans="1:11" ht="14.4" customHeight="1" x14ac:dyDescent="0.3">
      <c r="A501" s="625" t="s">
        <v>526</v>
      </c>
      <c r="B501" s="626" t="s">
        <v>528</v>
      </c>
      <c r="C501" s="627" t="s">
        <v>552</v>
      </c>
      <c r="D501" s="628" t="s">
        <v>553</v>
      </c>
      <c r="E501" s="627" t="s">
        <v>4191</v>
      </c>
      <c r="F501" s="628" t="s">
        <v>4192</v>
      </c>
      <c r="G501" s="627" t="s">
        <v>5042</v>
      </c>
      <c r="H501" s="627" t="s">
        <v>5043</v>
      </c>
      <c r="I501" s="629">
        <v>0.82</v>
      </c>
      <c r="J501" s="629">
        <v>200</v>
      </c>
      <c r="K501" s="630">
        <v>164</v>
      </c>
    </row>
    <row r="502" spans="1:11" ht="14.4" customHeight="1" x14ac:dyDescent="0.3">
      <c r="A502" s="625" t="s">
        <v>526</v>
      </c>
      <c r="B502" s="626" t="s">
        <v>528</v>
      </c>
      <c r="C502" s="627" t="s">
        <v>552</v>
      </c>
      <c r="D502" s="628" t="s">
        <v>553</v>
      </c>
      <c r="E502" s="627" t="s">
        <v>4173</v>
      </c>
      <c r="F502" s="628" t="s">
        <v>4174</v>
      </c>
      <c r="G502" s="627" t="s">
        <v>4752</v>
      </c>
      <c r="H502" s="627" t="s">
        <v>4753</v>
      </c>
      <c r="I502" s="629">
        <v>151.10307692307694</v>
      </c>
      <c r="J502" s="629">
        <v>32</v>
      </c>
      <c r="K502" s="630">
        <v>4861.08</v>
      </c>
    </row>
    <row r="503" spans="1:11" ht="14.4" customHeight="1" x14ac:dyDescent="0.3">
      <c r="A503" s="625" t="s">
        <v>526</v>
      </c>
      <c r="B503" s="626" t="s">
        <v>528</v>
      </c>
      <c r="C503" s="627" t="s">
        <v>554</v>
      </c>
      <c r="D503" s="628" t="s">
        <v>555</v>
      </c>
      <c r="E503" s="627" t="s">
        <v>4175</v>
      </c>
      <c r="F503" s="628" t="s">
        <v>4176</v>
      </c>
      <c r="G503" s="627" t="s">
        <v>4792</v>
      </c>
      <c r="H503" s="627" t="s">
        <v>4793</v>
      </c>
      <c r="I503" s="629">
        <v>34.768000000000001</v>
      </c>
      <c r="J503" s="629">
        <v>120</v>
      </c>
      <c r="K503" s="630">
        <v>4172.0200000000004</v>
      </c>
    </row>
    <row r="504" spans="1:11" ht="14.4" customHeight="1" x14ac:dyDescent="0.3">
      <c r="A504" s="625" t="s">
        <v>526</v>
      </c>
      <c r="B504" s="626" t="s">
        <v>528</v>
      </c>
      <c r="C504" s="627" t="s">
        <v>554</v>
      </c>
      <c r="D504" s="628" t="s">
        <v>555</v>
      </c>
      <c r="E504" s="627" t="s">
        <v>4175</v>
      </c>
      <c r="F504" s="628" t="s">
        <v>4176</v>
      </c>
      <c r="G504" s="627" t="s">
        <v>4794</v>
      </c>
      <c r="H504" s="627" t="s">
        <v>4795</v>
      </c>
      <c r="I504" s="629">
        <v>12.3725</v>
      </c>
      <c r="J504" s="629">
        <v>125</v>
      </c>
      <c r="K504" s="630">
        <v>1546.55</v>
      </c>
    </row>
    <row r="505" spans="1:11" ht="14.4" customHeight="1" x14ac:dyDescent="0.3">
      <c r="A505" s="625" t="s">
        <v>526</v>
      </c>
      <c r="B505" s="626" t="s">
        <v>528</v>
      </c>
      <c r="C505" s="627" t="s">
        <v>554</v>
      </c>
      <c r="D505" s="628" t="s">
        <v>555</v>
      </c>
      <c r="E505" s="627" t="s">
        <v>4175</v>
      </c>
      <c r="F505" s="628" t="s">
        <v>4176</v>
      </c>
      <c r="G505" s="627" t="s">
        <v>4279</v>
      </c>
      <c r="H505" s="627" t="s">
        <v>4280</v>
      </c>
      <c r="I505" s="629">
        <v>25.555555555555557</v>
      </c>
      <c r="J505" s="629">
        <v>216</v>
      </c>
      <c r="K505" s="630">
        <v>5519.82</v>
      </c>
    </row>
    <row r="506" spans="1:11" ht="14.4" customHeight="1" x14ac:dyDescent="0.3">
      <c r="A506" s="625" t="s">
        <v>526</v>
      </c>
      <c r="B506" s="626" t="s">
        <v>528</v>
      </c>
      <c r="C506" s="627" t="s">
        <v>554</v>
      </c>
      <c r="D506" s="628" t="s">
        <v>555</v>
      </c>
      <c r="E506" s="627" t="s">
        <v>4175</v>
      </c>
      <c r="F506" s="628" t="s">
        <v>4176</v>
      </c>
      <c r="G506" s="627" t="s">
        <v>4796</v>
      </c>
      <c r="H506" s="627" t="s">
        <v>4797</v>
      </c>
      <c r="I506" s="629">
        <v>53.432000000000002</v>
      </c>
      <c r="J506" s="629">
        <v>72</v>
      </c>
      <c r="K506" s="630">
        <v>3847.1800000000003</v>
      </c>
    </row>
    <row r="507" spans="1:11" ht="14.4" customHeight="1" x14ac:dyDescent="0.3">
      <c r="A507" s="625" t="s">
        <v>526</v>
      </c>
      <c r="B507" s="626" t="s">
        <v>528</v>
      </c>
      <c r="C507" s="627" t="s">
        <v>554</v>
      </c>
      <c r="D507" s="628" t="s">
        <v>555</v>
      </c>
      <c r="E507" s="627" t="s">
        <v>4175</v>
      </c>
      <c r="F507" s="628" t="s">
        <v>4176</v>
      </c>
      <c r="G507" s="627" t="s">
        <v>4193</v>
      </c>
      <c r="H507" s="627" t="s">
        <v>4194</v>
      </c>
      <c r="I507" s="629">
        <v>1.4853333333333332</v>
      </c>
      <c r="J507" s="629">
        <v>4300</v>
      </c>
      <c r="K507" s="630">
        <v>6299</v>
      </c>
    </row>
    <row r="508" spans="1:11" ht="14.4" customHeight="1" x14ac:dyDescent="0.3">
      <c r="A508" s="625" t="s">
        <v>526</v>
      </c>
      <c r="B508" s="626" t="s">
        <v>528</v>
      </c>
      <c r="C508" s="627" t="s">
        <v>554</v>
      </c>
      <c r="D508" s="628" t="s">
        <v>555</v>
      </c>
      <c r="E508" s="627" t="s">
        <v>4175</v>
      </c>
      <c r="F508" s="628" t="s">
        <v>4176</v>
      </c>
      <c r="G508" s="627" t="s">
        <v>4195</v>
      </c>
      <c r="H508" s="627" t="s">
        <v>4196</v>
      </c>
      <c r="I508" s="629">
        <v>41.560624999999995</v>
      </c>
      <c r="J508" s="629">
        <v>1010</v>
      </c>
      <c r="K508" s="630">
        <v>41991.76</v>
      </c>
    </row>
    <row r="509" spans="1:11" ht="14.4" customHeight="1" x14ac:dyDescent="0.3">
      <c r="A509" s="625" t="s">
        <v>526</v>
      </c>
      <c r="B509" s="626" t="s">
        <v>528</v>
      </c>
      <c r="C509" s="627" t="s">
        <v>554</v>
      </c>
      <c r="D509" s="628" t="s">
        <v>555</v>
      </c>
      <c r="E509" s="627" t="s">
        <v>4175</v>
      </c>
      <c r="F509" s="628" t="s">
        <v>4176</v>
      </c>
      <c r="G509" s="627" t="s">
        <v>4197</v>
      </c>
      <c r="H509" s="627" t="s">
        <v>4198</v>
      </c>
      <c r="I509" s="629">
        <v>0.59333333333333316</v>
      </c>
      <c r="J509" s="629">
        <v>4800</v>
      </c>
      <c r="K509" s="630">
        <v>2845.5</v>
      </c>
    </row>
    <row r="510" spans="1:11" ht="14.4" customHeight="1" x14ac:dyDescent="0.3">
      <c r="A510" s="625" t="s">
        <v>526</v>
      </c>
      <c r="B510" s="626" t="s">
        <v>528</v>
      </c>
      <c r="C510" s="627" t="s">
        <v>554</v>
      </c>
      <c r="D510" s="628" t="s">
        <v>555</v>
      </c>
      <c r="E510" s="627" t="s">
        <v>4175</v>
      </c>
      <c r="F510" s="628" t="s">
        <v>4176</v>
      </c>
      <c r="G510" s="627" t="s">
        <v>4798</v>
      </c>
      <c r="H510" s="627" t="s">
        <v>4799</v>
      </c>
      <c r="I510" s="629">
        <v>39.729999999999997</v>
      </c>
      <c r="J510" s="629">
        <v>60</v>
      </c>
      <c r="K510" s="630">
        <v>2383.8000000000002</v>
      </c>
    </row>
    <row r="511" spans="1:11" ht="14.4" customHeight="1" x14ac:dyDescent="0.3">
      <c r="A511" s="625" t="s">
        <v>526</v>
      </c>
      <c r="B511" s="626" t="s">
        <v>528</v>
      </c>
      <c r="C511" s="627" t="s">
        <v>554</v>
      </c>
      <c r="D511" s="628" t="s">
        <v>555</v>
      </c>
      <c r="E511" s="627" t="s">
        <v>4175</v>
      </c>
      <c r="F511" s="628" t="s">
        <v>4176</v>
      </c>
      <c r="G511" s="627" t="s">
        <v>4303</v>
      </c>
      <c r="H511" s="627" t="s">
        <v>4304</v>
      </c>
      <c r="I511" s="629">
        <v>85.412105263157883</v>
      </c>
      <c r="J511" s="629">
        <v>805</v>
      </c>
      <c r="K511" s="630">
        <v>69306.859999999986</v>
      </c>
    </row>
    <row r="512" spans="1:11" ht="14.4" customHeight="1" x14ac:dyDescent="0.3">
      <c r="A512" s="625" t="s">
        <v>526</v>
      </c>
      <c r="B512" s="626" t="s">
        <v>528</v>
      </c>
      <c r="C512" s="627" t="s">
        <v>554</v>
      </c>
      <c r="D512" s="628" t="s">
        <v>555</v>
      </c>
      <c r="E512" s="627" t="s">
        <v>4175</v>
      </c>
      <c r="F512" s="628" t="s">
        <v>4176</v>
      </c>
      <c r="G512" s="627" t="s">
        <v>4800</v>
      </c>
      <c r="H512" s="627" t="s">
        <v>4801</v>
      </c>
      <c r="I512" s="629">
        <v>19.81625</v>
      </c>
      <c r="J512" s="629">
        <v>72</v>
      </c>
      <c r="K512" s="630">
        <v>1426.7399999999998</v>
      </c>
    </row>
    <row r="513" spans="1:11" ht="14.4" customHeight="1" x14ac:dyDescent="0.3">
      <c r="A513" s="625" t="s">
        <v>526</v>
      </c>
      <c r="B513" s="626" t="s">
        <v>528</v>
      </c>
      <c r="C513" s="627" t="s">
        <v>554</v>
      </c>
      <c r="D513" s="628" t="s">
        <v>555</v>
      </c>
      <c r="E513" s="627" t="s">
        <v>4175</v>
      </c>
      <c r="F513" s="628" t="s">
        <v>4176</v>
      </c>
      <c r="G513" s="627" t="s">
        <v>4802</v>
      </c>
      <c r="H513" s="627" t="s">
        <v>4803</v>
      </c>
      <c r="I513" s="629">
        <v>26.180000000000007</v>
      </c>
      <c r="J513" s="629">
        <v>26</v>
      </c>
      <c r="K513" s="630">
        <v>680.72</v>
      </c>
    </row>
    <row r="514" spans="1:11" ht="14.4" customHeight="1" x14ac:dyDescent="0.3">
      <c r="A514" s="625" t="s">
        <v>526</v>
      </c>
      <c r="B514" s="626" t="s">
        <v>528</v>
      </c>
      <c r="C514" s="627" t="s">
        <v>554</v>
      </c>
      <c r="D514" s="628" t="s">
        <v>555</v>
      </c>
      <c r="E514" s="627" t="s">
        <v>4175</v>
      </c>
      <c r="F514" s="628" t="s">
        <v>4176</v>
      </c>
      <c r="G514" s="627" t="s">
        <v>5044</v>
      </c>
      <c r="H514" s="627" t="s">
        <v>5045</v>
      </c>
      <c r="I514" s="629">
        <v>0.56000000000000005</v>
      </c>
      <c r="J514" s="629">
        <v>500</v>
      </c>
      <c r="K514" s="630">
        <v>280</v>
      </c>
    </row>
    <row r="515" spans="1:11" ht="14.4" customHeight="1" x14ac:dyDescent="0.3">
      <c r="A515" s="625" t="s">
        <v>526</v>
      </c>
      <c r="B515" s="626" t="s">
        <v>528</v>
      </c>
      <c r="C515" s="627" t="s">
        <v>554</v>
      </c>
      <c r="D515" s="628" t="s">
        <v>555</v>
      </c>
      <c r="E515" s="627" t="s">
        <v>4175</v>
      </c>
      <c r="F515" s="628" t="s">
        <v>4176</v>
      </c>
      <c r="G515" s="627" t="s">
        <v>5046</v>
      </c>
      <c r="H515" s="627" t="s">
        <v>5047</v>
      </c>
      <c r="I515" s="629">
        <v>8.01</v>
      </c>
      <c r="J515" s="629">
        <v>50</v>
      </c>
      <c r="K515" s="630">
        <v>400.6</v>
      </c>
    </row>
    <row r="516" spans="1:11" ht="14.4" customHeight="1" x14ac:dyDescent="0.3">
      <c r="A516" s="625" t="s">
        <v>526</v>
      </c>
      <c r="B516" s="626" t="s">
        <v>528</v>
      </c>
      <c r="C516" s="627" t="s">
        <v>554</v>
      </c>
      <c r="D516" s="628" t="s">
        <v>555</v>
      </c>
      <c r="E516" s="627" t="s">
        <v>4175</v>
      </c>
      <c r="F516" s="628" t="s">
        <v>4176</v>
      </c>
      <c r="G516" s="627" t="s">
        <v>4806</v>
      </c>
      <c r="H516" s="627" t="s">
        <v>4807</v>
      </c>
      <c r="I516" s="629">
        <v>9.7687499999999989</v>
      </c>
      <c r="J516" s="629">
        <v>45</v>
      </c>
      <c r="K516" s="630">
        <v>439.27000000000004</v>
      </c>
    </row>
    <row r="517" spans="1:11" ht="14.4" customHeight="1" x14ac:dyDescent="0.3">
      <c r="A517" s="625" t="s">
        <v>526</v>
      </c>
      <c r="B517" s="626" t="s">
        <v>528</v>
      </c>
      <c r="C517" s="627" t="s">
        <v>554</v>
      </c>
      <c r="D517" s="628" t="s">
        <v>555</v>
      </c>
      <c r="E517" s="627" t="s">
        <v>4175</v>
      </c>
      <c r="F517" s="628" t="s">
        <v>4176</v>
      </c>
      <c r="G517" s="627" t="s">
        <v>4337</v>
      </c>
      <c r="H517" s="627" t="s">
        <v>4338</v>
      </c>
      <c r="I517" s="629">
        <v>7.248333333333334</v>
      </c>
      <c r="J517" s="629">
        <v>89</v>
      </c>
      <c r="K517" s="630">
        <v>645.79000000000019</v>
      </c>
    </row>
    <row r="518" spans="1:11" ht="14.4" customHeight="1" x14ac:dyDescent="0.3">
      <c r="A518" s="625" t="s">
        <v>526</v>
      </c>
      <c r="B518" s="626" t="s">
        <v>528</v>
      </c>
      <c r="C518" s="627" t="s">
        <v>554</v>
      </c>
      <c r="D518" s="628" t="s">
        <v>555</v>
      </c>
      <c r="E518" s="627" t="s">
        <v>4175</v>
      </c>
      <c r="F518" s="628" t="s">
        <v>4176</v>
      </c>
      <c r="G518" s="627" t="s">
        <v>4201</v>
      </c>
      <c r="H518" s="627" t="s">
        <v>4202</v>
      </c>
      <c r="I518" s="629">
        <v>0.85499999999999998</v>
      </c>
      <c r="J518" s="629">
        <v>1100</v>
      </c>
      <c r="K518" s="630">
        <v>942</v>
      </c>
    </row>
    <row r="519" spans="1:11" ht="14.4" customHeight="1" x14ac:dyDescent="0.3">
      <c r="A519" s="625" t="s">
        <v>526</v>
      </c>
      <c r="B519" s="626" t="s">
        <v>528</v>
      </c>
      <c r="C519" s="627" t="s">
        <v>554</v>
      </c>
      <c r="D519" s="628" t="s">
        <v>555</v>
      </c>
      <c r="E519" s="627" t="s">
        <v>4175</v>
      </c>
      <c r="F519" s="628" t="s">
        <v>4176</v>
      </c>
      <c r="G519" s="627" t="s">
        <v>4339</v>
      </c>
      <c r="H519" s="627" t="s">
        <v>4340</v>
      </c>
      <c r="I519" s="629">
        <v>1.5133333333333332</v>
      </c>
      <c r="J519" s="629">
        <v>700</v>
      </c>
      <c r="K519" s="630">
        <v>1059.5</v>
      </c>
    </row>
    <row r="520" spans="1:11" ht="14.4" customHeight="1" x14ac:dyDescent="0.3">
      <c r="A520" s="625" t="s">
        <v>526</v>
      </c>
      <c r="B520" s="626" t="s">
        <v>528</v>
      </c>
      <c r="C520" s="627" t="s">
        <v>554</v>
      </c>
      <c r="D520" s="628" t="s">
        <v>555</v>
      </c>
      <c r="E520" s="627" t="s">
        <v>4175</v>
      </c>
      <c r="F520" s="628" t="s">
        <v>4176</v>
      </c>
      <c r="G520" s="627" t="s">
        <v>5048</v>
      </c>
      <c r="H520" s="627" t="s">
        <v>5049</v>
      </c>
      <c r="I520" s="629">
        <v>8.6266666666666669</v>
      </c>
      <c r="J520" s="629">
        <v>200</v>
      </c>
      <c r="K520" s="630">
        <v>1725</v>
      </c>
    </row>
    <row r="521" spans="1:11" ht="14.4" customHeight="1" x14ac:dyDescent="0.3">
      <c r="A521" s="625" t="s">
        <v>526</v>
      </c>
      <c r="B521" s="626" t="s">
        <v>528</v>
      </c>
      <c r="C521" s="627" t="s">
        <v>554</v>
      </c>
      <c r="D521" s="628" t="s">
        <v>555</v>
      </c>
      <c r="E521" s="627" t="s">
        <v>4175</v>
      </c>
      <c r="F521" s="628" t="s">
        <v>4176</v>
      </c>
      <c r="G521" s="627" t="s">
        <v>4353</v>
      </c>
      <c r="H521" s="627" t="s">
        <v>4354</v>
      </c>
      <c r="I521" s="629">
        <v>1.01</v>
      </c>
      <c r="J521" s="629">
        <v>2500</v>
      </c>
      <c r="K521" s="630">
        <v>2513</v>
      </c>
    </row>
    <row r="522" spans="1:11" ht="14.4" customHeight="1" x14ac:dyDescent="0.3">
      <c r="A522" s="625" t="s">
        <v>526</v>
      </c>
      <c r="B522" s="626" t="s">
        <v>528</v>
      </c>
      <c r="C522" s="627" t="s">
        <v>554</v>
      </c>
      <c r="D522" s="628" t="s">
        <v>555</v>
      </c>
      <c r="E522" s="627" t="s">
        <v>4177</v>
      </c>
      <c r="F522" s="628" t="s">
        <v>4178</v>
      </c>
      <c r="G522" s="627" t="s">
        <v>5050</v>
      </c>
      <c r="H522" s="627" t="s">
        <v>5051</v>
      </c>
      <c r="I522" s="629">
        <v>652.91999999999996</v>
      </c>
      <c r="J522" s="629">
        <v>10</v>
      </c>
      <c r="K522" s="630">
        <v>6529.16</v>
      </c>
    </row>
    <row r="523" spans="1:11" ht="14.4" customHeight="1" x14ac:dyDescent="0.3">
      <c r="A523" s="625" t="s">
        <v>526</v>
      </c>
      <c r="B523" s="626" t="s">
        <v>528</v>
      </c>
      <c r="C523" s="627" t="s">
        <v>554</v>
      </c>
      <c r="D523" s="628" t="s">
        <v>555</v>
      </c>
      <c r="E523" s="627" t="s">
        <v>4177</v>
      </c>
      <c r="F523" s="628" t="s">
        <v>4178</v>
      </c>
      <c r="G523" s="627" t="s">
        <v>4375</v>
      </c>
      <c r="H523" s="627" t="s">
        <v>4376</v>
      </c>
      <c r="I523" s="629">
        <v>11.063157894736841</v>
      </c>
      <c r="J523" s="629">
        <v>1050</v>
      </c>
      <c r="K523" s="630">
        <v>11588</v>
      </c>
    </row>
    <row r="524" spans="1:11" ht="14.4" customHeight="1" x14ac:dyDescent="0.3">
      <c r="A524" s="625" t="s">
        <v>526</v>
      </c>
      <c r="B524" s="626" t="s">
        <v>528</v>
      </c>
      <c r="C524" s="627" t="s">
        <v>554</v>
      </c>
      <c r="D524" s="628" t="s">
        <v>555</v>
      </c>
      <c r="E524" s="627" t="s">
        <v>4177</v>
      </c>
      <c r="F524" s="628" t="s">
        <v>4178</v>
      </c>
      <c r="G524" s="627" t="s">
        <v>4808</v>
      </c>
      <c r="H524" s="627" t="s">
        <v>4809</v>
      </c>
      <c r="I524" s="629">
        <v>29.524999999999999</v>
      </c>
      <c r="J524" s="629">
        <v>20</v>
      </c>
      <c r="K524" s="630">
        <v>590.5</v>
      </c>
    </row>
    <row r="525" spans="1:11" ht="14.4" customHeight="1" x14ac:dyDescent="0.3">
      <c r="A525" s="625" t="s">
        <v>526</v>
      </c>
      <c r="B525" s="626" t="s">
        <v>528</v>
      </c>
      <c r="C525" s="627" t="s">
        <v>554</v>
      </c>
      <c r="D525" s="628" t="s">
        <v>555</v>
      </c>
      <c r="E525" s="627" t="s">
        <v>4177</v>
      </c>
      <c r="F525" s="628" t="s">
        <v>4178</v>
      </c>
      <c r="G525" s="627" t="s">
        <v>4205</v>
      </c>
      <c r="H525" s="627" t="s">
        <v>4206</v>
      </c>
      <c r="I525" s="629">
        <v>0.92526315789473679</v>
      </c>
      <c r="J525" s="629">
        <v>10900</v>
      </c>
      <c r="K525" s="630">
        <v>10083</v>
      </c>
    </row>
    <row r="526" spans="1:11" ht="14.4" customHeight="1" x14ac:dyDescent="0.3">
      <c r="A526" s="625" t="s">
        <v>526</v>
      </c>
      <c r="B526" s="626" t="s">
        <v>528</v>
      </c>
      <c r="C526" s="627" t="s">
        <v>554</v>
      </c>
      <c r="D526" s="628" t="s">
        <v>555</v>
      </c>
      <c r="E526" s="627" t="s">
        <v>4177</v>
      </c>
      <c r="F526" s="628" t="s">
        <v>4178</v>
      </c>
      <c r="G526" s="627" t="s">
        <v>4207</v>
      </c>
      <c r="H526" s="627" t="s">
        <v>4208</v>
      </c>
      <c r="I526" s="629">
        <v>1.4280000000000002</v>
      </c>
      <c r="J526" s="629">
        <v>10500</v>
      </c>
      <c r="K526" s="630">
        <v>15037</v>
      </c>
    </row>
    <row r="527" spans="1:11" ht="14.4" customHeight="1" x14ac:dyDescent="0.3">
      <c r="A527" s="625" t="s">
        <v>526</v>
      </c>
      <c r="B527" s="626" t="s">
        <v>528</v>
      </c>
      <c r="C527" s="627" t="s">
        <v>554</v>
      </c>
      <c r="D527" s="628" t="s">
        <v>555</v>
      </c>
      <c r="E527" s="627" t="s">
        <v>4177</v>
      </c>
      <c r="F527" s="628" t="s">
        <v>4178</v>
      </c>
      <c r="G527" s="627" t="s">
        <v>4209</v>
      </c>
      <c r="H527" s="627" t="s">
        <v>4210</v>
      </c>
      <c r="I527" s="629">
        <v>0.41199999999999998</v>
      </c>
      <c r="J527" s="629">
        <v>5600</v>
      </c>
      <c r="K527" s="630">
        <v>2318</v>
      </c>
    </row>
    <row r="528" spans="1:11" ht="14.4" customHeight="1" x14ac:dyDescent="0.3">
      <c r="A528" s="625" t="s">
        <v>526</v>
      </c>
      <c r="B528" s="626" t="s">
        <v>528</v>
      </c>
      <c r="C528" s="627" t="s">
        <v>554</v>
      </c>
      <c r="D528" s="628" t="s">
        <v>555</v>
      </c>
      <c r="E528" s="627" t="s">
        <v>4177</v>
      </c>
      <c r="F528" s="628" t="s">
        <v>4178</v>
      </c>
      <c r="G528" s="627" t="s">
        <v>4211</v>
      </c>
      <c r="H528" s="627" t="s">
        <v>4212</v>
      </c>
      <c r="I528" s="629">
        <v>0.57250000000000001</v>
      </c>
      <c r="J528" s="629">
        <v>10300</v>
      </c>
      <c r="K528" s="630">
        <v>5895</v>
      </c>
    </row>
    <row r="529" spans="1:11" ht="14.4" customHeight="1" x14ac:dyDescent="0.3">
      <c r="A529" s="625" t="s">
        <v>526</v>
      </c>
      <c r="B529" s="626" t="s">
        <v>528</v>
      </c>
      <c r="C529" s="627" t="s">
        <v>554</v>
      </c>
      <c r="D529" s="628" t="s">
        <v>555</v>
      </c>
      <c r="E529" s="627" t="s">
        <v>4177</v>
      </c>
      <c r="F529" s="628" t="s">
        <v>4178</v>
      </c>
      <c r="G529" s="627" t="s">
        <v>4812</v>
      </c>
      <c r="H529" s="627" t="s">
        <v>4813</v>
      </c>
      <c r="I529" s="629">
        <v>16.940000000000001</v>
      </c>
      <c r="J529" s="629">
        <v>20</v>
      </c>
      <c r="K529" s="630">
        <v>338.8</v>
      </c>
    </row>
    <row r="530" spans="1:11" ht="14.4" customHeight="1" x14ac:dyDescent="0.3">
      <c r="A530" s="625" t="s">
        <v>526</v>
      </c>
      <c r="B530" s="626" t="s">
        <v>528</v>
      </c>
      <c r="C530" s="627" t="s">
        <v>554</v>
      </c>
      <c r="D530" s="628" t="s">
        <v>555</v>
      </c>
      <c r="E530" s="627" t="s">
        <v>4177</v>
      </c>
      <c r="F530" s="628" t="s">
        <v>4178</v>
      </c>
      <c r="G530" s="627" t="s">
        <v>4814</v>
      </c>
      <c r="H530" s="627" t="s">
        <v>4815</v>
      </c>
      <c r="I530" s="629">
        <v>62.536666666666669</v>
      </c>
      <c r="J530" s="629">
        <v>30</v>
      </c>
      <c r="K530" s="630">
        <v>1876.1000000000001</v>
      </c>
    </row>
    <row r="531" spans="1:11" ht="14.4" customHeight="1" x14ac:dyDescent="0.3">
      <c r="A531" s="625" t="s">
        <v>526</v>
      </c>
      <c r="B531" s="626" t="s">
        <v>528</v>
      </c>
      <c r="C531" s="627" t="s">
        <v>554</v>
      </c>
      <c r="D531" s="628" t="s">
        <v>555</v>
      </c>
      <c r="E531" s="627" t="s">
        <v>4177</v>
      </c>
      <c r="F531" s="628" t="s">
        <v>4178</v>
      </c>
      <c r="G531" s="627" t="s">
        <v>4816</v>
      </c>
      <c r="H531" s="627" t="s">
        <v>4817</v>
      </c>
      <c r="I531" s="629">
        <v>21.12</v>
      </c>
      <c r="J531" s="629">
        <v>30</v>
      </c>
      <c r="K531" s="630">
        <v>633.6</v>
      </c>
    </row>
    <row r="532" spans="1:11" ht="14.4" customHeight="1" x14ac:dyDescent="0.3">
      <c r="A532" s="625" t="s">
        <v>526</v>
      </c>
      <c r="B532" s="626" t="s">
        <v>528</v>
      </c>
      <c r="C532" s="627" t="s">
        <v>554</v>
      </c>
      <c r="D532" s="628" t="s">
        <v>555</v>
      </c>
      <c r="E532" s="627" t="s">
        <v>4177</v>
      </c>
      <c r="F532" s="628" t="s">
        <v>4178</v>
      </c>
      <c r="G532" s="627" t="s">
        <v>4824</v>
      </c>
      <c r="H532" s="627" t="s">
        <v>4825</v>
      </c>
      <c r="I532" s="629">
        <v>139.99666666666667</v>
      </c>
      <c r="J532" s="629">
        <v>30</v>
      </c>
      <c r="K532" s="630">
        <v>4199.8999999999996</v>
      </c>
    </row>
    <row r="533" spans="1:11" ht="14.4" customHeight="1" x14ac:dyDescent="0.3">
      <c r="A533" s="625" t="s">
        <v>526</v>
      </c>
      <c r="B533" s="626" t="s">
        <v>528</v>
      </c>
      <c r="C533" s="627" t="s">
        <v>554</v>
      </c>
      <c r="D533" s="628" t="s">
        <v>555</v>
      </c>
      <c r="E533" s="627" t="s">
        <v>4177</v>
      </c>
      <c r="F533" s="628" t="s">
        <v>4178</v>
      </c>
      <c r="G533" s="627" t="s">
        <v>4391</v>
      </c>
      <c r="H533" s="627" t="s">
        <v>4392</v>
      </c>
      <c r="I533" s="629">
        <v>6.67</v>
      </c>
      <c r="J533" s="629">
        <v>100</v>
      </c>
      <c r="K533" s="630">
        <v>655.40000000000009</v>
      </c>
    </row>
    <row r="534" spans="1:11" ht="14.4" customHeight="1" x14ac:dyDescent="0.3">
      <c r="A534" s="625" t="s">
        <v>526</v>
      </c>
      <c r="B534" s="626" t="s">
        <v>528</v>
      </c>
      <c r="C534" s="627" t="s">
        <v>554</v>
      </c>
      <c r="D534" s="628" t="s">
        <v>555</v>
      </c>
      <c r="E534" s="627" t="s">
        <v>4177</v>
      </c>
      <c r="F534" s="628" t="s">
        <v>4178</v>
      </c>
      <c r="G534" s="627" t="s">
        <v>4828</v>
      </c>
      <c r="H534" s="627" t="s">
        <v>4829</v>
      </c>
      <c r="I534" s="629">
        <v>203.33</v>
      </c>
      <c r="J534" s="629">
        <v>20</v>
      </c>
      <c r="K534" s="630">
        <v>4066.55</v>
      </c>
    </row>
    <row r="535" spans="1:11" ht="14.4" customHeight="1" x14ac:dyDescent="0.3">
      <c r="A535" s="625" t="s">
        <v>526</v>
      </c>
      <c r="B535" s="626" t="s">
        <v>528</v>
      </c>
      <c r="C535" s="627" t="s">
        <v>554</v>
      </c>
      <c r="D535" s="628" t="s">
        <v>555</v>
      </c>
      <c r="E535" s="627" t="s">
        <v>4177</v>
      </c>
      <c r="F535" s="628" t="s">
        <v>4178</v>
      </c>
      <c r="G535" s="627" t="s">
        <v>4830</v>
      </c>
      <c r="H535" s="627" t="s">
        <v>4831</v>
      </c>
      <c r="I535" s="629">
        <v>17.836666666666666</v>
      </c>
      <c r="J535" s="629">
        <v>220</v>
      </c>
      <c r="K535" s="630">
        <v>3929.8</v>
      </c>
    </row>
    <row r="536" spans="1:11" ht="14.4" customHeight="1" x14ac:dyDescent="0.3">
      <c r="A536" s="625" t="s">
        <v>526</v>
      </c>
      <c r="B536" s="626" t="s">
        <v>528</v>
      </c>
      <c r="C536" s="627" t="s">
        <v>554</v>
      </c>
      <c r="D536" s="628" t="s">
        <v>555</v>
      </c>
      <c r="E536" s="627" t="s">
        <v>4177</v>
      </c>
      <c r="F536" s="628" t="s">
        <v>4178</v>
      </c>
      <c r="G536" s="627" t="s">
        <v>4832</v>
      </c>
      <c r="H536" s="627" t="s">
        <v>4833</v>
      </c>
      <c r="I536" s="629">
        <v>28.473333333333333</v>
      </c>
      <c r="J536" s="629">
        <v>40</v>
      </c>
      <c r="K536" s="630">
        <v>1137.5999999999999</v>
      </c>
    </row>
    <row r="537" spans="1:11" ht="14.4" customHeight="1" x14ac:dyDescent="0.3">
      <c r="A537" s="625" t="s">
        <v>526</v>
      </c>
      <c r="B537" s="626" t="s">
        <v>528</v>
      </c>
      <c r="C537" s="627" t="s">
        <v>554</v>
      </c>
      <c r="D537" s="628" t="s">
        <v>555</v>
      </c>
      <c r="E537" s="627" t="s">
        <v>4177</v>
      </c>
      <c r="F537" s="628" t="s">
        <v>4178</v>
      </c>
      <c r="G537" s="627" t="s">
        <v>4408</v>
      </c>
      <c r="H537" s="627" t="s">
        <v>4409</v>
      </c>
      <c r="I537" s="629">
        <v>18.848181818181818</v>
      </c>
      <c r="J537" s="629">
        <v>580</v>
      </c>
      <c r="K537" s="630">
        <v>10770.7</v>
      </c>
    </row>
    <row r="538" spans="1:11" ht="14.4" customHeight="1" x14ac:dyDescent="0.3">
      <c r="A538" s="625" t="s">
        <v>526</v>
      </c>
      <c r="B538" s="626" t="s">
        <v>528</v>
      </c>
      <c r="C538" s="627" t="s">
        <v>554</v>
      </c>
      <c r="D538" s="628" t="s">
        <v>555</v>
      </c>
      <c r="E538" s="627" t="s">
        <v>4177</v>
      </c>
      <c r="F538" s="628" t="s">
        <v>4178</v>
      </c>
      <c r="G538" s="627" t="s">
        <v>4410</v>
      </c>
      <c r="H538" s="627" t="s">
        <v>4411</v>
      </c>
      <c r="I538" s="629">
        <v>18.469411764705882</v>
      </c>
      <c r="J538" s="629">
        <v>1210</v>
      </c>
      <c r="K538" s="630">
        <v>22178.3</v>
      </c>
    </row>
    <row r="539" spans="1:11" ht="14.4" customHeight="1" x14ac:dyDescent="0.3">
      <c r="A539" s="625" t="s">
        <v>526</v>
      </c>
      <c r="B539" s="626" t="s">
        <v>528</v>
      </c>
      <c r="C539" s="627" t="s">
        <v>554</v>
      </c>
      <c r="D539" s="628" t="s">
        <v>555</v>
      </c>
      <c r="E539" s="627" t="s">
        <v>4177</v>
      </c>
      <c r="F539" s="628" t="s">
        <v>4178</v>
      </c>
      <c r="G539" s="627" t="s">
        <v>4412</v>
      </c>
      <c r="H539" s="627" t="s">
        <v>4413</v>
      </c>
      <c r="I539" s="629">
        <v>19.109333333333332</v>
      </c>
      <c r="J539" s="629">
        <v>680</v>
      </c>
      <c r="K539" s="630">
        <v>12679.4</v>
      </c>
    </row>
    <row r="540" spans="1:11" ht="14.4" customHeight="1" x14ac:dyDescent="0.3">
      <c r="A540" s="625" t="s">
        <v>526</v>
      </c>
      <c r="B540" s="626" t="s">
        <v>528</v>
      </c>
      <c r="C540" s="627" t="s">
        <v>554</v>
      </c>
      <c r="D540" s="628" t="s">
        <v>555</v>
      </c>
      <c r="E540" s="627" t="s">
        <v>4177</v>
      </c>
      <c r="F540" s="628" t="s">
        <v>4178</v>
      </c>
      <c r="G540" s="627" t="s">
        <v>4836</v>
      </c>
      <c r="H540" s="627" t="s">
        <v>4837</v>
      </c>
      <c r="I540" s="629">
        <v>20.224285714285713</v>
      </c>
      <c r="J540" s="629">
        <v>160</v>
      </c>
      <c r="K540" s="630">
        <v>3255.0000000000005</v>
      </c>
    </row>
    <row r="541" spans="1:11" ht="14.4" customHeight="1" x14ac:dyDescent="0.3">
      <c r="A541" s="625" t="s">
        <v>526</v>
      </c>
      <c r="B541" s="626" t="s">
        <v>528</v>
      </c>
      <c r="C541" s="627" t="s">
        <v>554</v>
      </c>
      <c r="D541" s="628" t="s">
        <v>555</v>
      </c>
      <c r="E541" s="627" t="s">
        <v>4177</v>
      </c>
      <c r="F541" s="628" t="s">
        <v>4178</v>
      </c>
      <c r="G541" s="627" t="s">
        <v>5052</v>
      </c>
      <c r="H541" s="627" t="s">
        <v>5053</v>
      </c>
      <c r="I541" s="629">
        <v>198.98</v>
      </c>
      <c r="J541" s="629">
        <v>35</v>
      </c>
      <c r="K541" s="630">
        <v>6964.4599999999991</v>
      </c>
    </row>
    <row r="542" spans="1:11" ht="14.4" customHeight="1" x14ac:dyDescent="0.3">
      <c r="A542" s="625" t="s">
        <v>526</v>
      </c>
      <c r="B542" s="626" t="s">
        <v>528</v>
      </c>
      <c r="C542" s="627" t="s">
        <v>554</v>
      </c>
      <c r="D542" s="628" t="s">
        <v>555</v>
      </c>
      <c r="E542" s="627" t="s">
        <v>4177</v>
      </c>
      <c r="F542" s="628" t="s">
        <v>4178</v>
      </c>
      <c r="G542" s="627" t="s">
        <v>4838</v>
      </c>
      <c r="H542" s="627" t="s">
        <v>4839</v>
      </c>
      <c r="I542" s="629">
        <v>19.810000000000002</v>
      </c>
      <c r="J542" s="629">
        <v>60</v>
      </c>
      <c r="K542" s="630">
        <v>1188.5999999999999</v>
      </c>
    </row>
    <row r="543" spans="1:11" ht="14.4" customHeight="1" x14ac:dyDescent="0.3">
      <c r="A543" s="625" t="s">
        <v>526</v>
      </c>
      <c r="B543" s="626" t="s">
        <v>528</v>
      </c>
      <c r="C543" s="627" t="s">
        <v>554</v>
      </c>
      <c r="D543" s="628" t="s">
        <v>555</v>
      </c>
      <c r="E543" s="627" t="s">
        <v>4177</v>
      </c>
      <c r="F543" s="628" t="s">
        <v>4178</v>
      </c>
      <c r="G543" s="627" t="s">
        <v>4840</v>
      </c>
      <c r="H543" s="627" t="s">
        <v>4841</v>
      </c>
      <c r="I543" s="629">
        <v>18.389999999999997</v>
      </c>
      <c r="J543" s="629">
        <v>40</v>
      </c>
      <c r="K543" s="630">
        <v>735.59999999999991</v>
      </c>
    </row>
    <row r="544" spans="1:11" ht="14.4" customHeight="1" x14ac:dyDescent="0.3">
      <c r="A544" s="625" t="s">
        <v>526</v>
      </c>
      <c r="B544" s="626" t="s">
        <v>528</v>
      </c>
      <c r="C544" s="627" t="s">
        <v>554</v>
      </c>
      <c r="D544" s="628" t="s">
        <v>555</v>
      </c>
      <c r="E544" s="627" t="s">
        <v>4177</v>
      </c>
      <c r="F544" s="628" t="s">
        <v>4178</v>
      </c>
      <c r="G544" s="627" t="s">
        <v>5054</v>
      </c>
      <c r="H544" s="627" t="s">
        <v>5055</v>
      </c>
      <c r="I544" s="629">
        <v>1500.6959999999999</v>
      </c>
      <c r="J544" s="629">
        <v>17</v>
      </c>
      <c r="K544" s="630">
        <v>25512.699999999997</v>
      </c>
    </row>
    <row r="545" spans="1:11" ht="14.4" customHeight="1" x14ac:dyDescent="0.3">
      <c r="A545" s="625" t="s">
        <v>526</v>
      </c>
      <c r="B545" s="626" t="s">
        <v>528</v>
      </c>
      <c r="C545" s="627" t="s">
        <v>554</v>
      </c>
      <c r="D545" s="628" t="s">
        <v>555</v>
      </c>
      <c r="E545" s="627" t="s">
        <v>4177</v>
      </c>
      <c r="F545" s="628" t="s">
        <v>4178</v>
      </c>
      <c r="G545" s="627" t="s">
        <v>4844</v>
      </c>
      <c r="H545" s="627" t="s">
        <v>4845</v>
      </c>
      <c r="I545" s="629">
        <v>18.09</v>
      </c>
      <c r="J545" s="629">
        <v>60</v>
      </c>
      <c r="K545" s="630">
        <v>1085.4000000000001</v>
      </c>
    </row>
    <row r="546" spans="1:11" ht="14.4" customHeight="1" x14ac:dyDescent="0.3">
      <c r="A546" s="625" t="s">
        <v>526</v>
      </c>
      <c r="B546" s="626" t="s">
        <v>528</v>
      </c>
      <c r="C546" s="627" t="s">
        <v>554</v>
      </c>
      <c r="D546" s="628" t="s">
        <v>555</v>
      </c>
      <c r="E546" s="627" t="s">
        <v>4177</v>
      </c>
      <c r="F546" s="628" t="s">
        <v>4178</v>
      </c>
      <c r="G546" s="627" t="s">
        <v>4846</v>
      </c>
      <c r="H546" s="627" t="s">
        <v>4847</v>
      </c>
      <c r="I546" s="629">
        <v>18.335882352941177</v>
      </c>
      <c r="J546" s="629">
        <v>970</v>
      </c>
      <c r="K546" s="630">
        <v>17598.199999999997</v>
      </c>
    </row>
    <row r="547" spans="1:11" ht="14.4" customHeight="1" x14ac:dyDescent="0.3">
      <c r="A547" s="625" t="s">
        <v>526</v>
      </c>
      <c r="B547" s="626" t="s">
        <v>528</v>
      </c>
      <c r="C547" s="627" t="s">
        <v>554</v>
      </c>
      <c r="D547" s="628" t="s">
        <v>555</v>
      </c>
      <c r="E547" s="627" t="s">
        <v>4177</v>
      </c>
      <c r="F547" s="628" t="s">
        <v>4178</v>
      </c>
      <c r="G547" s="627" t="s">
        <v>4848</v>
      </c>
      <c r="H547" s="627" t="s">
        <v>4849</v>
      </c>
      <c r="I547" s="629">
        <v>72.152000000000001</v>
      </c>
      <c r="J547" s="629">
        <v>125</v>
      </c>
      <c r="K547" s="630">
        <v>9019.2799999999988</v>
      </c>
    </row>
    <row r="548" spans="1:11" ht="14.4" customHeight="1" x14ac:dyDescent="0.3">
      <c r="A548" s="625" t="s">
        <v>526</v>
      </c>
      <c r="B548" s="626" t="s">
        <v>528</v>
      </c>
      <c r="C548" s="627" t="s">
        <v>554</v>
      </c>
      <c r="D548" s="628" t="s">
        <v>555</v>
      </c>
      <c r="E548" s="627" t="s">
        <v>4177</v>
      </c>
      <c r="F548" s="628" t="s">
        <v>4178</v>
      </c>
      <c r="G548" s="627" t="s">
        <v>5056</v>
      </c>
      <c r="H548" s="627" t="s">
        <v>5057</v>
      </c>
      <c r="I548" s="629">
        <v>1500.8783333333333</v>
      </c>
      <c r="J548" s="629">
        <v>38</v>
      </c>
      <c r="K548" s="630">
        <v>57032.500000000007</v>
      </c>
    </row>
    <row r="549" spans="1:11" ht="14.4" customHeight="1" x14ac:dyDescent="0.3">
      <c r="A549" s="625" t="s">
        <v>526</v>
      </c>
      <c r="B549" s="626" t="s">
        <v>528</v>
      </c>
      <c r="C549" s="627" t="s">
        <v>554</v>
      </c>
      <c r="D549" s="628" t="s">
        <v>555</v>
      </c>
      <c r="E549" s="627" t="s">
        <v>4177</v>
      </c>
      <c r="F549" s="628" t="s">
        <v>4178</v>
      </c>
      <c r="G549" s="627" t="s">
        <v>5058</v>
      </c>
      <c r="H549" s="627" t="s">
        <v>5059</v>
      </c>
      <c r="I549" s="629">
        <v>1500.66875</v>
      </c>
      <c r="J549" s="629">
        <v>58</v>
      </c>
      <c r="K549" s="630">
        <v>87037.6</v>
      </c>
    </row>
    <row r="550" spans="1:11" ht="14.4" customHeight="1" x14ac:dyDescent="0.3">
      <c r="A550" s="625" t="s">
        <v>526</v>
      </c>
      <c r="B550" s="626" t="s">
        <v>528</v>
      </c>
      <c r="C550" s="627" t="s">
        <v>554</v>
      </c>
      <c r="D550" s="628" t="s">
        <v>555</v>
      </c>
      <c r="E550" s="627" t="s">
        <v>4177</v>
      </c>
      <c r="F550" s="628" t="s">
        <v>4178</v>
      </c>
      <c r="G550" s="627" t="s">
        <v>4852</v>
      </c>
      <c r="H550" s="627" t="s">
        <v>4853</v>
      </c>
      <c r="I550" s="629">
        <v>14.452500000000001</v>
      </c>
      <c r="J550" s="629">
        <v>200</v>
      </c>
      <c r="K550" s="630">
        <v>2890.61</v>
      </c>
    </row>
    <row r="551" spans="1:11" ht="14.4" customHeight="1" x14ac:dyDescent="0.3">
      <c r="A551" s="625" t="s">
        <v>526</v>
      </c>
      <c r="B551" s="626" t="s">
        <v>528</v>
      </c>
      <c r="C551" s="627" t="s">
        <v>554</v>
      </c>
      <c r="D551" s="628" t="s">
        <v>555</v>
      </c>
      <c r="E551" s="627" t="s">
        <v>4177</v>
      </c>
      <c r="F551" s="628" t="s">
        <v>4178</v>
      </c>
      <c r="G551" s="627" t="s">
        <v>4854</v>
      </c>
      <c r="H551" s="627" t="s">
        <v>4855</v>
      </c>
      <c r="I551" s="629">
        <v>403.04</v>
      </c>
      <c r="J551" s="629">
        <v>390</v>
      </c>
      <c r="K551" s="630">
        <v>157185.18000000002</v>
      </c>
    </row>
    <row r="552" spans="1:11" ht="14.4" customHeight="1" x14ac:dyDescent="0.3">
      <c r="A552" s="625" t="s">
        <v>526</v>
      </c>
      <c r="B552" s="626" t="s">
        <v>528</v>
      </c>
      <c r="C552" s="627" t="s">
        <v>554</v>
      </c>
      <c r="D552" s="628" t="s">
        <v>555</v>
      </c>
      <c r="E552" s="627" t="s">
        <v>4177</v>
      </c>
      <c r="F552" s="628" t="s">
        <v>4178</v>
      </c>
      <c r="G552" s="627" t="s">
        <v>4856</v>
      </c>
      <c r="H552" s="627" t="s">
        <v>4857</v>
      </c>
      <c r="I552" s="629">
        <v>35.611249999999998</v>
      </c>
      <c r="J552" s="629">
        <v>17</v>
      </c>
      <c r="K552" s="630">
        <v>604.21</v>
      </c>
    </row>
    <row r="553" spans="1:11" ht="14.4" customHeight="1" x14ac:dyDescent="0.3">
      <c r="A553" s="625" t="s">
        <v>526</v>
      </c>
      <c r="B553" s="626" t="s">
        <v>528</v>
      </c>
      <c r="C553" s="627" t="s">
        <v>554</v>
      </c>
      <c r="D553" s="628" t="s">
        <v>555</v>
      </c>
      <c r="E553" s="627" t="s">
        <v>4177</v>
      </c>
      <c r="F553" s="628" t="s">
        <v>4178</v>
      </c>
      <c r="G553" s="627" t="s">
        <v>4860</v>
      </c>
      <c r="H553" s="627" t="s">
        <v>4861</v>
      </c>
      <c r="I553" s="629">
        <v>50.8</v>
      </c>
      <c r="J553" s="629">
        <v>10</v>
      </c>
      <c r="K553" s="630">
        <v>508</v>
      </c>
    </row>
    <row r="554" spans="1:11" ht="14.4" customHeight="1" x14ac:dyDescent="0.3">
      <c r="A554" s="625" t="s">
        <v>526</v>
      </c>
      <c r="B554" s="626" t="s">
        <v>528</v>
      </c>
      <c r="C554" s="627" t="s">
        <v>554</v>
      </c>
      <c r="D554" s="628" t="s">
        <v>555</v>
      </c>
      <c r="E554" s="627" t="s">
        <v>4177</v>
      </c>
      <c r="F554" s="628" t="s">
        <v>4178</v>
      </c>
      <c r="G554" s="627" t="s">
        <v>4862</v>
      </c>
      <c r="H554" s="627" t="s">
        <v>4863</v>
      </c>
      <c r="I554" s="629">
        <v>51.547499999999999</v>
      </c>
      <c r="J554" s="629">
        <v>50</v>
      </c>
      <c r="K554" s="630">
        <v>2577.3000000000002</v>
      </c>
    </row>
    <row r="555" spans="1:11" ht="14.4" customHeight="1" x14ac:dyDescent="0.3">
      <c r="A555" s="625" t="s">
        <v>526</v>
      </c>
      <c r="B555" s="626" t="s">
        <v>528</v>
      </c>
      <c r="C555" s="627" t="s">
        <v>554</v>
      </c>
      <c r="D555" s="628" t="s">
        <v>555</v>
      </c>
      <c r="E555" s="627" t="s">
        <v>4177</v>
      </c>
      <c r="F555" s="628" t="s">
        <v>4178</v>
      </c>
      <c r="G555" s="627" t="s">
        <v>4464</v>
      </c>
      <c r="H555" s="627" t="s">
        <v>4465</v>
      </c>
      <c r="I555" s="629">
        <v>266.2</v>
      </c>
      <c r="J555" s="629">
        <v>140</v>
      </c>
      <c r="K555" s="630">
        <v>37268</v>
      </c>
    </row>
    <row r="556" spans="1:11" ht="14.4" customHeight="1" x14ac:dyDescent="0.3">
      <c r="A556" s="625" t="s">
        <v>526</v>
      </c>
      <c r="B556" s="626" t="s">
        <v>528</v>
      </c>
      <c r="C556" s="627" t="s">
        <v>554</v>
      </c>
      <c r="D556" s="628" t="s">
        <v>555</v>
      </c>
      <c r="E556" s="627" t="s">
        <v>4177</v>
      </c>
      <c r="F556" s="628" t="s">
        <v>4178</v>
      </c>
      <c r="G556" s="627" t="s">
        <v>4464</v>
      </c>
      <c r="H556" s="627" t="s">
        <v>4466</v>
      </c>
      <c r="I556" s="629">
        <v>266.2</v>
      </c>
      <c r="J556" s="629">
        <v>60</v>
      </c>
      <c r="K556" s="630">
        <v>15972</v>
      </c>
    </row>
    <row r="557" spans="1:11" ht="14.4" customHeight="1" x14ac:dyDescent="0.3">
      <c r="A557" s="625" t="s">
        <v>526</v>
      </c>
      <c r="B557" s="626" t="s">
        <v>528</v>
      </c>
      <c r="C557" s="627" t="s">
        <v>554</v>
      </c>
      <c r="D557" s="628" t="s">
        <v>555</v>
      </c>
      <c r="E557" s="627" t="s">
        <v>4177</v>
      </c>
      <c r="F557" s="628" t="s">
        <v>4178</v>
      </c>
      <c r="G557" s="627" t="s">
        <v>4213</v>
      </c>
      <c r="H557" s="627" t="s">
        <v>4214</v>
      </c>
      <c r="I557" s="629">
        <v>1.5594999999999999</v>
      </c>
      <c r="J557" s="629">
        <v>18850</v>
      </c>
      <c r="K557" s="630">
        <v>29398</v>
      </c>
    </row>
    <row r="558" spans="1:11" ht="14.4" customHeight="1" x14ac:dyDescent="0.3">
      <c r="A558" s="625" t="s">
        <v>526</v>
      </c>
      <c r="B558" s="626" t="s">
        <v>528</v>
      </c>
      <c r="C558" s="627" t="s">
        <v>554</v>
      </c>
      <c r="D558" s="628" t="s">
        <v>555</v>
      </c>
      <c r="E558" s="627" t="s">
        <v>4177</v>
      </c>
      <c r="F558" s="628" t="s">
        <v>4178</v>
      </c>
      <c r="G558" s="627" t="s">
        <v>4215</v>
      </c>
      <c r="H558" s="627" t="s">
        <v>4216</v>
      </c>
      <c r="I558" s="629">
        <v>5.0547619047619037</v>
      </c>
      <c r="J558" s="629">
        <v>14500</v>
      </c>
      <c r="K558" s="630">
        <v>73330.600000000006</v>
      </c>
    </row>
    <row r="559" spans="1:11" ht="14.4" customHeight="1" x14ac:dyDescent="0.3">
      <c r="A559" s="625" t="s">
        <v>526</v>
      </c>
      <c r="B559" s="626" t="s">
        <v>528</v>
      </c>
      <c r="C559" s="627" t="s">
        <v>554</v>
      </c>
      <c r="D559" s="628" t="s">
        <v>555</v>
      </c>
      <c r="E559" s="627" t="s">
        <v>4177</v>
      </c>
      <c r="F559" s="628" t="s">
        <v>4178</v>
      </c>
      <c r="G559" s="627" t="s">
        <v>4870</v>
      </c>
      <c r="H559" s="627" t="s">
        <v>4871</v>
      </c>
      <c r="I559" s="629">
        <v>19.422499999999999</v>
      </c>
      <c r="J559" s="629">
        <v>70</v>
      </c>
      <c r="K559" s="630">
        <v>1359.6</v>
      </c>
    </row>
    <row r="560" spans="1:11" ht="14.4" customHeight="1" x14ac:dyDescent="0.3">
      <c r="A560" s="625" t="s">
        <v>526</v>
      </c>
      <c r="B560" s="626" t="s">
        <v>528</v>
      </c>
      <c r="C560" s="627" t="s">
        <v>554</v>
      </c>
      <c r="D560" s="628" t="s">
        <v>555</v>
      </c>
      <c r="E560" s="627" t="s">
        <v>4177</v>
      </c>
      <c r="F560" s="628" t="s">
        <v>4178</v>
      </c>
      <c r="G560" s="627" t="s">
        <v>4483</v>
      </c>
      <c r="H560" s="627" t="s">
        <v>4484</v>
      </c>
      <c r="I560" s="629">
        <v>7.9969999999999981</v>
      </c>
      <c r="J560" s="629">
        <v>1620</v>
      </c>
      <c r="K560" s="630">
        <v>12936.4</v>
      </c>
    </row>
    <row r="561" spans="1:11" ht="14.4" customHeight="1" x14ac:dyDescent="0.3">
      <c r="A561" s="625" t="s">
        <v>526</v>
      </c>
      <c r="B561" s="626" t="s">
        <v>528</v>
      </c>
      <c r="C561" s="627" t="s">
        <v>554</v>
      </c>
      <c r="D561" s="628" t="s">
        <v>555</v>
      </c>
      <c r="E561" s="627" t="s">
        <v>4177</v>
      </c>
      <c r="F561" s="628" t="s">
        <v>4178</v>
      </c>
      <c r="G561" s="627" t="s">
        <v>4485</v>
      </c>
      <c r="H561" s="627" t="s">
        <v>4486</v>
      </c>
      <c r="I561" s="629">
        <v>121.845</v>
      </c>
      <c r="J561" s="629">
        <v>4</v>
      </c>
      <c r="K561" s="630">
        <v>487.38</v>
      </c>
    </row>
    <row r="562" spans="1:11" ht="14.4" customHeight="1" x14ac:dyDescent="0.3">
      <c r="A562" s="625" t="s">
        <v>526</v>
      </c>
      <c r="B562" s="626" t="s">
        <v>528</v>
      </c>
      <c r="C562" s="627" t="s">
        <v>554</v>
      </c>
      <c r="D562" s="628" t="s">
        <v>555</v>
      </c>
      <c r="E562" s="627" t="s">
        <v>4177</v>
      </c>
      <c r="F562" s="628" t="s">
        <v>4178</v>
      </c>
      <c r="G562" s="627" t="s">
        <v>4217</v>
      </c>
      <c r="H562" s="627" t="s">
        <v>4218</v>
      </c>
      <c r="I562" s="629">
        <v>17.852500000000003</v>
      </c>
      <c r="J562" s="629">
        <v>200</v>
      </c>
      <c r="K562" s="630">
        <v>3570.5</v>
      </c>
    </row>
    <row r="563" spans="1:11" ht="14.4" customHeight="1" x14ac:dyDescent="0.3">
      <c r="A563" s="625" t="s">
        <v>526</v>
      </c>
      <c r="B563" s="626" t="s">
        <v>528</v>
      </c>
      <c r="C563" s="627" t="s">
        <v>554</v>
      </c>
      <c r="D563" s="628" t="s">
        <v>555</v>
      </c>
      <c r="E563" s="627" t="s">
        <v>4177</v>
      </c>
      <c r="F563" s="628" t="s">
        <v>4178</v>
      </c>
      <c r="G563" s="627" t="s">
        <v>4505</v>
      </c>
      <c r="H563" s="627" t="s">
        <v>4506</v>
      </c>
      <c r="I563" s="629">
        <v>17.90789473684211</v>
      </c>
      <c r="J563" s="629">
        <v>2750</v>
      </c>
      <c r="K563" s="630">
        <v>49149</v>
      </c>
    </row>
    <row r="564" spans="1:11" ht="14.4" customHeight="1" x14ac:dyDescent="0.3">
      <c r="A564" s="625" t="s">
        <v>526</v>
      </c>
      <c r="B564" s="626" t="s">
        <v>528</v>
      </c>
      <c r="C564" s="627" t="s">
        <v>554</v>
      </c>
      <c r="D564" s="628" t="s">
        <v>555</v>
      </c>
      <c r="E564" s="627" t="s">
        <v>4177</v>
      </c>
      <c r="F564" s="628" t="s">
        <v>4178</v>
      </c>
      <c r="G564" s="627" t="s">
        <v>4511</v>
      </c>
      <c r="H564" s="627" t="s">
        <v>4512</v>
      </c>
      <c r="I564" s="629">
        <v>12.074999999999999</v>
      </c>
      <c r="J564" s="629">
        <v>3950</v>
      </c>
      <c r="K564" s="630">
        <v>47695</v>
      </c>
    </row>
    <row r="565" spans="1:11" ht="14.4" customHeight="1" x14ac:dyDescent="0.3">
      <c r="A565" s="625" t="s">
        <v>526</v>
      </c>
      <c r="B565" s="626" t="s">
        <v>528</v>
      </c>
      <c r="C565" s="627" t="s">
        <v>554</v>
      </c>
      <c r="D565" s="628" t="s">
        <v>555</v>
      </c>
      <c r="E565" s="627" t="s">
        <v>4177</v>
      </c>
      <c r="F565" s="628" t="s">
        <v>4178</v>
      </c>
      <c r="G565" s="627" t="s">
        <v>4876</v>
      </c>
      <c r="H565" s="627" t="s">
        <v>4877</v>
      </c>
      <c r="I565" s="629">
        <v>17.979999999999997</v>
      </c>
      <c r="J565" s="629">
        <v>600</v>
      </c>
      <c r="K565" s="630">
        <v>10788.3</v>
      </c>
    </row>
    <row r="566" spans="1:11" ht="14.4" customHeight="1" x14ac:dyDescent="0.3">
      <c r="A566" s="625" t="s">
        <v>526</v>
      </c>
      <c r="B566" s="626" t="s">
        <v>528</v>
      </c>
      <c r="C566" s="627" t="s">
        <v>554</v>
      </c>
      <c r="D566" s="628" t="s">
        <v>555</v>
      </c>
      <c r="E566" s="627" t="s">
        <v>4177</v>
      </c>
      <c r="F566" s="628" t="s">
        <v>4178</v>
      </c>
      <c r="G566" s="627" t="s">
        <v>4515</v>
      </c>
      <c r="H566" s="627" t="s">
        <v>4516</v>
      </c>
      <c r="I566" s="629">
        <v>17.794117647058822</v>
      </c>
      <c r="J566" s="629">
        <v>1702</v>
      </c>
      <c r="K566" s="630">
        <v>30183.440000000002</v>
      </c>
    </row>
    <row r="567" spans="1:11" ht="14.4" customHeight="1" x14ac:dyDescent="0.3">
      <c r="A567" s="625" t="s">
        <v>526</v>
      </c>
      <c r="B567" s="626" t="s">
        <v>528</v>
      </c>
      <c r="C567" s="627" t="s">
        <v>554</v>
      </c>
      <c r="D567" s="628" t="s">
        <v>555</v>
      </c>
      <c r="E567" s="627" t="s">
        <v>4177</v>
      </c>
      <c r="F567" s="628" t="s">
        <v>4178</v>
      </c>
      <c r="G567" s="627" t="s">
        <v>4878</v>
      </c>
      <c r="H567" s="627" t="s">
        <v>4879</v>
      </c>
      <c r="I567" s="629">
        <v>38.501428571428569</v>
      </c>
      <c r="J567" s="629">
        <v>340</v>
      </c>
      <c r="K567" s="630">
        <v>13090.72</v>
      </c>
    </row>
    <row r="568" spans="1:11" ht="14.4" customHeight="1" x14ac:dyDescent="0.3">
      <c r="A568" s="625" t="s">
        <v>526</v>
      </c>
      <c r="B568" s="626" t="s">
        <v>528</v>
      </c>
      <c r="C568" s="627" t="s">
        <v>554</v>
      </c>
      <c r="D568" s="628" t="s">
        <v>555</v>
      </c>
      <c r="E568" s="627" t="s">
        <v>4177</v>
      </c>
      <c r="F568" s="628" t="s">
        <v>4178</v>
      </c>
      <c r="G568" s="627" t="s">
        <v>4880</v>
      </c>
      <c r="H568" s="627" t="s">
        <v>4881</v>
      </c>
      <c r="I568" s="629">
        <v>2.36</v>
      </c>
      <c r="J568" s="629">
        <v>60</v>
      </c>
      <c r="K568" s="630">
        <v>141.6</v>
      </c>
    </row>
    <row r="569" spans="1:11" ht="14.4" customHeight="1" x14ac:dyDescent="0.3">
      <c r="A569" s="625" t="s">
        <v>526</v>
      </c>
      <c r="B569" s="626" t="s">
        <v>528</v>
      </c>
      <c r="C569" s="627" t="s">
        <v>554</v>
      </c>
      <c r="D569" s="628" t="s">
        <v>555</v>
      </c>
      <c r="E569" s="627" t="s">
        <v>4177</v>
      </c>
      <c r="F569" s="628" t="s">
        <v>4178</v>
      </c>
      <c r="G569" s="627" t="s">
        <v>4882</v>
      </c>
      <c r="H569" s="627" t="s">
        <v>4883</v>
      </c>
      <c r="I569" s="629">
        <v>17.98</v>
      </c>
      <c r="J569" s="629">
        <v>100</v>
      </c>
      <c r="K569" s="630">
        <v>1798.06</v>
      </c>
    </row>
    <row r="570" spans="1:11" ht="14.4" customHeight="1" x14ac:dyDescent="0.3">
      <c r="A570" s="625" t="s">
        <v>526</v>
      </c>
      <c r="B570" s="626" t="s">
        <v>528</v>
      </c>
      <c r="C570" s="627" t="s">
        <v>554</v>
      </c>
      <c r="D570" s="628" t="s">
        <v>555</v>
      </c>
      <c r="E570" s="627" t="s">
        <v>4177</v>
      </c>
      <c r="F570" s="628" t="s">
        <v>4178</v>
      </c>
      <c r="G570" s="627" t="s">
        <v>4219</v>
      </c>
      <c r="H570" s="627" t="s">
        <v>4220</v>
      </c>
      <c r="I570" s="629">
        <v>12.103999999999997</v>
      </c>
      <c r="J570" s="629">
        <v>420</v>
      </c>
      <c r="K570" s="630">
        <v>5083.5</v>
      </c>
    </row>
    <row r="571" spans="1:11" ht="14.4" customHeight="1" x14ac:dyDescent="0.3">
      <c r="A571" s="625" t="s">
        <v>526</v>
      </c>
      <c r="B571" s="626" t="s">
        <v>528</v>
      </c>
      <c r="C571" s="627" t="s">
        <v>554</v>
      </c>
      <c r="D571" s="628" t="s">
        <v>555</v>
      </c>
      <c r="E571" s="627" t="s">
        <v>4177</v>
      </c>
      <c r="F571" s="628" t="s">
        <v>4178</v>
      </c>
      <c r="G571" s="627" t="s">
        <v>4886</v>
      </c>
      <c r="H571" s="627" t="s">
        <v>4887</v>
      </c>
      <c r="I571" s="629">
        <v>121</v>
      </c>
      <c r="J571" s="629">
        <v>730</v>
      </c>
      <c r="K571" s="630">
        <v>88330</v>
      </c>
    </row>
    <row r="572" spans="1:11" ht="14.4" customHeight="1" x14ac:dyDescent="0.3">
      <c r="A572" s="625" t="s">
        <v>526</v>
      </c>
      <c r="B572" s="626" t="s">
        <v>528</v>
      </c>
      <c r="C572" s="627" t="s">
        <v>554</v>
      </c>
      <c r="D572" s="628" t="s">
        <v>555</v>
      </c>
      <c r="E572" s="627" t="s">
        <v>4177</v>
      </c>
      <c r="F572" s="628" t="s">
        <v>4178</v>
      </c>
      <c r="G572" s="627" t="s">
        <v>4888</v>
      </c>
      <c r="H572" s="627" t="s">
        <v>4889</v>
      </c>
      <c r="I572" s="629">
        <v>121</v>
      </c>
      <c r="J572" s="629">
        <v>920</v>
      </c>
      <c r="K572" s="630">
        <v>111320</v>
      </c>
    </row>
    <row r="573" spans="1:11" ht="14.4" customHeight="1" x14ac:dyDescent="0.3">
      <c r="A573" s="625" t="s">
        <v>526</v>
      </c>
      <c r="B573" s="626" t="s">
        <v>528</v>
      </c>
      <c r="C573" s="627" t="s">
        <v>554</v>
      </c>
      <c r="D573" s="628" t="s">
        <v>555</v>
      </c>
      <c r="E573" s="627" t="s">
        <v>4177</v>
      </c>
      <c r="F573" s="628" t="s">
        <v>4178</v>
      </c>
      <c r="G573" s="627" t="s">
        <v>4890</v>
      </c>
      <c r="H573" s="627" t="s">
        <v>4891</v>
      </c>
      <c r="I573" s="629">
        <v>104.06</v>
      </c>
      <c r="J573" s="629">
        <v>50</v>
      </c>
      <c r="K573" s="630">
        <v>5203</v>
      </c>
    </row>
    <row r="574" spans="1:11" ht="14.4" customHeight="1" x14ac:dyDescent="0.3">
      <c r="A574" s="625" t="s">
        <v>526</v>
      </c>
      <c r="B574" s="626" t="s">
        <v>528</v>
      </c>
      <c r="C574" s="627" t="s">
        <v>554</v>
      </c>
      <c r="D574" s="628" t="s">
        <v>555</v>
      </c>
      <c r="E574" s="627" t="s">
        <v>4177</v>
      </c>
      <c r="F574" s="628" t="s">
        <v>4178</v>
      </c>
      <c r="G574" s="627" t="s">
        <v>4537</v>
      </c>
      <c r="H574" s="627" t="s">
        <v>4538</v>
      </c>
      <c r="I574" s="629">
        <v>5.4050000000000002</v>
      </c>
      <c r="J574" s="629">
        <v>180</v>
      </c>
      <c r="K574" s="630">
        <v>976.8</v>
      </c>
    </row>
    <row r="575" spans="1:11" ht="14.4" customHeight="1" x14ac:dyDescent="0.3">
      <c r="A575" s="625" t="s">
        <v>526</v>
      </c>
      <c r="B575" s="626" t="s">
        <v>528</v>
      </c>
      <c r="C575" s="627" t="s">
        <v>554</v>
      </c>
      <c r="D575" s="628" t="s">
        <v>555</v>
      </c>
      <c r="E575" s="627" t="s">
        <v>4177</v>
      </c>
      <c r="F575" s="628" t="s">
        <v>4178</v>
      </c>
      <c r="G575" s="627" t="s">
        <v>4892</v>
      </c>
      <c r="H575" s="627" t="s">
        <v>4893</v>
      </c>
      <c r="I575" s="629">
        <v>120.00111111111111</v>
      </c>
      <c r="J575" s="629">
        <v>710</v>
      </c>
      <c r="K575" s="630">
        <v>85200.86</v>
      </c>
    </row>
    <row r="576" spans="1:11" ht="14.4" customHeight="1" x14ac:dyDescent="0.3">
      <c r="A576" s="625" t="s">
        <v>526</v>
      </c>
      <c r="B576" s="626" t="s">
        <v>528</v>
      </c>
      <c r="C576" s="627" t="s">
        <v>554</v>
      </c>
      <c r="D576" s="628" t="s">
        <v>555</v>
      </c>
      <c r="E576" s="627" t="s">
        <v>4177</v>
      </c>
      <c r="F576" s="628" t="s">
        <v>4178</v>
      </c>
      <c r="G576" s="627" t="s">
        <v>5060</v>
      </c>
      <c r="H576" s="627" t="s">
        <v>5061</v>
      </c>
      <c r="I576" s="629">
        <v>8.1999999999999993</v>
      </c>
      <c r="J576" s="629">
        <v>10</v>
      </c>
      <c r="K576" s="630">
        <v>82</v>
      </c>
    </row>
    <row r="577" spans="1:11" ht="14.4" customHeight="1" x14ac:dyDescent="0.3">
      <c r="A577" s="625" t="s">
        <v>526</v>
      </c>
      <c r="B577" s="626" t="s">
        <v>528</v>
      </c>
      <c r="C577" s="627" t="s">
        <v>554</v>
      </c>
      <c r="D577" s="628" t="s">
        <v>555</v>
      </c>
      <c r="E577" s="627" t="s">
        <v>4177</v>
      </c>
      <c r="F577" s="628" t="s">
        <v>4178</v>
      </c>
      <c r="G577" s="627" t="s">
        <v>4221</v>
      </c>
      <c r="H577" s="627" t="s">
        <v>4222</v>
      </c>
      <c r="I577" s="629">
        <v>0.46499999999999997</v>
      </c>
      <c r="J577" s="629">
        <v>1500</v>
      </c>
      <c r="K577" s="630">
        <v>691</v>
      </c>
    </row>
    <row r="578" spans="1:11" ht="14.4" customHeight="1" x14ac:dyDescent="0.3">
      <c r="A578" s="625" t="s">
        <v>526</v>
      </c>
      <c r="B578" s="626" t="s">
        <v>528</v>
      </c>
      <c r="C578" s="627" t="s">
        <v>554</v>
      </c>
      <c r="D578" s="628" t="s">
        <v>555</v>
      </c>
      <c r="E578" s="627" t="s">
        <v>4177</v>
      </c>
      <c r="F578" s="628" t="s">
        <v>4178</v>
      </c>
      <c r="G578" s="627" t="s">
        <v>4584</v>
      </c>
      <c r="H578" s="627" t="s">
        <v>4585</v>
      </c>
      <c r="I578" s="629">
        <v>3.9926315789473685</v>
      </c>
      <c r="J578" s="629">
        <v>7900</v>
      </c>
      <c r="K578" s="630">
        <v>31622</v>
      </c>
    </row>
    <row r="579" spans="1:11" ht="14.4" customHeight="1" x14ac:dyDescent="0.3">
      <c r="A579" s="625" t="s">
        <v>526</v>
      </c>
      <c r="B579" s="626" t="s">
        <v>528</v>
      </c>
      <c r="C579" s="627" t="s">
        <v>554</v>
      </c>
      <c r="D579" s="628" t="s">
        <v>555</v>
      </c>
      <c r="E579" s="627" t="s">
        <v>4177</v>
      </c>
      <c r="F579" s="628" t="s">
        <v>4178</v>
      </c>
      <c r="G579" s="627" t="s">
        <v>4586</v>
      </c>
      <c r="H579" s="627" t="s">
        <v>4587</v>
      </c>
      <c r="I579" s="629">
        <v>2.5500000000000003</v>
      </c>
      <c r="J579" s="629">
        <v>150</v>
      </c>
      <c r="K579" s="630">
        <v>382.5</v>
      </c>
    </row>
    <row r="580" spans="1:11" ht="14.4" customHeight="1" x14ac:dyDescent="0.3">
      <c r="A580" s="625" t="s">
        <v>526</v>
      </c>
      <c r="B580" s="626" t="s">
        <v>528</v>
      </c>
      <c r="C580" s="627" t="s">
        <v>554</v>
      </c>
      <c r="D580" s="628" t="s">
        <v>555</v>
      </c>
      <c r="E580" s="627" t="s">
        <v>4177</v>
      </c>
      <c r="F580" s="628" t="s">
        <v>4178</v>
      </c>
      <c r="G580" s="627" t="s">
        <v>4588</v>
      </c>
      <c r="H580" s="627" t="s">
        <v>4589</v>
      </c>
      <c r="I580" s="629">
        <v>2.5709090909090917</v>
      </c>
      <c r="J580" s="629">
        <v>650</v>
      </c>
      <c r="K580" s="630">
        <v>1667</v>
      </c>
    </row>
    <row r="581" spans="1:11" ht="14.4" customHeight="1" x14ac:dyDescent="0.3">
      <c r="A581" s="625" t="s">
        <v>526</v>
      </c>
      <c r="B581" s="626" t="s">
        <v>528</v>
      </c>
      <c r="C581" s="627" t="s">
        <v>554</v>
      </c>
      <c r="D581" s="628" t="s">
        <v>555</v>
      </c>
      <c r="E581" s="627" t="s">
        <v>4177</v>
      </c>
      <c r="F581" s="628" t="s">
        <v>4178</v>
      </c>
      <c r="G581" s="627" t="s">
        <v>4590</v>
      </c>
      <c r="H581" s="627" t="s">
        <v>4591</v>
      </c>
      <c r="I581" s="629">
        <v>2.5650000000000004</v>
      </c>
      <c r="J581" s="629">
        <v>700</v>
      </c>
      <c r="K581" s="630">
        <v>1798</v>
      </c>
    </row>
    <row r="582" spans="1:11" ht="14.4" customHeight="1" x14ac:dyDescent="0.3">
      <c r="A582" s="625" t="s">
        <v>526</v>
      </c>
      <c r="B582" s="626" t="s">
        <v>528</v>
      </c>
      <c r="C582" s="627" t="s">
        <v>554</v>
      </c>
      <c r="D582" s="628" t="s">
        <v>555</v>
      </c>
      <c r="E582" s="627" t="s">
        <v>4177</v>
      </c>
      <c r="F582" s="628" t="s">
        <v>4178</v>
      </c>
      <c r="G582" s="627" t="s">
        <v>4903</v>
      </c>
      <c r="H582" s="627" t="s">
        <v>4904</v>
      </c>
      <c r="I582" s="629">
        <v>2.5666666666666673</v>
      </c>
      <c r="J582" s="629">
        <v>650</v>
      </c>
      <c r="K582" s="630">
        <v>1670</v>
      </c>
    </row>
    <row r="583" spans="1:11" ht="14.4" customHeight="1" x14ac:dyDescent="0.3">
      <c r="A583" s="625" t="s">
        <v>526</v>
      </c>
      <c r="B583" s="626" t="s">
        <v>528</v>
      </c>
      <c r="C583" s="627" t="s">
        <v>554</v>
      </c>
      <c r="D583" s="628" t="s">
        <v>555</v>
      </c>
      <c r="E583" s="627" t="s">
        <v>4177</v>
      </c>
      <c r="F583" s="628" t="s">
        <v>4178</v>
      </c>
      <c r="G583" s="627" t="s">
        <v>4592</v>
      </c>
      <c r="H583" s="627" t="s">
        <v>4593</v>
      </c>
      <c r="I583" s="629">
        <v>15.39</v>
      </c>
      <c r="J583" s="629">
        <v>50</v>
      </c>
      <c r="K583" s="630">
        <v>769.5</v>
      </c>
    </row>
    <row r="584" spans="1:11" ht="14.4" customHeight="1" x14ac:dyDescent="0.3">
      <c r="A584" s="625" t="s">
        <v>526</v>
      </c>
      <c r="B584" s="626" t="s">
        <v>528</v>
      </c>
      <c r="C584" s="627" t="s">
        <v>554</v>
      </c>
      <c r="D584" s="628" t="s">
        <v>555</v>
      </c>
      <c r="E584" s="627" t="s">
        <v>4177</v>
      </c>
      <c r="F584" s="628" t="s">
        <v>4178</v>
      </c>
      <c r="G584" s="627" t="s">
        <v>4907</v>
      </c>
      <c r="H584" s="627" t="s">
        <v>4908</v>
      </c>
      <c r="I584" s="629">
        <v>19.36</v>
      </c>
      <c r="J584" s="629">
        <v>20</v>
      </c>
      <c r="K584" s="630">
        <v>387.20000000000005</v>
      </c>
    </row>
    <row r="585" spans="1:11" ht="14.4" customHeight="1" x14ac:dyDescent="0.3">
      <c r="A585" s="625" t="s">
        <v>526</v>
      </c>
      <c r="B585" s="626" t="s">
        <v>528</v>
      </c>
      <c r="C585" s="627" t="s">
        <v>554</v>
      </c>
      <c r="D585" s="628" t="s">
        <v>555</v>
      </c>
      <c r="E585" s="627" t="s">
        <v>4177</v>
      </c>
      <c r="F585" s="628" t="s">
        <v>4178</v>
      </c>
      <c r="G585" s="627" t="s">
        <v>4911</v>
      </c>
      <c r="H585" s="627" t="s">
        <v>4912</v>
      </c>
      <c r="I585" s="629">
        <v>100.985</v>
      </c>
      <c r="J585" s="629">
        <v>40</v>
      </c>
      <c r="K585" s="630">
        <v>4065.8</v>
      </c>
    </row>
    <row r="586" spans="1:11" ht="14.4" customHeight="1" x14ac:dyDescent="0.3">
      <c r="A586" s="625" t="s">
        <v>526</v>
      </c>
      <c r="B586" s="626" t="s">
        <v>528</v>
      </c>
      <c r="C586" s="627" t="s">
        <v>554</v>
      </c>
      <c r="D586" s="628" t="s">
        <v>555</v>
      </c>
      <c r="E586" s="627" t="s">
        <v>4177</v>
      </c>
      <c r="F586" s="628" t="s">
        <v>4178</v>
      </c>
      <c r="G586" s="627" t="s">
        <v>4915</v>
      </c>
      <c r="H586" s="627" t="s">
        <v>4916</v>
      </c>
      <c r="I586" s="629">
        <v>41</v>
      </c>
      <c r="J586" s="629">
        <v>100</v>
      </c>
      <c r="K586" s="630">
        <v>4099.83</v>
      </c>
    </row>
    <row r="587" spans="1:11" ht="14.4" customHeight="1" x14ac:dyDescent="0.3">
      <c r="A587" s="625" t="s">
        <v>526</v>
      </c>
      <c r="B587" s="626" t="s">
        <v>528</v>
      </c>
      <c r="C587" s="627" t="s">
        <v>554</v>
      </c>
      <c r="D587" s="628" t="s">
        <v>555</v>
      </c>
      <c r="E587" s="627" t="s">
        <v>4177</v>
      </c>
      <c r="F587" s="628" t="s">
        <v>4178</v>
      </c>
      <c r="G587" s="627" t="s">
        <v>5062</v>
      </c>
      <c r="H587" s="627" t="s">
        <v>5063</v>
      </c>
      <c r="I587" s="629">
        <v>34.200000000000003</v>
      </c>
      <c r="J587" s="629">
        <v>19</v>
      </c>
      <c r="K587" s="630">
        <v>649.80000000000007</v>
      </c>
    </row>
    <row r="588" spans="1:11" ht="14.4" customHeight="1" x14ac:dyDescent="0.3">
      <c r="A588" s="625" t="s">
        <v>526</v>
      </c>
      <c r="B588" s="626" t="s">
        <v>528</v>
      </c>
      <c r="C588" s="627" t="s">
        <v>554</v>
      </c>
      <c r="D588" s="628" t="s">
        <v>555</v>
      </c>
      <c r="E588" s="627" t="s">
        <v>4177</v>
      </c>
      <c r="F588" s="628" t="s">
        <v>4178</v>
      </c>
      <c r="G588" s="627" t="s">
        <v>5064</v>
      </c>
      <c r="H588" s="627" t="s">
        <v>5065</v>
      </c>
      <c r="I588" s="629">
        <v>36.11</v>
      </c>
      <c r="J588" s="629">
        <v>1</v>
      </c>
      <c r="K588" s="630">
        <v>36.11</v>
      </c>
    </row>
    <row r="589" spans="1:11" ht="14.4" customHeight="1" x14ac:dyDescent="0.3">
      <c r="A589" s="625" t="s">
        <v>526</v>
      </c>
      <c r="B589" s="626" t="s">
        <v>528</v>
      </c>
      <c r="C589" s="627" t="s">
        <v>554</v>
      </c>
      <c r="D589" s="628" t="s">
        <v>555</v>
      </c>
      <c r="E589" s="627" t="s">
        <v>4177</v>
      </c>
      <c r="F589" s="628" t="s">
        <v>4178</v>
      </c>
      <c r="G589" s="627" t="s">
        <v>5066</v>
      </c>
      <c r="H589" s="627" t="s">
        <v>5067</v>
      </c>
      <c r="I589" s="629">
        <v>1500.8933333333334</v>
      </c>
      <c r="J589" s="629">
        <v>9</v>
      </c>
      <c r="K589" s="630">
        <v>13508</v>
      </c>
    </row>
    <row r="590" spans="1:11" ht="14.4" customHeight="1" x14ac:dyDescent="0.3">
      <c r="A590" s="625" t="s">
        <v>526</v>
      </c>
      <c r="B590" s="626" t="s">
        <v>528</v>
      </c>
      <c r="C590" s="627" t="s">
        <v>554</v>
      </c>
      <c r="D590" s="628" t="s">
        <v>555</v>
      </c>
      <c r="E590" s="627" t="s">
        <v>4177</v>
      </c>
      <c r="F590" s="628" t="s">
        <v>4178</v>
      </c>
      <c r="G590" s="627" t="s">
        <v>5068</v>
      </c>
      <c r="H590" s="627" t="s">
        <v>5069</v>
      </c>
      <c r="I590" s="629">
        <v>1426.59</v>
      </c>
      <c r="J590" s="629">
        <v>10</v>
      </c>
      <c r="K590" s="630">
        <v>14265.800000000001</v>
      </c>
    </row>
    <row r="591" spans="1:11" ht="14.4" customHeight="1" x14ac:dyDescent="0.3">
      <c r="A591" s="625" t="s">
        <v>526</v>
      </c>
      <c r="B591" s="626" t="s">
        <v>528</v>
      </c>
      <c r="C591" s="627" t="s">
        <v>554</v>
      </c>
      <c r="D591" s="628" t="s">
        <v>555</v>
      </c>
      <c r="E591" s="627" t="s">
        <v>4177</v>
      </c>
      <c r="F591" s="628" t="s">
        <v>4178</v>
      </c>
      <c r="G591" s="627" t="s">
        <v>5070</v>
      </c>
      <c r="H591" s="627" t="s">
        <v>5071</v>
      </c>
      <c r="I591" s="629">
        <v>33.76</v>
      </c>
      <c r="J591" s="629">
        <v>100</v>
      </c>
      <c r="K591" s="630">
        <v>3376</v>
      </c>
    </row>
    <row r="592" spans="1:11" ht="14.4" customHeight="1" x14ac:dyDescent="0.3">
      <c r="A592" s="625" t="s">
        <v>526</v>
      </c>
      <c r="B592" s="626" t="s">
        <v>528</v>
      </c>
      <c r="C592" s="627" t="s">
        <v>554</v>
      </c>
      <c r="D592" s="628" t="s">
        <v>555</v>
      </c>
      <c r="E592" s="627" t="s">
        <v>4177</v>
      </c>
      <c r="F592" s="628" t="s">
        <v>4178</v>
      </c>
      <c r="G592" s="627" t="s">
        <v>5072</v>
      </c>
      <c r="H592" s="627" t="s">
        <v>5073</v>
      </c>
      <c r="I592" s="629">
        <v>96.68</v>
      </c>
      <c r="J592" s="629">
        <v>80</v>
      </c>
      <c r="K592" s="630">
        <v>7734.4</v>
      </c>
    </row>
    <row r="593" spans="1:11" ht="14.4" customHeight="1" x14ac:dyDescent="0.3">
      <c r="A593" s="625" t="s">
        <v>526</v>
      </c>
      <c r="B593" s="626" t="s">
        <v>528</v>
      </c>
      <c r="C593" s="627" t="s">
        <v>554</v>
      </c>
      <c r="D593" s="628" t="s">
        <v>555</v>
      </c>
      <c r="E593" s="627" t="s">
        <v>4177</v>
      </c>
      <c r="F593" s="628" t="s">
        <v>4178</v>
      </c>
      <c r="G593" s="627" t="s">
        <v>5074</v>
      </c>
      <c r="H593" s="627" t="s">
        <v>5075</v>
      </c>
      <c r="I593" s="629">
        <v>123.21</v>
      </c>
      <c r="J593" s="629">
        <v>20</v>
      </c>
      <c r="K593" s="630">
        <v>2464.2800000000002</v>
      </c>
    </row>
    <row r="594" spans="1:11" ht="14.4" customHeight="1" x14ac:dyDescent="0.3">
      <c r="A594" s="625" t="s">
        <v>526</v>
      </c>
      <c r="B594" s="626" t="s">
        <v>528</v>
      </c>
      <c r="C594" s="627" t="s">
        <v>554</v>
      </c>
      <c r="D594" s="628" t="s">
        <v>555</v>
      </c>
      <c r="E594" s="627" t="s">
        <v>4177</v>
      </c>
      <c r="F594" s="628" t="s">
        <v>4178</v>
      </c>
      <c r="G594" s="627" t="s">
        <v>5076</v>
      </c>
      <c r="H594" s="627" t="s">
        <v>5077</v>
      </c>
      <c r="I594" s="629">
        <v>2568.6</v>
      </c>
      <c r="J594" s="629">
        <v>3</v>
      </c>
      <c r="K594" s="630">
        <v>7705.7999999999993</v>
      </c>
    </row>
    <row r="595" spans="1:11" ht="14.4" customHeight="1" x14ac:dyDescent="0.3">
      <c r="A595" s="625" t="s">
        <v>526</v>
      </c>
      <c r="B595" s="626" t="s">
        <v>528</v>
      </c>
      <c r="C595" s="627" t="s">
        <v>554</v>
      </c>
      <c r="D595" s="628" t="s">
        <v>555</v>
      </c>
      <c r="E595" s="627" t="s">
        <v>4177</v>
      </c>
      <c r="F595" s="628" t="s">
        <v>4178</v>
      </c>
      <c r="G595" s="627" t="s">
        <v>5078</v>
      </c>
      <c r="H595" s="627" t="s">
        <v>5079</v>
      </c>
      <c r="I595" s="629">
        <v>1426.5811111111111</v>
      </c>
      <c r="J595" s="629">
        <v>42</v>
      </c>
      <c r="K595" s="630">
        <v>59916.53</v>
      </c>
    </row>
    <row r="596" spans="1:11" ht="14.4" customHeight="1" x14ac:dyDescent="0.3">
      <c r="A596" s="625" t="s">
        <v>526</v>
      </c>
      <c r="B596" s="626" t="s">
        <v>528</v>
      </c>
      <c r="C596" s="627" t="s">
        <v>554</v>
      </c>
      <c r="D596" s="628" t="s">
        <v>555</v>
      </c>
      <c r="E596" s="627" t="s">
        <v>4177</v>
      </c>
      <c r="F596" s="628" t="s">
        <v>4178</v>
      </c>
      <c r="G596" s="627" t="s">
        <v>5080</v>
      </c>
      <c r="H596" s="627" t="s">
        <v>5081</v>
      </c>
      <c r="I596" s="629">
        <v>1426.585</v>
      </c>
      <c r="J596" s="629">
        <v>34</v>
      </c>
      <c r="K596" s="630">
        <v>48503.99</v>
      </c>
    </row>
    <row r="597" spans="1:11" ht="14.4" customHeight="1" x14ac:dyDescent="0.3">
      <c r="A597" s="625" t="s">
        <v>526</v>
      </c>
      <c r="B597" s="626" t="s">
        <v>528</v>
      </c>
      <c r="C597" s="627" t="s">
        <v>554</v>
      </c>
      <c r="D597" s="628" t="s">
        <v>555</v>
      </c>
      <c r="E597" s="627" t="s">
        <v>4177</v>
      </c>
      <c r="F597" s="628" t="s">
        <v>4178</v>
      </c>
      <c r="G597" s="627" t="s">
        <v>4638</v>
      </c>
      <c r="H597" s="627" t="s">
        <v>4639</v>
      </c>
      <c r="I597" s="629">
        <v>12.821999999999999</v>
      </c>
      <c r="J597" s="629">
        <v>1150</v>
      </c>
      <c r="K597" s="630">
        <v>14777.47</v>
      </c>
    </row>
    <row r="598" spans="1:11" ht="14.4" customHeight="1" x14ac:dyDescent="0.3">
      <c r="A598" s="625" t="s">
        <v>526</v>
      </c>
      <c r="B598" s="626" t="s">
        <v>528</v>
      </c>
      <c r="C598" s="627" t="s">
        <v>554</v>
      </c>
      <c r="D598" s="628" t="s">
        <v>555</v>
      </c>
      <c r="E598" s="627" t="s">
        <v>4177</v>
      </c>
      <c r="F598" s="628" t="s">
        <v>4178</v>
      </c>
      <c r="G598" s="627" t="s">
        <v>5082</v>
      </c>
      <c r="H598" s="627" t="s">
        <v>5083</v>
      </c>
      <c r="I598" s="629">
        <v>1426.6033333333332</v>
      </c>
      <c r="J598" s="629">
        <v>9</v>
      </c>
      <c r="K598" s="630">
        <v>12839.419999999998</v>
      </c>
    </row>
    <row r="599" spans="1:11" ht="14.4" customHeight="1" x14ac:dyDescent="0.3">
      <c r="A599" s="625" t="s">
        <v>526</v>
      </c>
      <c r="B599" s="626" t="s">
        <v>528</v>
      </c>
      <c r="C599" s="627" t="s">
        <v>554</v>
      </c>
      <c r="D599" s="628" t="s">
        <v>555</v>
      </c>
      <c r="E599" s="627" t="s">
        <v>4177</v>
      </c>
      <c r="F599" s="628" t="s">
        <v>4178</v>
      </c>
      <c r="G599" s="627" t="s">
        <v>5084</v>
      </c>
      <c r="H599" s="627" t="s">
        <v>5085</v>
      </c>
      <c r="I599" s="629">
        <v>1300</v>
      </c>
      <c r="J599" s="629">
        <v>2</v>
      </c>
      <c r="K599" s="630">
        <v>2600</v>
      </c>
    </row>
    <row r="600" spans="1:11" ht="14.4" customHeight="1" x14ac:dyDescent="0.3">
      <c r="A600" s="625" t="s">
        <v>526</v>
      </c>
      <c r="B600" s="626" t="s">
        <v>528</v>
      </c>
      <c r="C600" s="627" t="s">
        <v>554</v>
      </c>
      <c r="D600" s="628" t="s">
        <v>555</v>
      </c>
      <c r="E600" s="627" t="s">
        <v>4177</v>
      </c>
      <c r="F600" s="628" t="s">
        <v>4178</v>
      </c>
      <c r="G600" s="627" t="s">
        <v>5086</v>
      </c>
      <c r="H600" s="627" t="s">
        <v>5087</v>
      </c>
      <c r="I600" s="629">
        <v>1426.64</v>
      </c>
      <c r="J600" s="629">
        <v>5</v>
      </c>
      <c r="K600" s="630">
        <v>7133.2</v>
      </c>
    </row>
    <row r="601" spans="1:11" ht="14.4" customHeight="1" x14ac:dyDescent="0.3">
      <c r="A601" s="625" t="s">
        <v>526</v>
      </c>
      <c r="B601" s="626" t="s">
        <v>528</v>
      </c>
      <c r="C601" s="627" t="s">
        <v>554</v>
      </c>
      <c r="D601" s="628" t="s">
        <v>555</v>
      </c>
      <c r="E601" s="627" t="s">
        <v>4177</v>
      </c>
      <c r="F601" s="628" t="s">
        <v>4178</v>
      </c>
      <c r="G601" s="627" t="s">
        <v>4650</v>
      </c>
      <c r="H601" s="627" t="s">
        <v>4651</v>
      </c>
      <c r="I601" s="629">
        <v>845.8</v>
      </c>
      <c r="J601" s="629">
        <v>3</v>
      </c>
      <c r="K601" s="630">
        <v>2411.6</v>
      </c>
    </row>
    <row r="602" spans="1:11" ht="14.4" customHeight="1" x14ac:dyDescent="0.3">
      <c r="A602" s="625" t="s">
        <v>526</v>
      </c>
      <c r="B602" s="626" t="s">
        <v>528</v>
      </c>
      <c r="C602" s="627" t="s">
        <v>554</v>
      </c>
      <c r="D602" s="628" t="s">
        <v>555</v>
      </c>
      <c r="E602" s="627" t="s">
        <v>4177</v>
      </c>
      <c r="F602" s="628" t="s">
        <v>4178</v>
      </c>
      <c r="G602" s="627" t="s">
        <v>5088</v>
      </c>
      <c r="H602" s="627" t="s">
        <v>5089</v>
      </c>
      <c r="I602" s="629">
        <v>121</v>
      </c>
      <c r="J602" s="629">
        <v>30</v>
      </c>
      <c r="K602" s="630">
        <v>3630</v>
      </c>
    </row>
    <row r="603" spans="1:11" ht="14.4" customHeight="1" x14ac:dyDescent="0.3">
      <c r="A603" s="625" t="s">
        <v>526</v>
      </c>
      <c r="B603" s="626" t="s">
        <v>528</v>
      </c>
      <c r="C603" s="627" t="s">
        <v>554</v>
      </c>
      <c r="D603" s="628" t="s">
        <v>555</v>
      </c>
      <c r="E603" s="627" t="s">
        <v>4177</v>
      </c>
      <c r="F603" s="628" t="s">
        <v>4178</v>
      </c>
      <c r="G603" s="627" t="s">
        <v>5090</v>
      </c>
      <c r="H603" s="627" t="s">
        <v>5091</v>
      </c>
      <c r="I603" s="629">
        <v>132</v>
      </c>
      <c r="J603" s="629">
        <v>30</v>
      </c>
      <c r="K603" s="630">
        <v>3959.9700000000003</v>
      </c>
    </row>
    <row r="604" spans="1:11" ht="14.4" customHeight="1" x14ac:dyDescent="0.3">
      <c r="A604" s="625" t="s">
        <v>526</v>
      </c>
      <c r="B604" s="626" t="s">
        <v>528</v>
      </c>
      <c r="C604" s="627" t="s">
        <v>554</v>
      </c>
      <c r="D604" s="628" t="s">
        <v>555</v>
      </c>
      <c r="E604" s="627" t="s">
        <v>4177</v>
      </c>
      <c r="F604" s="628" t="s">
        <v>4178</v>
      </c>
      <c r="G604" s="627" t="s">
        <v>4949</v>
      </c>
      <c r="H604" s="627" t="s">
        <v>4950</v>
      </c>
      <c r="I604" s="629">
        <v>104.05999999999997</v>
      </c>
      <c r="J604" s="629">
        <v>180</v>
      </c>
      <c r="K604" s="630">
        <v>18730.8</v>
      </c>
    </row>
    <row r="605" spans="1:11" ht="14.4" customHeight="1" x14ac:dyDescent="0.3">
      <c r="A605" s="625" t="s">
        <v>526</v>
      </c>
      <c r="B605" s="626" t="s">
        <v>528</v>
      </c>
      <c r="C605" s="627" t="s">
        <v>554</v>
      </c>
      <c r="D605" s="628" t="s">
        <v>555</v>
      </c>
      <c r="E605" s="627" t="s">
        <v>4177</v>
      </c>
      <c r="F605" s="628" t="s">
        <v>4178</v>
      </c>
      <c r="G605" s="627" t="s">
        <v>5092</v>
      </c>
      <c r="H605" s="627" t="s">
        <v>5093</v>
      </c>
      <c r="I605" s="629">
        <v>1501.145</v>
      </c>
      <c r="J605" s="629">
        <v>7</v>
      </c>
      <c r="K605" s="630">
        <v>10508</v>
      </c>
    </row>
    <row r="606" spans="1:11" ht="14.4" customHeight="1" x14ac:dyDescent="0.3">
      <c r="A606" s="625" t="s">
        <v>526</v>
      </c>
      <c r="B606" s="626" t="s">
        <v>528</v>
      </c>
      <c r="C606" s="627" t="s">
        <v>554</v>
      </c>
      <c r="D606" s="628" t="s">
        <v>555</v>
      </c>
      <c r="E606" s="627" t="s">
        <v>4177</v>
      </c>
      <c r="F606" s="628" t="s">
        <v>4178</v>
      </c>
      <c r="G606" s="627" t="s">
        <v>5094</v>
      </c>
      <c r="H606" s="627" t="s">
        <v>5095</v>
      </c>
      <c r="I606" s="629">
        <v>229</v>
      </c>
      <c r="J606" s="629">
        <v>10</v>
      </c>
      <c r="K606" s="630">
        <v>2290</v>
      </c>
    </row>
    <row r="607" spans="1:11" ht="14.4" customHeight="1" x14ac:dyDescent="0.3">
      <c r="A607" s="625" t="s">
        <v>526</v>
      </c>
      <c r="B607" s="626" t="s">
        <v>528</v>
      </c>
      <c r="C607" s="627" t="s">
        <v>554</v>
      </c>
      <c r="D607" s="628" t="s">
        <v>555</v>
      </c>
      <c r="E607" s="627" t="s">
        <v>4177</v>
      </c>
      <c r="F607" s="628" t="s">
        <v>4178</v>
      </c>
      <c r="G607" s="627" t="s">
        <v>5096</v>
      </c>
      <c r="H607" s="627" t="s">
        <v>5097</v>
      </c>
      <c r="I607" s="629">
        <v>229</v>
      </c>
      <c r="J607" s="629">
        <v>5</v>
      </c>
      <c r="K607" s="630">
        <v>1145</v>
      </c>
    </row>
    <row r="608" spans="1:11" ht="14.4" customHeight="1" x14ac:dyDescent="0.3">
      <c r="A608" s="625" t="s">
        <v>526</v>
      </c>
      <c r="B608" s="626" t="s">
        <v>528</v>
      </c>
      <c r="C608" s="627" t="s">
        <v>554</v>
      </c>
      <c r="D608" s="628" t="s">
        <v>555</v>
      </c>
      <c r="E608" s="627" t="s">
        <v>4177</v>
      </c>
      <c r="F608" s="628" t="s">
        <v>4178</v>
      </c>
      <c r="G608" s="627" t="s">
        <v>5098</v>
      </c>
      <c r="H608" s="627" t="s">
        <v>5099</v>
      </c>
      <c r="I608" s="629">
        <v>232.66666666666666</v>
      </c>
      <c r="J608" s="629">
        <v>15</v>
      </c>
      <c r="K608" s="630">
        <v>3446</v>
      </c>
    </row>
    <row r="609" spans="1:11" ht="14.4" customHeight="1" x14ac:dyDescent="0.3">
      <c r="A609" s="625" t="s">
        <v>526</v>
      </c>
      <c r="B609" s="626" t="s">
        <v>528</v>
      </c>
      <c r="C609" s="627" t="s">
        <v>554</v>
      </c>
      <c r="D609" s="628" t="s">
        <v>555</v>
      </c>
      <c r="E609" s="627" t="s">
        <v>4177</v>
      </c>
      <c r="F609" s="628" t="s">
        <v>4178</v>
      </c>
      <c r="G609" s="627" t="s">
        <v>5100</v>
      </c>
      <c r="H609" s="627" t="s">
        <v>5101</v>
      </c>
      <c r="I609" s="629">
        <v>198.98333333333335</v>
      </c>
      <c r="J609" s="629">
        <v>50</v>
      </c>
      <c r="K609" s="630">
        <v>9949.2900000000009</v>
      </c>
    </row>
    <row r="610" spans="1:11" ht="14.4" customHeight="1" x14ac:dyDescent="0.3">
      <c r="A610" s="625" t="s">
        <v>526</v>
      </c>
      <c r="B610" s="626" t="s">
        <v>528</v>
      </c>
      <c r="C610" s="627" t="s">
        <v>554</v>
      </c>
      <c r="D610" s="628" t="s">
        <v>555</v>
      </c>
      <c r="E610" s="627" t="s">
        <v>4177</v>
      </c>
      <c r="F610" s="628" t="s">
        <v>4178</v>
      </c>
      <c r="G610" s="627" t="s">
        <v>4990</v>
      </c>
      <c r="H610" s="627" t="s">
        <v>4991</v>
      </c>
      <c r="I610" s="629">
        <v>27.225000000000001</v>
      </c>
      <c r="J610" s="629">
        <v>100</v>
      </c>
      <c r="K610" s="630">
        <v>2722.5</v>
      </c>
    </row>
    <row r="611" spans="1:11" ht="14.4" customHeight="1" x14ac:dyDescent="0.3">
      <c r="A611" s="625" t="s">
        <v>526</v>
      </c>
      <c r="B611" s="626" t="s">
        <v>528</v>
      </c>
      <c r="C611" s="627" t="s">
        <v>554</v>
      </c>
      <c r="D611" s="628" t="s">
        <v>555</v>
      </c>
      <c r="E611" s="627" t="s">
        <v>4177</v>
      </c>
      <c r="F611" s="628" t="s">
        <v>4178</v>
      </c>
      <c r="G611" s="627" t="s">
        <v>4992</v>
      </c>
      <c r="H611" s="627" t="s">
        <v>4993</v>
      </c>
      <c r="I611" s="629">
        <v>24.2</v>
      </c>
      <c r="J611" s="629">
        <v>50</v>
      </c>
      <c r="K611" s="630">
        <v>1210</v>
      </c>
    </row>
    <row r="612" spans="1:11" ht="14.4" customHeight="1" x14ac:dyDescent="0.3">
      <c r="A612" s="625" t="s">
        <v>526</v>
      </c>
      <c r="B612" s="626" t="s">
        <v>528</v>
      </c>
      <c r="C612" s="627" t="s">
        <v>554</v>
      </c>
      <c r="D612" s="628" t="s">
        <v>555</v>
      </c>
      <c r="E612" s="627" t="s">
        <v>4177</v>
      </c>
      <c r="F612" s="628" t="s">
        <v>4178</v>
      </c>
      <c r="G612" s="627" t="s">
        <v>4994</v>
      </c>
      <c r="H612" s="627" t="s">
        <v>4995</v>
      </c>
      <c r="I612" s="629">
        <v>26.216666666666669</v>
      </c>
      <c r="J612" s="629">
        <v>200</v>
      </c>
      <c r="K612" s="630">
        <v>5142.5</v>
      </c>
    </row>
    <row r="613" spans="1:11" ht="14.4" customHeight="1" x14ac:dyDescent="0.3">
      <c r="A613" s="625" t="s">
        <v>526</v>
      </c>
      <c r="B613" s="626" t="s">
        <v>528</v>
      </c>
      <c r="C613" s="627" t="s">
        <v>554</v>
      </c>
      <c r="D613" s="628" t="s">
        <v>555</v>
      </c>
      <c r="E613" s="627" t="s">
        <v>4177</v>
      </c>
      <c r="F613" s="628" t="s">
        <v>4178</v>
      </c>
      <c r="G613" s="627" t="s">
        <v>4996</v>
      </c>
      <c r="H613" s="627" t="s">
        <v>4997</v>
      </c>
      <c r="I613" s="629">
        <v>24.2</v>
      </c>
      <c r="J613" s="629">
        <v>150</v>
      </c>
      <c r="K613" s="630">
        <v>3630</v>
      </c>
    </row>
    <row r="614" spans="1:11" ht="14.4" customHeight="1" x14ac:dyDescent="0.3">
      <c r="A614" s="625" t="s">
        <v>526</v>
      </c>
      <c r="B614" s="626" t="s">
        <v>528</v>
      </c>
      <c r="C614" s="627" t="s">
        <v>554</v>
      </c>
      <c r="D614" s="628" t="s">
        <v>555</v>
      </c>
      <c r="E614" s="627" t="s">
        <v>4177</v>
      </c>
      <c r="F614" s="628" t="s">
        <v>4178</v>
      </c>
      <c r="G614" s="627" t="s">
        <v>5102</v>
      </c>
      <c r="H614" s="627" t="s">
        <v>5103</v>
      </c>
      <c r="I614" s="629">
        <v>132</v>
      </c>
      <c r="J614" s="629">
        <v>10</v>
      </c>
      <c r="K614" s="630">
        <v>1319.99</v>
      </c>
    </row>
    <row r="615" spans="1:11" ht="14.4" customHeight="1" x14ac:dyDescent="0.3">
      <c r="A615" s="625" t="s">
        <v>526</v>
      </c>
      <c r="B615" s="626" t="s">
        <v>528</v>
      </c>
      <c r="C615" s="627" t="s">
        <v>554</v>
      </c>
      <c r="D615" s="628" t="s">
        <v>555</v>
      </c>
      <c r="E615" s="627" t="s">
        <v>4177</v>
      </c>
      <c r="F615" s="628" t="s">
        <v>4178</v>
      </c>
      <c r="G615" s="627" t="s">
        <v>5104</v>
      </c>
      <c r="H615" s="627" t="s">
        <v>5105</v>
      </c>
      <c r="I615" s="629">
        <v>132</v>
      </c>
      <c r="J615" s="629">
        <v>10</v>
      </c>
      <c r="K615" s="630">
        <v>1319.99</v>
      </c>
    </row>
    <row r="616" spans="1:11" ht="14.4" customHeight="1" x14ac:dyDescent="0.3">
      <c r="A616" s="625" t="s">
        <v>526</v>
      </c>
      <c r="B616" s="626" t="s">
        <v>528</v>
      </c>
      <c r="C616" s="627" t="s">
        <v>554</v>
      </c>
      <c r="D616" s="628" t="s">
        <v>555</v>
      </c>
      <c r="E616" s="627" t="s">
        <v>4181</v>
      </c>
      <c r="F616" s="628" t="s">
        <v>4182</v>
      </c>
      <c r="G616" s="627" t="s">
        <v>4687</v>
      </c>
      <c r="H616" s="627" t="s">
        <v>4688</v>
      </c>
      <c r="I616" s="629">
        <v>319.90999999999997</v>
      </c>
      <c r="J616" s="629">
        <v>200</v>
      </c>
      <c r="K616" s="630">
        <v>63982.359999999986</v>
      </c>
    </row>
    <row r="617" spans="1:11" ht="14.4" customHeight="1" x14ac:dyDescent="0.3">
      <c r="A617" s="625" t="s">
        <v>526</v>
      </c>
      <c r="B617" s="626" t="s">
        <v>528</v>
      </c>
      <c r="C617" s="627" t="s">
        <v>554</v>
      </c>
      <c r="D617" s="628" t="s">
        <v>555</v>
      </c>
      <c r="E617" s="627" t="s">
        <v>4181</v>
      </c>
      <c r="F617" s="628" t="s">
        <v>4182</v>
      </c>
      <c r="G617" s="627" t="s">
        <v>4694</v>
      </c>
      <c r="H617" s="627" t="s">
        <v>4695</v>
      </c>
      <c r="I617" s="629">
        <v>265.68599999999998</v>
      </c>
      <c r="J617" s="629">
        <v>50</v>
      </c>
      <c r="K617" s="630">
        <v>13284.300000000001</v>
      </c>
    </row>
    <row r="618" spans="1:11" ht="14.4" customHeight="1" x14ac:dyDescent="0.3">
      <c r="A618" s="625" t="s">
        <v>526</v>
      </c>
      <c r="B618" s="626" t="s">
        <v>528</v>
      </c>
      <c r="C618" s="627" t="s">
        <v>554</v>
      </c>
      <c r="D618" s="628" t="s">
        <v>555</v>
      </c>
      <c r="E618" s="627" t="s">
        <v>4185</v>
      </c>
      <c r="F618" s="628" t="s">
        <v>4186</v>
      </c>
      <c r="G618" s="627" t="s">
        <v>4708</v>
      </c>
      <c r="H618" s="627" t="s">
        <v>4709</v>
      </c>
      <c r="I618" s="629">
        <v>8.0949999999999971</v>
      </c>
      <c r="J618" s="629">
        <v>8000</v>
      </c>
      <c r="K618" s="630">
        <v>64905</v>
      </c>
    </row>
    <row r="619" spans="1:11" ht="14.4" customHeight="1" x14ac:dyDescent="0.3">
      <c r="A619" s="625" t="s">
        <v>526</v>
      </c>
      <c r="B619" s="626" t="s">
        <v>528</v>
      </c>
      <c r="C619" s="627" t="s">
        <v>554</v>
      </c>
      <c r="D619" s="628" t="s">
        <v>555</v>
      </c>
      <c r="E619" s="627" t="s">
        <v>4185</v>
      </c>
      <c r="F619" s="628" t="s">
        <v>4186</v>
      </c>
      <c r="G619" s="627" t="s">
        <v>5022</v>
      </c>
      <c r="H619" s="627" t="s">
        <v>5023</v>
      </c>
      <c r="I619" s="629">
        <v>12.477499999999996</v>
      </c>
      <c r="J619" s="629">
        <v>1500</v>
      </c>
      <c r="K619" s="630">
        <v>18602.5</v>
      </c>
    </row>
    <row r="620" spans="1:11" ht="14.4" customHeight="1" x14ac:dyDescent="0.3">
      <c r="A620" s="625" t="s">
        <v>526</v>
      </c>
      <c r="B620" s="626" t="s">
        <v>528</v>
      </c>
      <c r="C620" s="627" t="s">
        <v>554</v>
      </c>
      <c r="D620" s="628" t="s">
        <v>555</v>
      </c>
      <c r="E620" s="627" t="s">
        <v>4185</v>
      </c>
      <c r="F620" s="628" t="s">
        <v>4186</v>
      </c>
      <c r="G620" s="627" t="s">
        <v>4726</v>
      </c>
      <c r="H620" s="627" t="s">
        <v>4727</v>
      </c>
      <c r="I620" s="629">
        <v>7.01</v>
      </c>
      <c r="J620" s="629">
        <v>300</v>
      </c>
      <c r="K620" s="630">
        <v>2103</v>
      </c>
    </row>
    <row r="621" spans="1:11" ht="14.4" customHeight="1" x14ac:dyDescent="0.3">
      <c r="A621" s="625" t="s">
        <v>526</v>
      </c>
      <c r="B621" s="626" t="s">
        <v>528</v>
      </c>
      <c r="C621" s="627" t="s">
        <v>554</v>
      </c>
      <c r="D621" s="628" t="s">
        <v>555</v>
      </c>
      <c r="E621" s="627" t="s">
        <v>4187</v>
      </c>
      <c r="F621" s="628" t="s">
        <v>4188</v>
      </c>
      <c r="G621" s="627" t="s">
        <v>5106</v>
      </c>
      <c r="H621" s="627" t="s">
        <v>5107</v>
      </c>
      <c r="I621" s="629">
        <v>35.14</v>
      </c>
      <c r="J621" s="629">
        <v>720</v>
      </c>
      <c r="K621" s="630">
        <v>25113.279999999999</v>
      </c>
    </row>
    <row r="622" spans="1:11" ht="14.4" customHeight="1" x14ac:dyDescent="0.3">
      <c r="A622" s="625" t="s">
        <v>526</v>
      </c>
      <c r="B622" s="626" t="s">
        <v>528</v>
      </c>
      <c r="C622" s="627" t="s">
        <v>554</v>
      </c>
      <c r="D622" s="628" t="s">
        <v>555</v>
      </c>
      <c r="E622" s="627" t="s">
        <v>4189</v>
      </c>
      <c r="F622" s="628" t="s">
        <v>4190</v>
      </c>
      <c r="G622" s="627" t="s">
        <v>4225</v>
      </c>
      <c r="H622" s="627" t="s">
        <v>4226</v>
      </c>
      <c r="I622" s="629">
        <v>180.43857142857146</v>
      </c>
      <c r="J622" s="629">
        <v>200</v>
      </c>
      <c r="K622" s="630">
        <v>36087.030000000006</v>
      </c>
    </row>
    <row r="623" spans="1:11" ht="14.4" customHeight="1" x14ac:dyDescent="0.3">
      <c r="A623" s="625" t="s">
        <v>526</v>
      </c>
      <c r="B623" s="626" t="s">
        <v>528</v>
      </c>
      <c r="C623" s="627" t="s">
        <v>554</v>
      </c>
      <c r="D623" s="628" t="s">
        <v>555</v>
      </c>
      <c r="E623" s="627" t="s">
        <v>4189</v>
      </c>
      <c r="F623" s="628" t="s">
        <v>4190</v>
      </c>
      <c r="G623" s="627" t="s">
        <v>4227</v>
      </c>
      <c r="H623" s="627" t="s">
        <v>4228</v>
      </c>
      <c r="I623" s="629">
        <v>0.29999999999999993</v>
      </c>
      <c r="J623" s="629">
        <v>8700</v>
      </c>
      <c r="K623" s="630">
        <v>2600</v>
      </c>
    </row>
    <row r="624" spans="1:11" ht="14.4" customHeight="1" x14ac:dyDescent="0.3">
      <c r="A624" s="625" t="s">
        <v>526</v>
      </c>
      <c r="B624" s="626" t="s">
        <v>528</v>
      </c>
      <c r="C624" s="627" t="s">
        <v>554</v>
      </c>
      <c r="D624" s="628" t="s">
        <v>555</v>
      </c>
      <c r="E624" s="627" t="s">
        <v>4189</v>
      </c>
      <c r="F624" s="628" t="s">
        <v>4190</v>
      </c>
      <c r="G624" s="627" t="s">
        <v>4229</v>
      </c>
      <c r="H624" s="627" t="s">
        <v>4230</v>
      </c>
      <c r="I624" s="629">
        <v>0.30363636363636365</v>
      </c>
      <c r="J624" s="629">
        <v>4800</v>
      </c>
      <c r="K624" s="630">
        <v>1448</v>
      </c>
    </row>
    <row r="625" spans="1:11" ht="14.4" customHeight="1" x14ac:dyDescent="0.3">
      <c r="A625" s="625" t="s">
        <v>526</v>
      </c>
      <c r="B625" s="626" t="s">
        <v>528</v>
      </c>
      <c r="C625" s="627" t="s">
        <v>554</v>
      </c>
      <c r="D625" s="628" t="s">
        <v>555</v>
      </c>
      <c r="E625" s="627" t="s">
        <v>4189</v>
      </c>
      <c r="F625" s="628" t="s">
        <v>4190</v>
      </c>
      <c r="G625" s="627" t="s">
        <v>5026</v>
      </c>
      <c r="H625" s="627" t="s">
        <v>5027</v>
      </c>
      <c r="I625" s="629">
        <v>48.821249999999999</v>
      </c>
      <c r="J625" s="629">
        <v>200</v>
      </c>
      <c r="K625" s="630">
        <v>9764.52</v>
      </c>
    </row>
    <row r="626" spans="1:11" ht="14.4" customHeight="1" x14ac:dyDescent="0.3">
      <c r="A626" s="625" t="s">
        <v>526</v>
      </c>
      <c r="B626" s="626" t="s">
        <v>528</v>
      </c>
      <c r="C626" s="627" t="s">
        <v>554</v>
      </c>
      <c r="D626" s="628" t="s">
        <v>555</v>
      </c>
      <c r="E626" s="627" t="s">
        <v>4189</v>
      </c>
      <c r="F626" s="628" t="s">
        <v>4190</v>
      </c>
      <c r="G626" s="627" t="s">
        <v>4231</v>
      </c>
      <c r="H626" s="627" t="s">
        <v>4232</v>
      </c>
      <c r="I626" s="629">
        <v>0.30149999999999993</v>
      </c>
      <c r="J626" s="629">
        <v>15100</v>
      </c>
      <c r="K626" s="630">
        <v>4540</v>
      </c>
    </row>
    <row r="627" spans="1:11" ht="14.4" customHeight="1" x14ac:dyDescent="0.3">
      <c r="A627" s="625" t="s">
        <v>526</v>
      </c>
      <c r="B627" s="626" t="s">
        <v>528</v>
      </c>
      <c r="C627" s="627" t="s">
        <v>554</v>
      </c>
      <c r="D627" s="628" t="s">
        <v>555</v>
      </c>
      <c r="E627" s="627" t="s">
        <v>4189</v>
      </c>
      <c r="F627" s="628" t="s">
        <v>4190</v>
      </c>
      <c r="G627" s="627" t="s">
        <v>5028</v>
      </c>
      <c r="H627" s="627" t="s">
        <v>5029</v>
      </c>
      <c r="I627" s="629">
        <v>48.82</v>
      </c>
      <c r="J627" s="629">
        <v>75</v>
      </c>
      <c r="K627" s="630">
        <v>3661.6800000000003</v>
      </c>
    </row>
    <row r="628" spans="1:11" ht="14.4" customHeight="1" x14ac:dyDescent="0.3">
      <c r="A628" s="625" t="s">
        <v>526</v>
      </c>
      <c r="B628" s="626" t="s">
        <v>528</v>
      </c>
      <c r="C628" s="627" t="s">
        <v>554</v>
      </c>
      <c r="D628" s="628" t="s">
        <v>555</v>
      </c>
      <c r="E628" s="627" t="s">
        <v>4189</v>
      </c>
      <c r="F628" s="628" t="s">
        <v>4190</v>
      </c>
      <c r="G628" s="627" t="s">
        <v>5030</v>
      </c>
      <c r="H628" s="627" t="s">
        <v>5031</v>
      </c>
      <c r="I628" s="629">
        <v>48.82</v>
      </c>
      <c r="J628" s="629">
        <v>100</v>
      </c>
      <c r="K628" s="630">
        <v>4882.3599999999997</v>
      </c>
    </row>
    <row r="629" spans="1:11" ht="14.4" customHeight="1" x14ac:dyDescent="0.3">
      <c r="A629" s="625" t="s">
        <v>526</v>
      </c>
      <c r="B629" s="626" t="s">
        <v>528</v>
      </c>
      <c r="C629" s="627" t="s">
        <v>554</v>
      </c>
      <c r="D629" s="628" t="s">
        <v>555</v>
      </c>
      <c r="E629" s="627" t="s">
        <v>4189</v>
      </c>
      <c r="F629" s="628" t="s">
        <v>4190</v>
      </c>
      <c r="G629" s="627" t="s">
        <v>5108</v>
      </c>
      <c r="H629" s="627" t="s">
        <v>5109</v>
      </c>
      <c r="I629" s="629">
        <v>180.43999999999997</v>
      </c>
      <c r="J629" s="629">
        <v>75</v>
      </c>
      <c r="K629" s="630">
        <v>13532.64</v>
      </c>
    </row>
    <row r="630" spans="1:11" ht="14.4" customHeight="1" x14ac:dyDescent="0.3">
      <c r="A630" s="625" t="s">
        <v>526</v>
      </c>
      <c r="B630" s="626" t="s">
        <v>528</v>
      </c>
      <c r="C630" s="627" t="s">
        <v>554</v>
      </c>
      <c r="D630" s="628" t="s">
        <v>555</v>
      </c>
      <c r="E630" s="627" t="s">
        <v>4189</v>
      </c>
      <c r="F630" s="628" t="s">
        <v>4190</v>
      </c>
      <c r="G630" s="627" t="s">
        <v>5110</v>
      </c>
      <c r="H630" s="627" t="s">
        <v>5111</v>
      </c>
      <c r="I630" s="629">
        <v>48.82</v>
      </c>
      <c r="J630" s="629">
        <v>25</v>
      </c>
      <c r="K630" s="630">
        <v>1220.5899999999999</v>
      </c>
    </row>
    <row r="631" spans="1:11" ht="14.4" customHeight="1" x14ac:dyDescent="0.3">
      <c r="A631" s="625" t="s">
        <v>526</v>
      </c>
      <c r="B631" s="626" t="s">
        <v>528</v>
      </c>
      <c r="C631" s="627" t="s">
        <v>554</v>
      </c>
      <c r="D631" s="628" t="s">
        <v>555</v>
      </c>
      <c r="E631" s="627" t="s">
        <v>4189</v>
      </c>
      <c r="F631" s="628" t="s">
        <v>4190</v>
      </c>
      <c r="G631" s="627" t="s">
        <v>5032</v>
      </c>
      <c r="H631" s="627" t="s">
        <v>5033</v>
      </c>
      <c r="I631" s="629">
        <v>48.822499999999998</v>
      </c>
      <c r="J631" s="629">
        <v>100</v>
      </c>
      <c r="K631" s="630">
        <v>4882.3600000000006</v>
      </c>
    </row>
    <row r="632" spans="1:11" ht="14.4" customHeight="1" x14ac:dyDescent="0.3">
      <c r="A632" s="625" t="s">
        <v>526</v>
      </c>
      <c r="B632" s="626" t="s">
        <v>528</v>
      </c>
      <c r="C632" s="627" t="s">
        <v>554</v>
      </c>
      <c r="D632" s="628" t="s">
        <v>555</v>
      </c>
      <c r="E632" s="627" t="s">
        <v>4189</v>
      </c>
      <c r="F632" s="628" t="s">
        <v>4190</v>
      </c>
      <c r="G632" s="627" t="s">
        <v>5112</v>
      </c>
      <c r="H632" s="627" t="s">
        <v>5113</v>
      </c>
      <c r="I632" s="629">
        <v>31.737142857142857</v>
      </c>
      <c r="J632" s="629">
        <v>175</v>
      </c>
      <c r="K632" s="630">
        <v>5553.86</v>
      </c>
    </row>
    <row r="633" spans="1:11" ht="14.4" customHeight="1" x14ac:dyDescent="0.3">
      <c r="A633" s="625" t="s">
        <v>526</v>
      </c>
      <c r="B633" s="626" t="s">
        <v>528</v>
      </c>
      <c r="C633" s="627" t="s">
        <v>554</v>
      </c>
      <c r="D633" s="628" t="s">
        <v>555</v>
      </c>
      <c r="E633" s="627" t="s">
        <v>4189</v>
      </c>
      <c r="F633" s="628" t="s">
        <v>4190</v>
      </c>
      <c r="G633" s="627" t="s">
        <v>5114</v>
      </c>
      <c r="H633" s="627" t="s">
        <v>5115</v>
      </c>
      <c r="I633" s="629">
        <v>180.43666666666664</v>
      </c>
      <c r="J633" s="629">
        <v>75</v>
      </c>
      <c r="K633" s="630">
        <v>13532.64</v>
      </c>
    </row>
    <row r="634" spans="1:11" ht="14.4" customHeight="1" x14ac:dyDescent="0.3">
      <c r="A634" s="625" t="s">
        <v>526</v>
      </c>
      <c r="B634" s="626" t="s">
        <v>528</v>
      </c>
      <c r="C634" s="627" t="s">
        <v>554</v>
      </c>
      <c r="D634" s="628" t="s">
        <v>555</v>
      </c>
      <c r="E634" s="627" t="s">
        <v>4191</v>
      </c>
      <c r="F634" s="628" t="s">
        <v>4192</v>
      </c>
      <c r="G634" s="627" t="s">
        <v>4237</v>
      </c>
      <c r="H634" s="627" t="s">
        <v>4238</v>
      </c>
      <c r="I634" s="629">
        <v>0.79894736842105285</v>
      </c>
      <c r="J634" s="629">
        <v>24400</v>
      </c>
      <c r="K634" s="630">
        <v>19473</v>
      </c>
    </row>
    <row r="635" spans="1:11" ht="14.4" customHeight="1" x14ac:dyDescent="0.3">
      <c r="A635" s="625" t="s">
        <v>526</v>
      </c>
      <c r="B635" s="626" t="s">
        <v>528</v>
      </c>
      <c r="C635" s="627" t="s">
        <v>554</v>
      </c>
      <c r="D635" s="628" t="s">
        <v>555</v>
      </c>
      <c r="E635" s="627" t="s">
        <v>4191</v>
      </c>
      <c r="F635" s="628" t="s">
        <v>4192</v>
      </c>
      <c r="G635" s="627" t="s">
        <v>4239</v>
      </c>
      <c r="H635" s="627" t="s">
        <v>4240</v>
      </c>
      <c r="I635" s="629">
        <v>1.1833333333333331</v>
      </c>
      <c r="J635" s="629">
        <v>4000</v>
      </c>
      <c r="K635" s="630">
        <v>4728.74</v>
      </c>
    </row>
    <row r="636" spans="1:11" ht="14.4" customHeight="1" x14ac:dyDescent="0.3">
      <c r="A636" s="625" t="s">
        <v>526</v>
      </c>
      <c r="B636" s="626" t="s">
        <v>528</v>
      </c>
      <c r="C636" s="627" t="s">
        <v>554</v>
      </c>
      <c r="D636" s="628" t="s">
        <v>555</v>
      </c>
      <c r="E636" s="627" t="s">
        <v>4191</v>
      </c>
      <c r="F636" s="628" t="s">
        <v>4192</v>
      </c>
      <c r="G636" s="627" t="s">
        <v>4241</v>
      </c>
      <c r="H636" s="627" t="s">
        <v>4242</v>
      </c>
      <c r="I636" s="629">
        <v>0.8041176470588236</v>
      </c>
      <c r="J636" s="629">
        <v>19600</v>
      </c>
      <c r="K636" s="630">
        <v>15656</v>
      </c>
    </row>
    <row r="637" spans="1:11" ht="14.4" customHeight="1" x14ac:dyDescent="0.3">
      <c r="A637" s="625" t="s">
        <v>526</v>
      </c>
      <c r="B637" s="626" t="s">
        <v>528</v>
      </c>
      <c r="C637" s="627" t="s">
        <v>554</v>
      </c>
      <c r="D637" s="628" t="s">
        <v>555</v>
      </c>
      <c r="E637" s="627" t="s">
        <v>4173</v>
      </c>
      <c r="F637" s="628" t="s">
        <v>4174</v>
      </c>
      <c r="G637" s="627" t="s">
        <v>4752</v>
      </c>
      <c r="H637" s="627" t="s">
        <v>4753</v>
      </c>
      <c r="I637" s="629">
        <v>152.46</v>
      </c>
      <c r="J637" s="629">
        <v>29</v>
      </c>
      <c r="K637" s="630">
        <v>4421.34</v>
      </c>
    </row>
    <row r="638" spans="1:11" ht="14.4" customHeight="1" x14ac:dyDescent="0.3">
      <c r="A638" s="625" t="s">
        <v>526</v>
      </c>
      <c r="B638" s="626" t="s">
        <v>528</v>
      </c>
      <c r="C638" s="627" t="s">
        <v>556</v>
      </c>
      <c r="D638" s="628" t="s">
        <v>557</v>
      </c>
      <c r="E638" s="627" t="s">
        <v>4175</v>
      </c>
      <c r="F638" s="628" t="s">
        <v>4176</v>
      </c>
      <c r="G638" s="627" t="s">
        <v>4261</v>
      </c>
      <c r="H638" s="627" t="s">
        <v>4262</v>
      </c>
      <c r="I638" s="629">
        <v>2.9599999999999995</v>
      </c>
      <c r="J638" s="629">
        <v>30</v>
      </c>
      <c r="K638" s="630">
        <v>88.800000000000011</v>
      </c>
    </row>
    <row r="639" spans="1:11" ht="14.4" customHeight="1" x14ac:dyDescent="0.3">
      <c r="A639" s="625" t="s">
        <v>526</v>
      </c>
      <c r="B639" s="626" t="s">
        <v>528</v>
      </c>
      <c r="C639" s="627" t="s">
        <v>556</v>
      </c>
      <c r="D639" s="628" t="s">
        <v>557</v>
      </c>
      <c r="E639" s="627" t="s">
        <v>4175</v>
      </c>
      <c r="F639" s="628" t="s">
        <v>4176</v>
      </c>
      <c r="G639" s="627" t="s">
        <v>4265</v>
      </c>
      <c r="H639" s="627" t="s">
        <v>4266</v>
      </c>
      <c r="I639" s="629">
        <v>27.245000000000001</v>
      </c>
      <c r="J639" s="629">
        <v>12</v>
      </c>
      <c r="K639" s="630">
        <v>326.46000000000004</v>
      </c>
    </row>
    <row r="640" spans="1:11" ht="14.4" customHeight="1" x14ac:dyDescent="0.3">
      <c r="A640" s="625" t="s">
        <v>526</v>
      </c>
      <c r="B640" s="626" t="s">
        <v>528</v>
      </c>
      <c r="C640" s="627" t="s">
        <v>556</v>
      </c>
      <c r="D640" s="628" t="s">
        <v>557</v>
      </c>
      <c r="E640" s="627" t="s">
        <v>4175</v>
      </c>
      <c r="F640" s="628" t="s">
        <v>4176</v>
      </c>
      <c r="G640" s="627" t="s">
        <v>4197</v>
      </c>
      <c r="H640" s="627" t="s">
        <v>4198</v>
      </c>
      <c r="I640" s="629">
        <v>0.59874999999999989</v>
      </c>
      <c r="J640" s="629">
        <v>850</v>
      </c>
      <c r="K640" s="630">
        <v>508.5</v>
      </c>
    </row>
    <row r="641" spans="1:11" ht="14.4" customHeight="1" x14ac:dyDescent="0.3">
      <c r="A641" s="625" t="s">
        <v>526</v>
      </c>
      <c r="B641" s="626" t="s">
        <v>528</v>
      </c>
      <c r="C641" s="627" t="s">
        <v>556</v>
      </c>
      <c r="D641" s="628" t="s">
        <v>557</v>
      </c>
      <c r="E641" s="627" t="s">
        <v>4175</v>
      </c>
      <c r="F641" s="628" t="s">
        <v>4176</v>
      </c>
      <c r="G641" s="627" t="s">
        <v>4307</v>
      </c>
      <c r="H641" s="627" t="s">
        <v>4308</v>
      </c>
      <c r="I641" s="629">
        <v>8.5850000000000009</v>
      </c>
      <c r="J641" s="629">
        <v>4</v>
      </c>
      <c r="K641" s="630">
        <v>34.340000000000003</v>
      </c>
    </row>
    <row r="642" spans="1:11" ht="14.4" customHeight="1" x14ac:dyDescent="0.3">
      <c r="A642" s="625" t="s">
        <v>526</v>
      </c>
      <c r="B642" s="626" t="s">
        <v>528</v>
      </c>
      <c r="C642" s="627" t="s">
        <v>556</v>
      </c>
      <c r="D642" s="628" t="s">
        <v>557</v>
      </c>
      <c r="E642" s="627" t="s">
        <v>4175</v>
      </c>
      <c r="F642" s="628" t="s">
        <v>4176</v>
      </c>
      <c r="G642" s="627" t="s">
        <v>4307</v>
      </c>
      <c r="H642" s="627" t="s">
        <v>4309</v>
      </c>
      <c r="I642" s="629">
        <v>8.58</v>
      </c>
      <c r="J642" s="629">
        <v>10</v>
      </c>
      <c r="K642" s="630">
        <v>85.800000000000011</v>
      </c>
    </row>
    <row r="643" spans="1:11" ht="14.4" customHeight="1" x14ac:dyDescent="0.3">
      <c r="A643" s="625" t="s">
        <v>526</v>
      </c>
      <c r="B643" s="626" t="s">
        <v>528</v>
      </c>
      <c r="C643" s="627" t="s">
        <v>556</v>
      </c>
      <c r="D643" s="628" t="s">
        <v>557</v>
      </c>
      <c r="E643" s="627" t="s">
        <v>4175</v>
      </c>
      <c r="F643" s="628" t="s">
        <v>4176</v>
      </c>
      <c r="G643" s="627" t="s">
        <v>5116</v>
      </c>
      <c r="H643" s="627" t="s">
        <v>5117</v>
      </c>
      <c r="I643" s="629">
        <v>0.7</v>
      </c>
      <c r="J643" s="629">
        <v>90</v>
      </c>
      <c r="K643" s="630">
        <v>63.24</v>
      </c>
    </row>
    <row r="644" spans="1:11" ht="14.4" customHeight="1" x14ac:dyDescent="0.3">
      <c r="A644" s="625" t="s">
        <v>526</v>
      </c>
      <c r="B644" s="626" t="s">
        <v>528</v>
      </c>
      <c r="C644" s="627" t="s">
        <v>556</v>
      </c>
      <c r="D644" s="628" t="s">
        <v>557</v>
      </c>
      <c r="E644" s="627" t="s">
        <v>4177</v>
      </c>
      <c r="F644" s="628" t="s">
        <v>4178</v>
      </c>
      <c r="G644" s="627" t="s">
        <v>4375</v>
      </c>
      <c r="H644" s="627" t="s">
        <v>4376</v>
      </c>
      <c r="I644" s="629">
        <v>11.1225</v>
      </c>
      <c r="J644" s="629">
        <v>200</v>
      </c>
      <c r="K644" s="630">
        <v>2224.5</v>
      </c>
    </row>
    <row r="645" spans="1:11" ht="14.4" customHeight="1" x14ac:dyDescent="0.3">
      <c r="A645" s="625" t="s">
        <v>526</v>
      </c>
      <c r="B645" s="626" t="s">
        <v>528</v>
      </c>
      <c r="C645" s="627" t="s">
        <v>556</v>
      </c>
      <c r="D645" s="628" t="s">
        <v>557</v>
      </c>
      <c r="E645" s="627" t="s">
        <v>4177</v>
      </c>
      <c r="F645" s="628" t="s">
        <v>4178</v>
      </c>
      <c r="G645" s="627" t="s">
        <v>4205</v>
      </c>
      <c r="H645" s="627" t="s">
        <v>4206</v>
      </c>
      <c r="I645" s="629">
        <v>0.92571428571428582</v>
      </c>
      <c r="J645" s="629">
        <v>700</v>
      </c>
      <c r="K645" s="630">
        <v>648</v>
      </c>
    </row>
    <row r="646" spans="1:11" ht="14.4" customHeight="1" x14ac:dyDescent="0.3">
      <c r="A646" s="625" t="s">
        <v>526</v>
      </c>
      <c r="B646" s="626" t="s">
        <v>528</v>
      </c>
      <c r="C646" s="627" t="s">
        <v>556</v>
      </c>
      <c r="D646" s="628" t="s">
        <v>557</v>
      </c>
      <c r="E646" s="627" t="s">
        <v>4177</v>
      </c>
      <c r="F646" s="628" t="s">
        <v>4178</v>
      </c>
      <c r="G646" s="627" t="s">
        <v>4207</v>
      </c>
      <c r="H646" s="627" t="s">
        <v>4208</v>
      </c>
      <c r="I646" s="629">
        <v>1.4249999999999998</v>
      </c>
      <c r="J646" s="629">
        <v>3000</v>
      </c>
      <c r="K646" s="630">
        <v>4283</v>
      </c>
    </row>
    <row r="647" spans="1:11" ht="14.4" customHeight="1" x14ac:dyDescent="0.3">
      <c r="A647" s="625" t="s">
        <v>526</v>
      </c>
      <c r="B647" s="626" t="s">
        <v>528</v>
      </c>
      <c r="C647" s="627" t="s">
        <v>556</v>
      </c>
      <c r="D647" s="628" t="s">
        <v>557</v>
      </c>
      <c r="E647" s="627" t="s">
        <v>4177</v>
      </c>
      <c r="F647" s="628" t="s">
        <v>4178</v>
      </c>
      <c r="G647" s="627" t="s">
        <v>4209</v>
      </c>
      <c r="H647" s="627" t="s">
        <v>4210</v>
      </c>
      <c r="I647" s="629">
        <v>0.41</v>
      </c>
      <c r="J647" s="629">
        <v>300</v>
      </c>
      <c r="K647" s="630">
        <v>123</v>
      </c>
    </row>
    <row r="648" spans="1:11" ht="14.4" customHeight="1" x14ac:dyDescent="0.3">
      <c r="A648" s="625" t="s">
        <v>526</v>
      </c>
      <c r="B648" s="626" t="s">
        <v>528</v>
      </c>
      <c r="C648" s="627" t="s">
        <v>556</v>
      </c>
      <c r="D648" s="628" t="s">
        <v>557</v>
      </c>
      <c r="E648" s="627" t="s">
        <v>4177</v>
      </c>
      <c r="F648" s="628" t="s">
        <v>4178</v>
      </c>
      <c r="G648" s="627" t="s">
        <v>4211</v>
      </c>
      <c r="H648" s="627" t="s">
        <v>4212</v>
      </c>
      <c r="I648" s="629">
        <v>0.5714285714285714</v>
      </c>
      <c r="J648" s="629">
        <v>700</v>
      </c>
      <c r="K648" s="630">
        <v>400</v>
      </c>
    </row>
    <row r="649" spans="1:11" ht="14.4" customHeight="1" x14ac:dyDescent="0.3">
      <c r="A649" s="625" t="s">
        <v>526</v>
      </c>
      <c r="B649" s="626" t="s">
        <v>528</v>
      </c>
      <c r="C649" s="627" t="s">
        <v>556</v>
      </c>
      <c r="D649" s="628" t="s">
        <v>557</v>
      </c>
      <c r="E649" s="627" t="s">
        <v>4177</v>
      </c>
      <c r="F649" s="628" t="s">
        <v>4178</v>
      </c>
      <c r="G649" s="627" t="s">
        <v>4830</v>
      </c>
      <c r="H649" s="627" t="s">
        <v>4831</v>
      </c>
      <c r="I649" s="629">
        <v>17.850000000000001</v>
      </c>
      <c r="J649" s="629">
        <v>500</v>
      </c>
      <c r="K649" s="630">
        <v>8925</v>
      </c>
    </row>
    <row r="650" spans="1:11" ht="14.4" customHeight="1" x14ac:dyDescent="0.3">
      <c r="A650" s="625" t="s">
        <v>526</v>
      </c>
      <c r="B650" s="626" t="s">
        <v>528</v>
      </c>
      <c r="C650" s="627" t="s">
        <v>556</v>
      </c>
      <c r="D650" s="628" t="s">
        <v>557</v>
      </c>
      <c r="E650" s="627" t="s">
        <v>4177</v>
      </c>
      <c r="F650" s="628" t="s">
        <v>4178</v>
      </c>
      <c r="G650" s="627" t="s">
        <v>4213</v>
      </c>
      <c r="H650" s="627" t="s">
        <v>4214</v>
      </c>
      <c r="I650" s="629">
        <v>1.5590000000000002</v>
      </c>
      <c r="J650" s="629">
        <v>1200</v>
      </c>
      <c r="K650" s="630">
        <v>1867</v>
      </c>
    </row>
    <row r="651" spans="1:11" ht="14.4" customHeight="1" x14ac:dyDescent="0.3">
      <c r="A651" s="625" t="s">
        <v>526</v>
      </c>
      <c r="B651" s="626" t="s">
        <v>528</v>
      </c>
      <c r="C651" s="627" t="s">
        <v>556</v>
      </c>
      <c r="D651" s="628" t="s">
        <v>557</v>
      </c>
      <c r="E651" s="627" t="s">
        <v>4177</v>
      </c>
      <c r="F651" s="628" t="s">
        <v>4178</v>
      </c>
      <c r="G651" s="627" t="s">
        <v>4215</v>
      </c>
      <c r="H651" s="627" t="s">
        <v>4216</v>
      </c>
      <c r="I651" s="629">
        <v>5.0500000000000007</v>
      </c>
      <c r="J651" s="629">
        <v>1420</v>
      </c>
      <c r="K651" s="630">
        <v>7181.0000000000009</v>
      </c>
    </row>
    <row r="652" spans="1:11" ht="14.4" customHeight="1" x14ac:dyDescent="0.3">
      <c r="A652" s="625" t="s">
        <v>526</v>
      </c>
      <c r="B652" s="626" t="s">
        <v>528</v>
      </c>
      <c r="C652" s="627" t="s">
        <v>556</v>
      </c>
      <c r="D652" s="628" t="s">
        <v>557</v>
      </c>
      <c r="E652" s="627" t="s">
        <v>4177</v>
      </c>
      <c r="F652" s="628" t="s">
        <v>4178</v>
      </c>
      <c r="G652" s="627" t="s">
        <v>4483</v>
      </c>
      <c r="H652" s="627" t="s">
        <v>4484</v>
      </c>
      <c r="I652" s="629">
        <v>7.9959999999999996</v>
      </c>
      <c r="J652" s="629">
        <v>800</v>
      </c>
      <c r="K652" s="630">
        <v>6392.8</v>
      </c>
    </row>
    <row r="653" spans="1:11" ht="14.4" customHeight="1" x14ac:dyDescent="0.3">
      <c r="A653" s="625" t="s">
        <v>526</v>
      </c>
      <c r="B653" s="626" t="s">
        <v>528</v>
      </c>
      <c r="C653" s="627" t="s">
        <v>556</v>
      </c>
      <c r="D653" s="628" t="s">
        <v>557</v>
      </c>
      <c r="E653" s="627" t="s">
        <v>4177</v>
      </c>
      <c r="F653" s="628" t="s">
        <v>4178</v>
      </c>
      <c r="G653" s="627" t="s">
        <v>4219</v>
      </c>
      <c r="H653" s="627" t="s">
        <v>4220</v>
      </c>
      <c r="I653" s="629">
        <v>12.11</v>
      </c>
      <c r="J653" s="629">
        <v>27</v>
      </c>
      <c r="K653" s="630">
        <v>326.96999999999997</v>
      </c>
    </row>
    <row r="654" spans="1:11" ht="14.4" customHeight="1" x14ac:dyDescent="0.3">
      <c r="A654" s="625" t="s">
        <v>526</v>
      </c>
      <c r="B654" s="626" t="s">
        <v>528</v>
      </c>
      <c r="C654" s="627" t="s">
        <v>556</v>
      </c>
      <c r="D654" s="628" t="s">
        <v>557</v>
      </c>
      <c r="E654" s="627" t="s">
        <v>4177</v>
      </c>
      <c r="F654" s="628" t="s">
        <v>4178</v>
      </c>
      <c r="G654" s="627" t="s">
        <v>4551</v>
      </c>
      <c r="H654" s="627" t="s">
        <v>4552</v>
      </c>
      <c r="I654" s="629">
        <v>1.5522222222222224</v>
      </c>
      <c r="J654" s="629">
        <v>1200</v>
      </c>
      <c r="K654" s="630">
        <v>1863</v>
      </c>
    </row>
    <row r="655" spans="1:11" ht="14.4" customHeight="1" x14ac:dyDescent="0.3">
      <c r="A655" s="625" t="s">
        <v>526</v>
      </c>
      <c r="B655" s="626" t="s">
        <v>528</v>
      </c>
      <c r="C655" s="627" t="s">
        <v>556</v>
      </c>
      <c r="D655" s="628" t="s">
        <v>557</v>
      </c>
      <c r="E655" s="627" t="s">
        <v>4177</v>
      </c>
      <c r="F655" s="628" t="s">
        <v>4178</v>
      </c>
      <c r="G655" s="627" t="s">
        <v>4561</v>
      </c>
      <c r="H655" s="627" t="s">
        <v>4562</v>
      </c>
      <c r="I655" s="629">
        <v>471.9</v>
      </c>
      <c r="J655" s="629">
        <v>2</v>
      </c>
      <c r="K655" s="630">
        <v>943.8</v>
      </c>
    </row>
    <row r="656" spans="1:11" ht="14.4" customHeight="1" x14ac:dyDescent="0.3">
      <c r="A656" s="625" t="s">
        <v>526</v>
      </c>
      <c r="B656" s="626" t="s">
        <v>528</v>
      </c>
      <c r="C656" s="627" t="s">
        <v>556</v>
      </c>
      <c r="D656" s="628" t="s">
        <v>557</v>
      </c>
      <c r="E656" s="627" t="s">
        <v>4177</v>
      </c>
      <c r="F656" s="628" t="s">
        <v>4178</v>
      </c>
      <c r="G656" s="627" t="s">
        <v>4561</v>
      </c>
      <c r="H656" s="627" t="s">
        <v>4563</v>
      </c>
      <c r="I656" s="629">
        <v>350.9</v>
      </c>
      <c r="J656" s="629">
        <v>1</v>
      </c>
      <c r="K656" s="630">
        <v>350.9</v>
      </c>
    </row>
    <row r="657" spans="1:11" ht="14.4" customHeight="1" x14ac:dyDescent="0.3">
      <c r="A657" s="625" t="s">
        <v>526</v>
      </c>
      <c r="B657" s="626" t="s">
        <v>528</v>
      </c>
      <c r="C657" s="627" t="s">
        <v>556</v>
      </c>
      <c r="D657" s="628" t="s">
        <v>557</v>
      </c>
      <c r="E657" s="627" t="s">
        <v>4177</v>
      </c>
      <c r="F657" s="628" t="s">
        <v>4178</v>
      </c>
      <c r="G657" s="627" t="s">
        <v>5118</v>
      </c>
      <c r="H657" s="627" t="s">
        <v>5119</v>
      </c>
      <c r="I657" s="629">
        <v>280.91000000000003</v>
      </c>
      <c r="J657" s="629">
        <v>1</v>
      </c>
      <c r="K657" s="630">
        <v>280.91000000000003</v>
      </c>
    </row>
    <row r="658" spans="1:11" ht="14.4" customHeight="1" x14ac:dyDescent="0.3">
      <c r="A658" s="625" t="s">
        <v>526</v>
      </c>
      <c r="B658" s="626" t="s">
        <v>528</v>
      </c>
      <c r="C658" s="627" t="s">
        <v>556</v>
      </c>
      <c r="D658" s="628" t="s">
        <v>557</v>
      </c>
      <c r="E658" s="627" t="s">
        <v>4177</v>
      </c>
      <c r="F658" s="628" t="s">
        <v>4178</v>
      </c>
      <c r="G658" s="627" t="s">
        <v>5120</v>
      </c>
      <c r="H658" s="627" t="s">
        <v>5121</v>
      </c>
      <c r="I658" s="629">
        <v>11.2425</v>
      </c>
      <c r="J658" s="629">
        <v>200</v>
      </c>
      <c r="K658" s="630">
        <v>2248.5</v>
      </c>
    </row>
    <row r="659" spans="1:11" ht="14.4" customHeight="1" x14ac:dyDescent="0.3">
      <c r="A659" s="625" t="s">
        <v>526</v>
      </c>
      <c r="B659" s="626" t="s">
        <v>528</v>
      </c>
      <c r="C659" s="627" t="s">
        <v>556</v>
      </c>
      <c r="D659" s="628" t="s">
        <v>557</v>
      </c>
      <c r="E659" s="627" t="s">
        <v>4177</v>
      </c>
      <c r="F659" s="628" t="s">
        <v>4178</v>
      </c>
      <c r="G659" s="627" t="s">
        <v>4582</v>
      </c>
      <c r="H659" s="627" t="s">
        <v>4583</v>
      </c>
      <c r="I659" s="629">
        <v>0.46599999999999991</v>
      </c>
      <c r="J659" s="629">
        <v>950</v>
      </c>
      <c r="K659" s="630">
        <v>442.5</v>
      </c>
    </row>
    <row r="660" spans="1:11" ht="14.4" customHeight="1" x14ac:dyDescent="0.3">
      <c r="A660" s="625" t="s">
        <v>526</v>
      </c>
      <c r="B660" s="626" t="s">
        <v>528</v>
      </c>
      <c r="C660" s="627" t="s">
        <v>556</v>
      </c>
      <c r="D660" s="628" t="s">
        <v>557</v>
      </c>
      <c r="E660" s="627" t="s">
        <v>4177</v>
      </c>
      <c r="F660" s="628" t="s">
        <v>4178</v>
      </c>
      <c r="G660" s="627" t="s">
        <v>5122</v>
      </c>
      <c r="H660" s="627" t="s">
        <v>5123</v>
      </c>
      <c r="I660" s="629">
        <v>1.45</v>
      </c>
      <c r="J660" s="629">
        <v>2112</v>
      </c>
      <c r="K660" s="630">
        <v>3066.62</v>
      </c>
    </row>
    <row r="661" spans="1:11" ht="14.4" customHeight="1" x14ac:dyDescent="0.3">
      <c r="A661" s="625" t="s">
        <v>526</v>
      </c>
      <c r="B661" s="626" t="s">
        <v>528</v>
      </c>
      <c r="C661" s="627" t="s">
        <v>556</v>
      </c>
      <c r="D661" s="628" t="s">
        <v>557</v>
      </c>
      <c r="E661" s="627" t="s">
        <v>4177</v>
      </c>
      <c r="F661" s="628" t="s">
        <v>4178</v>
      </c>
      <c r="G661" s="627" t="s">
        <v>5124</v>
      </c>
      <c r="H661" s="627" t="s">
        <v>5125</v>
      </c>
      <c r="I661" s="629">
        <v>9.1999999999999993</v>
      </c>
      <c r="J661" s="629">
        <v>50</v>
      </c>
      <c r="K661" s="630">
        <v>460</v>
      </c>
    </row>
    <row r="662" spans="1:11" ht="14.4" customHeight="1" x14ac:dyDescent="0.3">
      <c r="A662" s="625" t="s">
        <v>526</v>
      </c>
      <c r="B662" s="626" t="s">
        <v>528</v>
      </c>
      <c r="C662" s="627" t="s">
        <v>556</v>
      </c>
      <c r="D662" s="628" t="s">
        <v>557</v>
      </c>
      <c r="E662" s="627" t="s">
        <v>4177</v>
      </c>
      <c r="F662" s="628" t="s">
        <v>4178</v>
      </c>
      <c r="G662" s="627" t="s">
        <v>5126</v>
      </c>
      <c r="H662" s="627" t="s">
        <v>5127</v>
      </c>
      <c r="I662" s="629">
        <v>172.5</v>
      </c>
      <c r="J662" s="629">
        <v>1</v>
      </c>
      <c r="K662" s="630">
        <v>172.5</v>
      </c>
    </row>
    <row r="663" spans="1:11" ht="14.4" customHeight="1" x14ac:dyDescent="0.3">
      <c r="A663" s="625" t="s">
        <v>526</v>
      </c>
      <c r="B663" s="626" t="s">
        <v>528</v>
      </c>
      <c r="C663" s="627" t="s">
        <v>556</v>
      </c>
      <c r="D663" s="628" t="s">
        <v>557</v>
      </c>
      <c r="E663" s="627" t="s">
        <v>4185</v>
      </c>
      <c r="F663" s="628" t="s">
        <v>4186</v>
      </c>
      <c r="G663" s="627" t="s">
        <v>4708</v>
      </c>
      <c r="H663" s="627" t="s">
        <v>4709</v>
      </c>
      <c r="I663" s="629">
        <v>8.1657142857142855</v>
      </c>
      <c r="J663" s="629">
        <v>150</v>
      </c>
      <c r="K663" s="630">
        <v>1224.9000000000001</v>
      </c>
    </row>
    <row r="664" spans="1:11" ht="14.4" customHeight="1" x14ac:dyDescent="0.3">
      <c r="A664" s="625" t="s">
        <v>526</v>
      </c>
      <c r="B664" s="626" t="s">
        <v>528</v>
      </c>
      <c r="C664" s="627" t="s">
        <v>556</v>
      </c>
      <c r="D664" s="628" t="s">
        <v>557</v>
      </c>
      <c r="E664" s="627" t="s">
        <v>4189</v>
      </c>
      <c r="F664" s="628" t="s">
        <v>4190</v>
      </c>
      <c r="G664" s="627" t="s">
        <v>4227</v>
      </c>
      <c r="H664" s="627" t="s">
        <v>4228</v>
      </c>
      <c r="I664" s="629">
        <v>0.30499999999999999</v>
      </c>
      <c r="J664" s="629">
        <v>200</v>
      </c>
      <c r="K664" s="630">
        <v>61</v>
      </c>
    </row>
    <row r="665" spans="1:11" ht="14.4" customHeight="1" x14ac:dyDescent="0.3">
      <c r="A665" s="625" t="s">
        <v>526</v>
      </c>
      <c r="B665" s="626" t="s">
        <v>528</v>
      </c>
      <c r="C665" s="627" t="s">
        <v>556</v>
      </c>
      <c r="D665" s="628" t="s">
        <v>557</v>
      </c>
      <c r="E665" s="627" t="s">
        <v>4189</v>
      </c>
      <c r="F665" s="628" t="s">
        <v>4190</v>
      </c>
      <c r="G665" s="627" t="s">
        <v>4229</v>
      </c>
      <c r="H665" s="627" t="s">
        <v>4230</v>
      </c>
      <c r="I665" s="629">
        <v>0.31</v>
      </c>
      <c r="J665" s="629">
        <v>100</v>
      </c>
      <c r="K665" s="630">
        <v>31</v>
      </c>
    </row>
    <row r="666" spans="1:11" ht="14.4" customHeight="1" x14ac:dyDescent="0.3">
      <c r="A666" s="625" t="s">
        <v>526</v>
      </c>
      <c r="B666" s="626" t="s">
        <v>528</v>
      </c>
      <c r="C666" s="627" t="s">
        <v>556</v>
      </c>
      <c r="D666" s="628" t="s">
        <v>557</v>
      </c>
      <c r="E666" s="627" t="s">
        <v>4189</v>
      </c>
      <c r="F666" s="628" t="s">
        <v>4190</v>
      </c>
      <c r="G666" s="627" t="s">
        <v>4231</v>
      </c>
      <c r="H666" s="627" t="s">
        <v>4232</v>
      </c>
      <c r="I666" s="629">
        <v>0.3</v>
      </c>
      <c r="J666" s="629">
        <v>1900</v>
      </c>
      <c r="K666" s="630">
        <v>570</v>
      </c>
    </row>
    <row r="667" spans="1:11" ht="14.4" customHeight="1" x14ac:dyDescent="0.3">
      <c r="A667" s="625" t="s">
        <v>526</v>
      </c>
      <c r="B667" s="626" t="s">
        <v>528</v>
      </c>
      <c r="C667" s="627" t="s">
        <v>556</v>
      </c>
      <c r="D667" s="628" t="s">
        <v>557</v>
      </c>
      <c r="E667" s="627" t="s">
        <v>4191</v>
      </c>
      <c r="F667" s="628" t="s">
        <v>4192</v>
      </c>
      <c r="G667" s="627" t="s">
        <v>4237</v>
      </c>
      <c r="H667" s="627" t="s">
        <v>4238</v>
      </c>
      <c r="I667" s="629">
        <v>0.79600000000000004</v>
      </c>
      <c r="J667" s="629">
        <v>4600</v>
      </c>
      <c r="K667" s="630">
        <v>3679</v>
      </c>
    </row>
    <row r="668" spans="1:11" ht="14.4" customHeight="1" x14ac:dyDescent="0.3">
      <c r="A668" s="625" t="s">
        <v>526</v>
      </c>
      <c r="B668" s="626" t="s">
        <v>528</v>
      </c>
      <c r="C668" s="627" t="s">
        <v>556</v>
      </c>
      <c r="D668" s="628" t="s">
        <v>557</v>
      </c>
      <c r="E668" s="627" t="s">
        <v>4191</v>
      </c>
      <c r="F668" s="628" t="s">
        <v>4192</v>
      </c>
      <c r="G668" s="627" t="s">
        <v>4241</v>
      </c>
      <c r="H668" s="627" t="s">
        <v>4242</v>
      </c>
      <c r="I668" s="629">
        <v>0.79700000000000004</v>
      </c>
      <c r="J668" s="629">
        <v>8200</v>
      </c>
      <c r="K668" s="630">
        <v>6547</v>
      </c>
    </row>
    <row r="669" spans="1:11" ht="14.4" customHeight="1" x14ac:dyDescent="0.3">
      <c r="A669" s="625" t="s">
        <v>526</v>
      </c>
      <c r="B669" s="626" t="s">
        <v>528</v>
      </c>
      <c r="C669" s="627" t="s">
        <v>558</v>
      </c>
      <c r="D669" s="628" t="s">
        <v>559</v>
      </c>
      <c r="E669" s="627" t="s">
        <v>4175</v>
      </c>
      <c r="F669" s="628" t="s">
        <v>4176</v>
      </c>
      <c r="G669" s="627" t="s">
        <v>4193</v>
      </c>
      <c r="H669" s="627" t="s">
        <v>4194</v>
      </c>
      <c r="I669" s="629">
        <v>1.57</v>
      </c>
      <c r="J669" s="629">
        <v>150</v>
      </c>
      <c r="K669" s="630">
        <v>237.5</v>
      </c>
    </row>
    <row r="670" spans="1:11" ht="14.4" customHeight="1" x14ac:dyDescent="0.3">
      <c r="A670" s="625" t="s">
        <v>526</v>
      </c>
      <c r="B670" s="626" t="s">
        <v>528</v>
      </c>
      <c r="C670" s="627" t="s">
        <v>558</v>
      </c>
      <c r="D670" s="628" t="s">
        <v>559</v>
      </c>
      <c r="E670" s="627" t="s">
        <v>4175</v>
      </c>
      <c r="F670" s="628" t="s">
        <v>4176</v>
      </c>
      <c r="G670" s="627" t="s">
        <v>4197</v>
      </c>
      <c r="H670" s="627" t="s">
        <v>4198</v>
      </c>
      <c r="I670" s="629">
        <v>0.59499999999999997</v>
      </c>
      <c r="J670" s="629">
        <v>80</v>
      </c>
      <c r="K670" s="630">
        <v>47.5</v>
      </c>
    </row>
    <row r="671" spans="1:11" ht="14.4" customHeight="1" x14ac:dyDescent="0.3">
      <c r="A671" s="625" t="s">
        <v>526</v>
      </c>
      <c r="B671" s="626" t="s">
        <v>528</v>
      </c>
      <c r="C671" s="627" t="s">
        <v>558</v>
      </c>
      <c r="D671" s="628" t="s">
        <v>559</v>
      </c>
      <c r="E671" s="627" t="s">
        <v>4175</v>
      </c>
      <c r="F671" s="628" t="s">
        <v>4176</v>
      </c>
      <c r="G671" s="627" t="s">
        <v>5128</v>
      </c>
      <c r="H671" s="627" t="s">
        <v>5129</v>
      </c>
      <c r="I671" s="629">
        <v>13.29</v>
      </c>
      <c r="J671" s="629">
        <v>24</v>
      </c>
      <c r="K671" s="630">
        <v>318.89999999999998</v>
      </c>
    </row>
    <row r="672" spans="1:11" ht="14.4" customHeight="1" x14ac:dyDescent="0.3">
      <c r="A672" s="625" t="s">
        <v>526</v>
      </c>
      <c r="B672" s="626" t="s">
        <v>528</v>
      </c>
      <c r="C672" s="627" t="s">
        <v>558</v>
      </c>
      <c r="D672" s="628" t="s">
        <v>559</v>
      </c>
      <c r="E672" s="627" t="s">
        <v>4175</v>
      </c>
      <c r="F672" s="628" t="s">
        <v>4176</v>
      </c>
      <c r="G672" s="627" t="s">
        <v>4201</v>
      </c>
      <c r="H672" s="627" t="s">
        <v>4202</v>
      </c>
      <c r="I672" s="629">
        <v>0.86</v>
      </c>
      <c r="J672" s="629">
        <v>100</v>
      </c>
      <c r="K672" s="630">
        <v>86</v>
      </c>
    </row>
    <row r="673" spans="1:11" ht="14.4" customHeight="1" x14ac:dyDescent="0.3">
      <c r="A673" s="625" t="s">
        <v>526</v>
      </c>
      <c r="B673" s="626" t="s">
        <v>528</v>
      </c>
      <c r="C673" s="627" t="s">
        <v>558</v>
      </c>
      <c r="D673" s="628" t="s">
        <v>559</v>
      </c>
      <c r="E673" s="627" t="s">
        <v>4177</v>
      </c>
      <c r="F673" s="628" t="s">
        <v>4178</v>
      </c>
      <c r="G673" s="627" t="s">
        <v>4375</v>
      </c>
      <c r="H673" s="627" t="s">
        <v>4376</v>
      </c>
      <c r="I673" s="629">
        <v>11.15</v>
      </c>
      <c r="J673" s="629">
        <v>50</v>
      </c>
      <c r="K673" s="630">
        <v>557.5</v>
      </c>
    </row>
    <row r="674" spans="1:11" ht="14.4" customHeight="1" x14ac:dyDescent="0.3">
      <c r="A674" s="625" t="s">
        <v>526</v>
      </c>
      <c r="B674" s="626" t="s">
        <v>528</v>
      </c>
      <c r="C674" s="627" t="s">
        <v>558</v>
      </c>
      <c r="D674" s="628" t="s">
        <v>559</v>
      </c>
      <c r="E674" s="627" t="s">
        <v>4177</v>
      </c>
      <c r="F674" s="628" t="s">
        <v>4178</v>
      </c>
      <c r="G674" s="627" t="s">
        <v>4808</v>
      </c>
      <c r="H674" s="627" t="s">
        <v>4809</v>
      </c>
      <c r="I674" s="629">
        <v>33.26</v>
      </c>
      <c r="J674" s="629">
        <v>105</v>
      </c>
      <c r="K674" s="630">
        <v>3491.3</v>
      </c>
    </row>
    <row r="675" spans="1:11" ht="14.4" customHeight="1" x14ac:dyDescent="0.3">
      <c r="A675" s="625" t="s">
        <v>526</v>
      </c>
      <c r="B675" s="626" t="s">
        <v>528</v>
      </c>
      <c r="C675" s="627" t="s">
        <v>558</v>
      </c>
      <c r="D675" s="628" t="s">
        <v>559</v>
      </c>
      <c r="E675" s="627" t="s">
        <v>4177</v>
      </c>
      <c r="F675" s="628" t="s">
        <v>4178</v>
      </c>
      <c r="G675" s="627" t="s">
        <v>5130</v>
      </c>
      <c r="H675" s="627" t="s">
        <v>5131</v>
      </c>
      <c r="I675" s="629">
        <v>2.59</v>
      </c>
      <c r="J675" s="629">
        <v>10</v>
      </c>
      <c r="K675" s="630">
        <v>25.9</v>
      </c>
    </row>
    <row r="676" spans="1:11" ht="14.4" customHeight="1" x14ac:dyDescent="0.3">
      <c r="A676" s="625" t="s">
        <v>526</v>
      </c>
      <c r="B676" s="626" t="s">
        <v>528</v>
      </c>
      <c r="C676" s="627" t="s">
        <v>558</v>
      </c>
      <c r="D676" s="628" t="s">
        <v>559</v>
      </c>
      <c r="E676" s="627" t="s">
        <v>4177</v>
      </c>
      <c r="F676" s="628" t="s">
        <v>4178</v>
      </c>
      <c r="G676" s="627" t="s">
        <v>4205</v>
      </c>
      <c r="H676" s="627" t="s">
        <v>4206</v>
      </c>
      <c r="I676" s="629">
        <v>0.9212499999999999</v>
      </c>
      <c r="J676" s="629">
        <v>1000</v>
      </c>
      <c r="K676" s="630">
        <v>923</v>
      </c>
    </row>
    <row r="677" spans="1:11" ht="14.4" customHeight="1" x14ac:dyDescent="0.3">
      <c r="A677" s="625" t="s">
        <v>526</v>
      </c>
      <c r="B677" s="626" t="s">
        <v>528</v>
      </c>
      <c r="C677" s="627" t="s">
        <v>558</v>
      </c>
      <c r="D677" s="628" t="s">
        <v>559</v>
      </c>
      <c r="E677" s="627" t="s">
        <v>4177</v>
      </c>
      <c r="F677" s="628" t="s">
        <v>4178</v>
      </c>
      <c r="G677" s="627" t="s">
        <v>4207</v>
      </c>
      <c r="H677" s="627" t="s">
        <v>4208</v>
      </c>
      <c r="I677" s="629">
        <v>1.4375</v>
      </c>
      <c r="J677" s="629">
        <v>500</v>
      </c>
      <c r="K677" s="630">
        <v>719</v>
      </c>
    </row>
    <row r="678" spans="1:11" ht="14.4" customHeight="1" x14ac:dyDescent="0.3">
      <c r="A678" s="625" t="s">
        <v>526</v>
      </c>
      <c r="B678" s="626" t="s">
        <v>528</v>
      </c>
      <c r="C678" s="627" t="s">
        <v>558</v>
      </c>
      <c r="D678" s="628" t="s">
        <v>559</v>
      </c>
      <c r="E678" s="627" t="s">
        <v>4177</v>
      </c>
      <c r="F678" s="628" t="s">
        <v>4178</v>
      </c>
      <c r="G678" s="627" t="s">
        <v>4209</v>
      </c>
      <c r="H678" s="627" t="s">
        <v>4210</v>
      </c>
      <c r="I678" s="629">
        <v>0.41499999999999998</v>
      </c>
      <c r="J678" s="629">
        <v>200</v>
      </c>
      <c r="K678" s="630">
        <v>83</v>
      </c>
    </row>
    <row r="679" spans="1:11" ht="14.4" customHeight="1" x14ac:dyDescent="0.3">
      <c r="A679" s="625" t="s">
        <v>526</v>
      </c>
      <c r="B679" s="626" t="s">
        <v>528</v>
      </c>
      <c r="C679" s="627" t="s">
        <v>558</v>
      </c>
      <c r="D679" s="628" t="s">
        <v>559</v>
      </c>
      <c r="E679" s="627" t="s">
        <v>4177</v>
      </c>
      <c r="F679" s="628" t="s">
        <v>4178</v>
      </c>
      <c r="G679" s="627" t="s">
        <v>4211</v>
      </c>
      <c r="H679" s="627" t="s">
        <v>4212</v>
      </c>
      <c r="I679" s="629">
        <v>0.57499999999999996</v>
      </c>
      <c r="J679" s="629">
        <v>700</v>
      </c>
      <c r="K679" s="630">
        <v>402</v>
      </c>
    </row>
    <row r="680" spans="1:11" ht="14.4" customHeight="1" x14ac:dyDescent="0.3">
      <c r="A680" s="625" t="s">
        <v>526</v>
      </c>
      <c r="B680" s="626" t="s">
        <v>528</v>
      </c>
      <c r="C680" s="627" t="s">
        <v>558</v>
      </c>
      <c r="D680" s="628" t="s">
        <v>559</v>
      </c>
      <c r="E680" s="627" t="s">
        <v>4177</v>
      </c>
      <c r="F680" s="628" t="s">
        <v>4178</v>
      </c>
      <c r="G680" s="627" t="s">
        <v>4812</v>
      </c>
      <c r="H680" s="627" t="s">
        <v>4813</v>
      </c>
      <c r="I680" s="629">
        <v>19.18</v>
      </c>
      <c r="J680" s="629">
        <v>30</v>
      </c>
      <c r="K680" s="630">
        <v>588.79999999999995</v>
      </c>
    </row>
    <row r="681" spans="1:11" ht="14.4" customHeight="1" x14ac:dyDescent="0.3">
      <c r="A681" s="625" t="s">
        <v>526</v>
      </c>
      <c r="B681" s="626" t="s">
        <v>528</v>
      </c>
      <c r="C681" s="627" t="s">
        <v>558</v>
      </c>
      <c r="D681" s="628" t="s">
        <v>559</v>
      </c>
      <c r="E681" s="627" t="s">
        <v>4177</v>
      </c>
      <c r="F681" s="628" t="s">
        <v>4178</v>
      </c>
      <c r="G681" s="627" t="s">
        <v>4814</v>
      </c>
      <c r="H681" s="627" t="s">
        <v>4815</v>
      </c>
      <c r="I681" s="629">
        <v>49.29</v>
      </c>
      <c r="J681" s="629">
        <v>40</v>
      </c>
      <c r="K681" s="630">
        <v>1975.8999999999999</v>
      </c>
    </row>
    <row r="682" spans="1:11" ht="14.4" customHeight="1" x14ac:dyDescent="0.3">
      <c r="A682" s="625" t="s">
        <v>526</v>
      </c>
      <c r="B682" s="626" t="s">
        <v>528</v>
      </c>
      <c r="C682" s="627" t="s">
        <v>558</v>
      </c>
      <c r="D682" s="628" t="s">
        <v>559</v>
      </c>
      <c r="E682" s="627" t="s">
        <v>4177</v>
      </c>
      <c r="F682" s="628" t="s">
        <v>4178</v>
      </c>
      <c r="G682" s="627" t="s">
        <v>4824</v>
      </c>
      <c r="H682" s="627" t="s">
        <v>4825</v>
      </c>
      <c r="I682" s="629">
        <v>139.994</v>
      </c>
      <c r="J682" s="629">
        <v>50</v>
      </c>
      <c r="K682" s="630">
        <v>6999.67</v>
      </c>
    </row>
    <row r="683" spans="1:11" ht="14.4" customHeight="1" x14ac:dyDescent="0.3">
      <c r="A683" s="625" t="s">
        <v>526</v>
      </c>
      <c r="B683" s="626" t="s">
        <v>528</v>
      </c>
      <c r="C683" s="627" t="s">
        <v>558</v>
      </c>
      <c r="D683" s="628" t="s">
        <v>559</v>
      </c>
      <c r="E683" s="627" t="s">
        <v>4177</v>
      </c>
      <c r="F683" s="628" t="s">
        <v>4178</v>
      </c>
      <c r="G683" s="627" t="s">
        <v>4832</v>
      </c>
      <c r="H683" s="627" t="s">
        <v>4833</v>
      </c>
      <c r="I683" s="629">
        <v>34.075000000000003</v>
      </c>
      <c r="J683" s="629">
        <v>55</v>
      </c>
      <c r="K683" s="630">
        <v>1869.05</v>
      </c>
    </row>
    <row r="684" spans="1:11" ht="14.4" customHeight="1" x14ac:dyDescent="0.3">
      <c r="A684" s="625" t="s">
        <v>526</v>
      </c>
      <c r="B684" s="626" t="s">
        <v>528</v>
      </c>
      <c r="C684" s="627" t="s">
        <v>558</v>
      </c>
      <c r="D684" s="628" t="s">
        <v>559</v>
      </c>
      <c r="E684" s="627" t="s">
        <v>4177</v>
      </c>
      <c r="F684" s="628" t="s">
        <v>4178</v>
      </c>
      <c r="G684" s="627" t="s">
        <v>4410</v>
      </c>
      <c r="H684" s="627" t="s">
        <v>4411</v>
      </c>
      <c r="I684" s="629">
        <v>20.149999999999999</v>
      </c>
      <c r="J684" s="629">
        <v>10</v>
      </c>
      <c r="K684" s="630">
        <v>201.5</v>
      </c>
    </row>
    <row r="685" spans="1:11" ht="14.4" customHeight="1" x14ac:dyDescent="0.3">
      <c r="A685" s="625" t="s">
        <v>526</v>
      </c>
      <c r="B685" s="626" t="s">
        <v>528</v>
      </c>
      <c r="C685" s="627" t="s">
        <v>558</v>
      </c>
      <c r="D685" s="628" t="s">
        <v>559</v>
      </c>
      <c r="E685" s="627" t="s">
        <v>4177</v>
      </c>
      <c r="F685" s="628" t="s">
        <v>4178</v>
      </c>
      <c r="G685" s="627" t="s">
        <v>4840</v>
      </c>
      <c r="H685" s="627" t="s">
        <v>4841</v>
      </c>
      <c r="I685" s="629">
        <v>18.393333333333331</v>
      </c>
      <c r="J685" s="629">
        <v>40</v>
      </c>
      <c r="K685" s="630">
        <v>725.09999999999991</v>
      </c>
    </row>
    <row r="686" spans="1:11" ht="14.4" customHeight="1" x14ac:dyDescent="0.3">
      <c r="A686" s="625" t="s">
        <v>526</v>
      </c>
      <c r="B686" s="626" t="s">
        <v>528</v>
      </c>
      <c r="C686" s="627" t="s">
        <v>558</v>
      </c>
      <c r="D686" s="628" t="s">
        <v>559</v>
      </c>
      <c r="E686" s="627" t="s">
        <v>4177</v>
      </c>
      <c r="F686" s="628" t="s">
        <v>4178</v>
      </c>
      <c r="G686" s="627" t="s">
        <v>4844</v>
      </c>
      <c r="H686" s="627" t="s">
        <v>4845</v>
      </c>
      <c r="I686" s="629">
        <v>18.213333333333335</v>
      </c>
      <c r="J686" s="629">
        <v>40</v>
      </c>
      <c r="K686" s="630">
        <v>717</v>
      </c>
    </row>
    <row r="687" spans="1:11" ht="14.4" customHeight="1" x14ac:dyDescent="0.3">
      <c r="A687" s="625" t="s">
        <v>526</v>
      </c>
      <c r="B687" s="626" t="s">
        <v>528</v>
      </c>
      <c r="C687" s="627" t="s">
        <v>558</v>
      </c>
      <c r="D687" s="628" t="s">
        <v>559</v>
      </c>
      <c r="E687" s="627" t="s">
        <v>4177</v>
      </c>
      <c r="F687" s="628" t="s">
        <v>4178</v>
      </c>
      <c r="G687" s="627" t="s">
        <v>4846</v>
      </c>
      <c r="H687" s="627" t="s">
        <v>4847</v>
      </c>
      <c r="I687" s="629">
        <v>19.09</v>
      </c>
      <c r="J687" s="629">
        <v>10</v>
      </c>
      <c r="K687" s="630">
        <v>190.9</v>
      </c>
    </row>
    <row r="688" spans="1:11" ht="14.4" customHeight="1" x14ac:dyDescent="0.3">
      <c r="A688" s="625" t="s">
        <v>526</v>
      </c>
      <c r="B688" s="626" t="s">
        <v>528</v>
      </c>
      <c r="C688" s="627" t="s">
        <v>558</v>
      </c>
      <c r="D688" s="628" t="s">
        <v>559</v>
      </c>
      <c r="E688" s="627" t="s">
        <v>4177</v>
      </c>
      <c r="F688" s="628" t="s">
        <v>4178</v>
      </c>
      <c r="G688" s="627" t="s">
        <v>4856</v>
      </c>
      <c r="H688" s="627" t="s">
        <v>4857</v>
      </c>
      <c r="I688" s="629">
        <v>34.43</v>
      </c>
      <c r="J688" s="629">
        <v>1</v>
      </c>
      <c r="K688" s="630">
        <v>34.43</v>
      </c>
    </row>
    <row r="689" spans="1:11" ht="14.4" customHeight="1" x14ac:dyDescent="0.3">
      <c r="A689" s="625" t="s">
        <v>526</v>
      </c>
      <c r="B689" s="626" t="s">
        <v>528</v>
      </c>
      <c r="C689" s="627" t="s">
        <v>558</v>
      </c>
      <c r="D689" s="628" t="s">
        <v>559</v>
      </c>
      <c r="E689" s="627" t="s">
        <v>4177</v>
      </c>
      <c r="F689" s="628" t="s">
        <v>4178</v>
      </c>
      <c r="G689" s="627" t="s">
        <v>4860</v>
      </c>
      <c r="H689" s="627" t="s">
        <v>4861</v>
      </c>
      <c r="I689" s="629">
        <v>50.84</v>
      </c>
      <c r="J689" s="629">
        <v>10</v>
      </c>
      <c r="K689" s="630">
        <v>508.4</v>
      </c>
    </row>
    <row r="690" spans="1:11" ht="14.4" customHeight="1" x14ac:dyDescent="0.3">
      <c r="A690" s="625" t="s">
        <v>526</v>
      </c>
      <c r="B690" s="626" t="s">
        <v>528</v>
      </c>
      <c r="C690" s="627" t="s">
        <v>558</v>
      </c>
      <c r="D690" s="628" t="s">
        <v>559</v>
      </c>
      <c r="E690" s="627" t="s">
        <v>4177</v>
      </c>
      <c r="F690" s="628" t="s">
        <v>4178</v>
      </c>
      <c r="G690" s="627" t="s">
        <v>4213</v>
      </c>
      <c r="H690" s="627" t="s">
        <v>4214</v>
      </c>
      <c r="I690" s="629">
        <v>1.5249999999999999</v>
      </c>
      <c r="J690" s="629">
        <v>150</v>
      </c>
      <c r="K690" s="630">
        <v>226.5</v>
      </c>
    </row>
    <row r="691" spans="1:11" ht="14.4" customHeight="1" x14ac:dyDescent="0.3">
      <c r="A691" s="625" t="s">
        <v>526</v>
      </c>
      <c r="B691" s="626" t="s">
        <v>528</v>
      </c>
      <c r="C691" s="627" t="s">
        <v>558</v>
      </c>
      <c r="D691" s="628" t="s">
        <v>559</v>
      </c>
      <c r="E691" s="627" t="s">
        <v>4177</v>
      </c>
      <c r="F691" s="628" t="s">
        <v>4178</v>
      </c>
      <c r="G691" s="627" t="s">
        <v>4215</v>
      </c>
      <c r="H691" s="627" t="s">
        <v>4216</v>
      </c>
      <c r="I691" s="629">
        <v>5.0412500000000007</v>
      </c>
      <c r="J691" s="629">
        <v>1000</v>
      </c>
      <c r="K691" s="630">
        <v>5040</v>
      </c>
    </row>
    <row r="692" spans="1:11" ht="14.4" customHeight="1" x14ac:dyDescent="0.3">
      <c r="A692" s="625" t="s">
        <v>526</v>
      </c>
      <c r="B692" s="626" t="s">
        <v>528</v>
      </c>
      <c r="C692" s="627" t="s">
        <v>558</v>
      </c>
      <c r="D692" s="628" t="s">
        <v>559</v>
      </c>
      <c r="E692" s="627" t="s">
        <v>4177</v>
      </c>
      <c r="F692" s="628" t="s">
        <v>4178</v>
      </c>
      <c r="G692" s="627" t="s">
        <v>4483</v>
      </c>
      <c r="H692" s="627" t="s">
        <v>4484</v>
      </c>
      <c r="I692" s="629">
        <v>7.95</v>
      </c>
      <c r="J692" s="629">
        <v>20</v>
      </c>
      <c r="K692" s="630">
        <v>159</v>
      </c>
    </row>
    <row r="693" spans="1:11" ht="14.4" customHeight="1" x14ac:dyDescent="0.3">
      <c r="A693" s="625" t="s">
        <v>526</v>
      </c>
      <c r="B693" s="626" t="s">
        <v>528</v>
      </c>
      <c r="C693" s="627" t="s">
        <v>558</v>
      </c>
      <c r="D693" s="628" t="s">
        <v>559</v>
      </c>
      <c r="E693" s="627" t="s">
        <v>4177</v>
      </c>
      <c r="F693" s="628" t="s">
        <v>4178</v>
      </c>
      <c r="G693" s="627" t="s">
        <v>4217</v>
      </c>
      <c r="H693" s="627" t="s">
        <v>4218</v>
      </c>
      <c r="I693" s="629">
        <v>17.89</v>
      </c>
      <c r="J693" s="629">
        <v>300</v>
      </c>
      <c r="K693" s="630">
        <v>5367</v>
      </c>
    </row>
    <row r="694" spans="1:11" ht="14.4" customHeight="1" x14ac:dyDescent="0.3">
      <c r="A694" s="625" t="s">
        <v>526</v>
      </c>
      <c r="B694" s="626" t="s">
        <v>528</v>
      </c>
      <c r="C694" s="627" t="s">
        <v>558</v>
      </c>
      <c r="D694" s="628" t="s">
        <v>559</v>
      </c>
      <c r="E694" s="627" t="s">
        <v>4177</v>
      </c>
      <c r="F694" s="628" t="s">
        <v>4178</v>
      </c>
      <c r="G694" s="627" t="s">
        <v>4505</v>
      </c>
      <c r="H694" s="627" t="s">
        <v>4506</v>
      </c>
      <c r="I694" s="629">
        <v>17.98</v>
      </c>
      <c r="J694" s="629">
        <v>50</v>
      </c>
      <c r="K694" s="630">
        <v>899</v>
      </c>
    </row>
    <row r="695" spans="1:11" ht="14.4" customHeight="1" x14ac:dyDescent="0.3">
      <c r="A695" s="625" t="s">
        <v>526</v>
      </c>
      <c r="B695" s="626" t="s">
        <v>528</v>
      </c>
      <c r="C695" s="627" t="s">
        <v>558</v>
      </c>
      <c r="D695" s="628" t="s">
        <v>559</v>
      </c>
      <c r="E695" s="627" t="s">
        <v>4177</v>
      </c>
      <c r="F695" s="628" t="s">
        <v>4178</v>
      </c>
      <c r="G695" s="627" t="s">
        <v>4511</v>
      </c>
      <c r="H695" s="627" t="s">
        <v>4512</v>
      </c>
      <c r="I695" s="629">
        <v>12.073333333333332</v>
      </c>
      <c r="J695" s="629">
        <v>200</v>
      </c>
      <c r="K695" s="630">
        <v>2415</v>
      </c>
    </row>
    <row r="696" spans="1:11" ht="14.4" customHeight="1" x14ac:dyDescent="0.3">
      <c r="A696" s="625" t="s">
        <v>526</v>
      </c>
      <c r="B696" s="626" t="s">
        <v>528</v>
      </c>
      <c r="C696" s="627" t="s">
        <v>558</v>
      </c>
      <c r="D696" s="628" t="s">
        <v>559</v>
      </c>
      <c r="E696" s="627" t="s">
        <v>4177</v>
      </c>
      <c r="F696" s="628" t="s">
        <v>4178</v>
      </c>
      <c r="G696" s="627" t="s">
        <v>4878</v>
      </c>
      <c r="H696" s="627" t="s">
        <v>4879</v>
      </c>
      <c r="I696" s="629">
        <v>38.501249999999999</v>
      </c>
      <c r="J696" s="629">
        <v>410</v>
      </c>
      <c r="K696" s="630">
        <v>15786.27</v>
      </c>
    </row>
    <row r="697" spans="1:11" ht="14.4" customHeight="1" x14ac:dyDescent="0.3">
      <c r="A697" s="625" t="s">
        <v>526</v>
      </c>
      <c r="B697" s="626" t="s">
        <v>528</v>
      </c>
      <c r="C697" s="627" t="s">
        <v>558</v>
      </c>
      <c r="D697" s="628" t="s">
        <v>559</v>
      </c>
      <c r="E697" s="627" t="s">
        <v>4177</v>
      </c>
      <c r="F697" s="628" t="s">
        <v>4178</v>
      </c>
      <c r="G697" s="627" t="s">
        <v>4880</v>
      </c>
      <c r="H697" s="627" t="s">
        <v>4881</v>
      </c>
      <c r="I697" s="629">
        <v>2.3679999999999999</v>
      </c>
      <c r="J697" s="629">
        <v>750</v>
      </c>
      <c r="K697" s="630">
        <v>1784.4</v>
      </c>
    </row>
    <row r="698" spans="1:11" ht="14.4" customHeight="1" x14ac:dyDescent="0.3">
      <c r="A698" s="625" t="s">
        <v>526</v>
      </c>
      <c r="B698" s="626" t="s">
        <v>528</v>
      </c>
      <c r="C698" s="627" t="s">
        <v>558</v>
      </c>
      <c r="D698" s="628" t="s">
        <v>559</v>
      </c>
      <c r="E698" s="627" t="s">
        <v>4177</v>
      </c>
      <c r="F698" s="628" t="s">
        <v>4178</v>
      </c>
      <c r="G698" s="627" t="s">
        <v>4219</v>
      </c>
      <c r="H698" s="627" t="s">
        <v>4220</v>
      </c>
      <c r="I698" s="629">
        <v>12.11</v>
      </c>
      <c r="J698" s="629">
        <v>40</v>
      </c>
      <c r="K698" s="630">
        <v>484.4</v>
      </c>
    </row>
    <row r="699" spans="1:11" ht="14.4" customHeight="1" x14ac:dyDescent="0.3">
      <c r="A699" s="625" t="s">
        <v>526</v>
      </c>
      <c r="B699" s="626" t="s">
        <v>528</v>
      </c>
      <c r="C699" s="627" t="s">
        <v>558</v>
      </c>
      <c r="D699" s="628" t="s">
        <v>559</v>
      </c>
      <c r="E699" s="627" t="s">
        <v>4177</v>
      </c>
      <c r="F699" s="628" t="s">
        <v>4178</v>
      </c>
      <c r="G699" s="627" t="s">
        <v>4890</v>
      </c>
      <c r="H699" s="627" t="s">
        <v>4891</v>
      </c>
      <c r="I699" s="629">
        <v>104.06</v>
      </c>
      <c r="J699" s="629">
        <v>20</v>
      </c>
      <c r="K699" s="630">
        <v>2081.1999999999998</v>
      </c>
    </row>
    <row r="700" spans="1:11" ht="14.4" customHeight="1" x14ac:dyDescent="0.3">
      <c r="A700" s="625" t="s">
        <v>526</v>
      </c>
      <c r="B700" s="626" t="s">
        <v>528</v>
      </c>
      <c r="C700" s="627" t="s">
        <v>558</v>
      </c>
      <c r="D700" s="628" t="s">
        <v>559</v>
      </c>
      <c r="E700" s="627" t="s">
        <v>4177</v>
      </c>
      <c r="F700" s="628" t="s">
        <v>4178</v>
      </c>
      <c r="G700" s="627" t="s">
        <v>4892</v>
      </c>
      <c r="H700" s="627" t="s">
        <v>4893</v>
      </c>
      <c r="I700" s="629">
        <v>120</v>
      </c>
      <c r="J700" s="629">
        <v>30</v>
      </c>
      <c r="K700" s="630">
        <v>3600</v>
      </c>
    </row>
    <row r="701" spans="1:11" ht="14.4" customHeight="1" x14ac:dyDescent="0.3">
      <c r="A701" s="625" t="s">
        <v>526</v>
      </c>
      <c r="B701" s="626" t="s">
        <v>528</v>
      </c>
      <c r="C701" s="627" t="s">
        <v>558</v>
      </c>
      <c r="D701" s="628" t="s">
        <v>559</v>
      </c>
      <c r="E701" s="627" t="s">
        <v>4177</v>
      </c>
      <c r="F701" s="628" t="s">
        <v>4178</v>
      </c>
      <c r="G701" s="627" t="s">
        <v>4221</v>
      </c>
      <c r="H701" s="627" t="s">
        <v>4222</v>
      </c>
      <c r="I701" s="629">
        <v>0.47499999999999998</v>
      </c>
      <c r="J701" s="629">
        <v>200</v>
      </c>
      <c r="K701" s="630">
        <v>95</v>
      </c>
    </row>
    <row r="702" spans="1:11" ht="14.4" customHeight="1" x14ac:dyDescent="0.3">
      <c r="A702" s="625" t="s">
        <v>526</v>
      </c>
      <c r="B702" s="626" t="s">
        <v>528</v>
      </c>
      <c r="C702" s="627" t="s">
        <v>558</v>
      </c>
      <c r="D702" s="628" t="s">
        <v>559</v>
      </c>
      <c r="E702" s="627" t="s">
        <v>4177</v>
      </c>
      <c r="F702" s="628" t="s">
        <v>4178</v>
      </c>
      <c r="G702" s="627" t="s">
        <v>4584</v>
      </c>
      <c r="H702" s="627" t="s">
        <v>4585</v>
      </c>
      <c r="I702" s="629">
        <v>4.0275000000000007</v>
      </c>
      <c r="J702" s="629">
        <v>250</v>
      </c>
      <c r="K702" s="630">
        <v>1007</v>
      </c>
    </row>
    <row r="703" spans="1:11" ht="14.4" customHeight="1" x14ac:dyDescent="0.3">
      <c r="A703" s="625" t="s">
        <v>526</v>
      </c>
      <c r="B703" s="626" t="s">
        <v>528</v>
      </c>
      <c r="C703" s="627" t="s">
        <v>558</v>
      </c>
      <c r="D703" s="628" t="s">
        <v>559</v>
      </c>
      <c r="E703" s="627" t="s">
        <v>4177</v>
      </c>
      <c r="F703" s="628" t="s">
        <v>4178</v>
      </c>
      <c r="G703" s="627" t="s">
        <v>5132</v>
      </c>
      <c r="H703" s="627" t="s">
        <v>5133</v>
      </c>
      <c r="I703" s="629">
        <v>123.21</v>
      </c>
      <c r="J703" s="629">
        <v>10</v>
      </c>
      <c r="K703" s="630">
        <v>1232.1400000000001</v>
      </c>
    </row>
    <row r="704" spans="1:11" ht="14.4" customHeight="1" x14ac:dyDescent="0.3">
      <c r="A704" s="625" t="s">
        <v>526</v>
      </c>
      <c r="B704" s="626" t="s">
        <v>528</v>
      </c>
      <c r="C704" s="627" t="s">
        <v>558</v>
      </c>
      <c r="D704" s="628" t="s">
        <v>559</v>
      </c>
      <c r="E704" s="627" t="s">
        <v>4177</v>
      </c>
      <c r="F704" s="628" t="s">
        <v>4178</v>
      </c>
      <c r="G704" s="627" t="s">
        <v>4638</v>
      </c>
      <c r="H704" s="627" t="s">
        <v>4639</v>
      </c>
      <c r="I704" s="629">
        <v>13.045</v>
      </c>
      <c r="J704" s="629">
        <v>75</v>
      </c>
      <c r="K704" s="630">
        <v>978.5</v>
      </c>
    </row>
    <row r="705" spans="1:11" ht="14.4" customHeight="1" x14ac:dyDescent="0.3">
      <c r="A705" s="625" t="s">
        <v>526</v>
      </c>
      <c r="B705" s="626" t="s">
        <v>528</v>
      </c>
      <c r="C705" s="627" t="s">
        <v>558</v>
      </c>
      <c r="D705" s="628" t="s">
        <v>559</v>
      </c>
      <c r="E705" s="627" t="s">
        <v>4177</v>
      </c>
      <c r="F705" s="628" t="s">
        <v>4178</v>
      </c>
      <c r="G705" s="627" t="s">
        <v>5088</v>
      </c>
      <c r="H705" s="627" t="s">
        <v>5089</v>
      </c>
      <c r="I705" s="629">
        <v>121</v>
      </c>
      <c r="J705" s="629">
        <v>10</v>
      </c>
      <c r="K705" s="630">
        <v>1210</v>
      </c>
    </row>
    <row r="706" spans="1:11" ht="14.4" customHeight="1" x14ac:dyDescent="0.3">
      <c r="A706" s="625" t="s">
        <v>526</v>
      </c>
      <c r="B706" s="626" t="s">
        <v>528</v>
      </c>
      <c r="C706" s="627" t="s">
        <v>558</v>
      </c>
      <c r="D706" s="628" t="s">
        <v>559</v>
      </c>
      <c r="E706" s="627" t="s">
        <v>4177</v>
      </c>
      <c r="F706" s="628" t="s">
        <v>4178</v>
      </c>
      <c r="G706" s="627" t="s">
        <v>5134</v>
      </c>
      <c r="H706" s="627" t="s">
        <v>5135</v>
      </c>
      <c r="I706" s="629">
        <v>104.06</v>
      </c>
      <c r="J706" s="629">
        <v>10</v>
      </c>
      <c r="K706" s="630">
        <v>1040.5999999999999</v>
      </c>
    </row>
    <row r="707" spans="1:11" ht="14.4" customHeight="1" x14ac:dyDescent="0.3">
      <c r="A707" s="625" t="s">
        <v>526</v>
      </c>
      <c r="B707" s="626" t="s">
        <v>528</v>
      </c>
      <c r="C707" s="627" t="s">
        <v>558</v>
      </c>
      <c r="D707" s="628" t="s">
        <v>559</v>
      </c>
      <c r="E707" s="627" t="s">
        <v>4185</v>
      </c>
      <c r="F707" s="628" t="s">
        <v>4186</v>
      </c>
      <c r="G707" s="627" t="s">
        <v>4708</v>
      </c>
      <c r="H707" s="627" t="s">
        <v>4709</v>
      </c>
      <c r="I707" s="629">
        <v>8.16</v>
      </c>
      <c r="J707" s="629">
        <v>100</v>
      </c>
      <c r="K707" s="630">
        <v>816</v>
      </c>
    </row>
    <row r="708" spans="1:11" ht="14.4" customHeight="1" x14ac:dyDescent="0.3">
      <c r="A708" s="625" t="s">
        <v>526</v>
      </c>
      <c r="B708" s="626" t="s">
        <v>528</v>
      </c>
      <c r="C708" s="627" t="s">
        <v>558</v>
      </c>
      <c r="D708" s="628" t="s">
        <v>559</v>
      </c>
      <c r="E708" s="627" t="s">
        <v>4189</v>
      </c>
      <c r="F708" s="628" t="s">
        <v>4190</v>
      </c>
      <c r="G708" s="627" t="s">
        <v>4227</v>
      </c>
      <c r="H708" s="627" t="s">
        <v>4228</v>
      </c>
      <c r="I708" s="629">
        <v>0.3</v>
      </c>
      <c r="J708" s="629">
        <v>200</v>
      </c>
      <c r="K708" s="630">
        <v>60</v>
      </c>
    </row>
    <row r="709" spans="1:11" ht="14.4" customHeight="1" x14ac:dyDescent="0.3">
      <c r="A709" s="625" t="s">
        <v>526</v>
      </c>
      <c r="B709" s="626" t="s">
        <v>528</v>
      </c>
      <c r="C709" s="627" t="s">
        <v>558</v>
      </c>
      <c r="D709" s="628" t="s">
        <v>559</v>
      </c>
      <c r="E709" s="627" t="s">
        <v>4189</v>
      </c>
      <c r="F709" s="628" t="s">
        <v>4190</v>
      </c>
      <c r="G709" s="627" t="s">
        <v>4229</v>
      </c>
      <c r="H709" s="627" t="s">
        <v>4230</v>
      </c>
      <c r="I709" s="629">
        <v>0.3</v>
      </c>
      <c r="J709" s="629">
        <v>200</v>
      </c>
      <c r="K709" s="630">
        <v>60</v>
      </c>
    </row>
    <row r="710" spans="1:11" ht="14.4" customHeight="1" x14ac:dyDescent="0.3">
      <c r="A710" s="625" t="s">
        <v>526</v>
      </c>
      <c r="B710" s="626" t="s">
        <v>528</v>
      </c>
      <c r="C710" s="627" t="s">
        <v>558</v>
      </c>
      <c r="D710" s="628" t="s">
        <v>559</v>
      </c>
      <c r="E710" s="627" t="s">
        <v>4189</v>
      </c>
      <c r="F710" s="628" t="s">
        <v>4190</v>
      </c>
      <c r="G710" s="627" t="s">
        <v>4231</v>
      </c>
      <c r="H710" s="627" t="s">
        <v>4232</v>
      </c>
      <c r="I710" s="629">
        <v>0.30666666666666664</v>
      </c>
      <c r="J710" s="629">
        <v>295</v>
      </c>
      <c r="K710" s="630">
        <v>90.45</v>
      </c>
    </row>
    <row r="711" spans="1:11" ht="14.4" customHeight="1" x14ac:dyDescent="0.3">
      <c r="A711" s="625" t="s">
        <v>526</v>
      </c>
      <c r="B711" s="626" t="s">
        <v>528</v>
      </c>
      <c r="C711" s="627" t="s">
        <v>558</v>
      </c>
      <c r="D711" s="628" t="s">
        <v>559</v>
      </c>
      <c r="E711" s="627" t="s">
        <v>4189</v>
      </c>
      <c r="F711" s="628" t="s">
        <v>4190</v>
      </c>
      <c r="G711" s="627" t="s">
        <v>5112</v>
      </c>
      <c r="H711" s="627" t="s">
        <v>5113</v>
      </c>
      <c r="I711" s="629">
        <v>31.733333333333331</v>
      </c>
      <c r="J711" s="629">
        <v>100</v>
      </c>
      <c r="K711" s="630">
        <v>3173.5</v>
      </c>
    </row>
    <row r="712" spans="1:11" ht="14.4" customHeight="1" x14ac:dyDescent="0.3">
      <c r="A712" s="625" t="s">
        <v>526</v>
      </c>
      <c r="B712" s="626" t="s">
        <v>528</v>
      </c>
      <c r="C712" s="627" t="s">
        <v>558</v>
      </c>
      <c r="D712" s="628" t="s">
        <v>559</v>
      </c>
      <c r="E712" s="627" t="s">
        <v>4191</v>
      </c>
      <c r="F712" s="628" t="s">
        <v>4192</v>
      </c>
      <c r="G712" s="627" t="s">
        <v>4237</v>
      </c>
      <c r="H712" s="627" t="s">
        <v>4238</v>
      </c>
      <c r="I712" s="629">
        <v>0.78600000000000003</v>
      </c>
      <c r="J712" s="629">
        <v>1000</v>
      </c>
      <c r="K712" s="630">
        <v>798</v>
      </c>
    </row>
    <row r="713" spans="1:11" ht="14.4" customHeight="1" x14ac:dyDescent="0.3">
      <c r="A713" s="625" t="s">
        <v>526</v>
      </c>
      <c r="B713" s="626" t="s">
        <v>528</v>
      </c>
      <c r="C713" s="627" t="s">
        <v>558</v>
      </c>
      <c r="D713" s="628" t="s">
        <v>559</v>
      </c>
      <c r="E713" s="627" t="s">
        <v>4191</v>
      </c>
      <c r="F713" s="628" t="s">
        <v>4192</v>
      </c>
      <c r="G713" s="627" t="s">
        <v>4239</v>
      </c>
      <c r="H713" s="627" t="s">
        <v>4240</v>
      </c>
      <c r="I713" s="629">
        <v>1.1549999999999998</v>
      </c>
      <c r="J713" s="629">
        <v>200</v>
      </c>
      <c r="K713" s="630">
        <v>230.75</v>
      </c>
    </row>
    <row r="714" spans="1:11" ht="14.4" customHeight="1" thickBot="1" x14ac:dyDescent="0.35">
      <c r="A714" s="631" t="s">
        <v>526</v>
      </c>
      <c r="B714" s="632" t="s">
        <v>528</v>
      </c>
      <c r="C714" s="633" t="s">
        <v>558</v>
      </c>
      <c r="D714" s="634" t="s">
        <v>559</v>
      </c>
      <c r="E714" s="633" t="s">
        <v>4191</v>
      </c>
      <c r="F714" s="634" t="s">
        <v>4192</v>
      </c>
      <c r="G714" s="633" t="s">
        <v>4241</v>
      </c>
      <c r="H714" s="633" t="s">
        <v>4242</v>
      </c>
      <c r="I714" s="635">
        <v>0.78499999999999992</v>
      </c>
      <c r="J714" s="635">
        <v>400</v>
      </c>
      <c r="K714" s="636">
        <v>323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theme="0" tint="-0.249977111117893"/>
    <pageSetUpPr fitToPage="1"/>
  </sheetPr>
  <dimension ref="A1:J36"/>
  <sheetViews>
    <sheetView showGridLines="0" showRowColHeaders="0" zoomScaleNormal="100" workbookViewId="0">
      <selection sqref="A1:J1"/>
    </sheetView>
  </sheetViews>
  <sheetFormatPr defaultRowHeight="14.4" customHeight="1" x14ac:dyDescent="0.25"/>
  <cols>
    <col min="1" max="1" width="4.33203125" style="110" customWidth="1"/>
    <col min="2" max="2" width="4.44140625" style="113" customWidth="1"/>
    <col min="3" max="3" width="4" style="114" customWidth="1"/>
    <col min="4" max="4" width="26" style="115" customWidth="1"/>
    <col min="5" max="6" width="10.6640625" style="115" customWidth="1"/>
    <col min="7" max="9" width="10.6640625" style="116" customWidth="1"/>
    <col min="10" max="10" width="10.6640625" style="117" customWidth="1"/>
    <col min="11" max="16384" width="8.88671875" style="110"/>
  </cols>
  <sheetData>
    <row r="1" spans="1:10" ht="18.600000000000001" customHeight="1" thickBot="1" x14ac:dyDescent="0.4">
      <c r="A1" s="500" t="s">
        <v>221</v>
      </c>
      <c r="B1" s="501"/>
      <c r="C1" s="501"/>
      <c r="D1" s="501"/>
      <c r="E1" s="501"/>
      <c r="F1" s="501"/>
      <c r="G1" s="501"/>
      <c r="H1" s="501"/>
      <c r="I1" s="501"/>
      <c r="J1" s="501"/>
    </row>
    <row r="2" spans="1:10" ht="14.4" customHeight="1" thickBot="1" x14ac:dyDescent="0.3">
      <c r="A2" s="580" t="s">
        <v>297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14.4" customHeight="1" thickBot="1" x14ac:dyDescent="0.3">
      <c r="A3" s="502" t="s">
        <v>217</v>
      </c>
      <c r="B3" s="503"/>
      <c r="C3" s="503"/>
      <c r="D3" s="504"/>
      <c r="E3" s="508" t="s">
        <v>105</v>
      </c>
      <c r="F3" s="509"/>
      <c r="G3" s="510" t="s">
        <v>106</v>
      </c>
      <c r="H3" s="509"/>
      <c r="I3" s="510" t="s">
        <v>107</v>
      </c>
      <c r="J3" s="511"/>
    </row>
    <row r="4" spans="1:10" s="112" customFormat="1" ht="14.4" customHeight="1" thickBot="1" x14ac:dyDescent="0.35">
      <c r="A4" s="505"/>
      <c r="B4" s="506"/>
      <c r="C4" s="506"/>
      <c r="D4" s="507"/>
      <c r="E4" s="710" t="s">
        <v>108</v>
      </c>
      <c r="F4" s="710" t="s">
        <v>109</v>
      </c>
      <c r="G4" s="711" t="s">
        <v>109</v>
      </c>
      <c r="H4" s="712" t="s">
        <v>110</v>
      </c>
      <c r="I4" s="711" t="s">
        <v>6</v>
      </c>
      <c r="J4" s="713" t="s">
        <v>110</v>
      </c>
    </row>
    <row r="5" spans="1:10" ht="14.4" customHeight="1" x14ac:dyDescent="0.3">
      <c r="A5" s="187"/>
      <c r="B5" s="188" t="s">
        <v>100</v>
      </c>
      <c r="C5" s="189"/>
      <c r="D5" s="707"/>
      <c r="E5" s="715">
        <v>43.8</v>
      </c>
      <c r="F5" s="698"/>
      <c r="G5" s="714">
        <v>45.3</v>
      </c>
      <c r="H5" s="736"/>
      <c r="I5" s="714">
        <v>44.21</v>
      </c>
      <c r="J5" s="738"/>
    </row>
    <row r="6" spans="1:10" ht="14.4" customHeight="1" x14ac:dyDescent="0.3">
      <c r="A6" s="190"/>
      <c r="B6" s="191" t="s">
        <v>111</v>
      </c>
      <c r="C6" s="192"/>
      <c r="D6" s="708"/>
      <c r="E6" s="716">
        <v>47.2</v>
      </c>
      <c r="F6" s="699"/>
      <c r="G6" s="700">
        <v>47</v>
      </c>
      <c r="H6" s="737"/>
      <c r="I6" s="700">
        <v>46.26</v>
      </c>
      <c r="J6" s="739"/>
    </row>
    <row r="7" spans="1:10" ht="14.4" hidden="1" customHeight="1" x14ac:dyDescent="0.3">
      <c r="A7" s="190"/>
      <c r="B7" s="191"/>
      <c r="C7" s="192" t="s">
        <v>102</v>
      </c>
      <c r="D7" s="708"/>
      <c r="E7" s="717">
        <v>0</v>
      </c>
      <c r="F7" s="701"/>
      <c r="G7" s="702">
        <v>0</v>
      </c>
      <c r="H7" s="703"/>
      <c r="I7" s="702">
        <v>0</v>
      </c>
      <c r="J7" s="725"/>
    </row>
    <row r="8" spans="1:10" ht="14.4" hidden="1" customHeight="1" x14ac:dyDescent="0.3">
      <c r="A8" s="190"/>
      <c r="B8" s="191"/>
      <c r="C8" s="192" t="s">
        <v>103</v>
      </c>
      <c r="D8" s="708"/>
      <c r="E8" s="717">
        <v>0</v>
      </c>
      <c r="F8" s="701"/>
      <c r="G8" s="702">
        <v>0</v>
      </c>
      <c r="H8" s="703"/>
      <c r="I8" s="702">
        <v>0</v>
      </c>
      <c r="J8" s="725"/>
    </row>
    <row r="9" spans="1:10" ht="14.4" customHeight="1" x14ac:dyDescent="0.3">
      <c r="A9" s="193" t="s">
        <v>112</v>
      </c>
      <c r="B9" s="194"/>
      <c r="C9" s="192"/>
      <c r="D9" s="708"/>
      <c r="E9" s="718">
        <v>96094</v>
      </c>
      <c r="F9" s="702">
        <v>9997</v>
      </c>
      <c r="G9" s="695">
        <f>G11+G19+G27</f>
        <v>9909.31</v>
      </c>
      <c r="H9" s="704">
        <f>G9-F9</f>
        <v>-87.690000000000509</v>
      </c>
      <c r="I9" s="695">
        <f>I11+I19+I27</f>
        <v>93008.83</v>
      </c>
      <c r="J9" s="726">
        <f>I9-E9</f>
        <v>-3085.1699999999983</v>
      </c>
    </row>
    <row r="10" spans="1:10" ht="14.4" hidden="1" customHeight="1" x14ac:dyDescent="0.3">
      <c r="A10" s="190"/>
      <c r="B10" s="195"/>
      <c r="C10" s="192" t="s">
        <v>113</v>
      </c>
      <c r="D10" s="708"/>
      <c r="E10" s="730"/>
      <c r="F10" s="733"/>
      <c r="G10" s="696">
        <f>G29+G32</f>
        <v>933</v>
      </c>
      <c r="H10" s="733"/>
      <c r="I10" s="696">
        <f>I29+I32</f>
        <v>10324</v>
      </c>
      <c r="J10" s="740"/>
    </row>
    <row r="11" spans="1:10" ht="14.4" customHeight="1" x14ac:dyDescent="0.3">
      <c r="A11" s="190"/>
      <c r="B11" s="195" t="s">
        <v>114</v>
      </c>
      <c r="C11" s="192"/>
      <c r="D11" s="708"/>
      <c r="E11" s="731"/>
      <c r="F11" s="734"/>
      <c r="G11" s="696">
        <f>G12+G13</f>
        <v>8192.31</v>
      </c>
      <c r="H11" s="734"/>
      <c r="I11" s="696">
        <f>I12+I13</f>
        <v>74658.83</v>
      </c>
      <c r="J11" s="741"/>
    </row>
    <row r="12" spans="1:10" ht="14.4" hidden="1" customHeight="1" x14ac:dyDescent="0.3">
      <c r="A12" s="190"/>
      <c r="B12" s="191"/>
      <c r="C12" s="192" t="s">
        <v>115</v>
      </c>
      <c r="D12" s="708"/>
      <c r="E12" s="731"/>
      <c r="F12" s="734"/>
      <c r="G12" s="702">
        <v>439.51</v>
      </c>
      <c r="H12" s="734"/>
      <c r="I12" s="702">
        <v>7133.23</v>
      </c>
      <c r="J12" s="741"/>
    </row>
    <row r="13" spans="1:10" ht="14.4" hidden="1" customHeight="1" x14ac:dyDescent="0.3">
      <c r="A13" s="190"/>
      <c r="B13" s="191"/>
      <c r="C13" s="192" t="s">
        <v>116</v>
      </c>
      <c r="D13" s="708"/>
      <c r="E13" s="731"/>
      <c r="F13" s="734"/>
      <c r="G13" s="702">
        <v>7752.8</v>
      </c>
      <c r="H13" s="734"/>
      <c r="I13" s="702">
        <v>67525.600000000006</v>
      </c>
      <c r="J13" s="741"/>
    </row>
    <row r="14" spans="1:10" ht="14.4" hidden="1" customHeight="1" x14ac:dyDescent="0.3">
      <c r="A14" s="190"/>
      <c r="B14" s="191"/>
      <c r="C14" s="192" t="s">
        <v>117</v>
      </c>
      <c r="D14" s="708"/>
      <c r="E14" s="731"/>
      <c r="F14" s="734"/>
      <c r="G14" s="702"/>
      <c r="H14" s="734"/>
      <c r="I14" s="702"/>
      <c r="J14" s="741"/>
    </row>
    <row r="15" spans="1:10" ht="14.4" hidden="1" customHeight="1" x14ac:dyDescent="0.3">
      <c r="A15" s="190"/>
      <c r="B15" s="191"/>
      <c r="C15" s="192" t="s">
        <v>118</v>
      </c>
      <c r="D15" s="708"/>
      <c r="E15" s="731"/>
      <c r="F15" s="734"/>
      <c r="G15" s="702"/>
      <c r="H15" s="734"/>
      <c r="I15" s="702"/>
      <c r="J15" s="741"/>
    </row>
    <row r="16" spans="1:10" ht="14.4" hidden="1" customHeight="1" x14ac:dyDescent="0.3">
      <c r="A16" s="190"/>
      <c r="B16" s="191"/>
      <c r="C16" s="192" t="s">
        <v>119</v>
      </c>
      <c r="D16" s="708"/>
      <c r="E16" s="731"/>
      <c r="F16" s="734"/>
      <c r="G16" s="702"/>
      <c r="H16" s="734"/>
      <c r="I16" s="702"/>
      <c r="J16" s="741"/>
    </row>
    <row r="17" spans="1:10" ht="14.4" hidden="1" customHeight="1" x14ac:dyDescent="0.3">
      <c r="A17" s="190"/>
      <c r="B17" s="191"/>
      <c r="C17" s="192" t="s">
        <v>120</v>
      </c>
      <c r="D17" s="708"/>
      <c r="E17" s="731"/>
      <c r="F17" s="734"/>
      <c r="G17" s="702"/>
      <c r="H17" s="734"/>
      <c r="I17" s="702"/>
      <c r="J17" s="741"/>
    </row>
    <row r="18" spans="1:10" ht="14.4" hidden="1" customHeight="1" x14ac:dyDescent="0.3">
      <c r="A18" s="190"/>
      <c r="B18" s="191"/>
      <c r="C18" s="192" t="s">
        <v>121</v>
      </c>
      <c r="D18" s="708"/>
      <c r="E18" s="731"/>
      <c r="F18" s="734"/>
      <c r="G18" s="702"/>
      <c r="H18" s="734"/>
      <c r="I18" s="702"/>
      <c r="J18" s="741"/>
    </row>
    <row r="19" spans="1:10" ht="14.4" customHeight="1" x14ac:dyDescent="0.3">
      <c r="A19" s="190"/>
      <c r="B19" s="195" t="s">
        <v>122</v>
      </c>
      <c r="C19" s="192"/>
      <c r="D19" s="708"/>
      <c r="E19" s="731"/>
      <c r="F19" s="734"/>
      <c r="G19" s="696">
        <f>G20+G21+G24</f>
        <v>1677</v>
      </c>
      <c r="H19" s="734"/>
      <c r="I19" s="696">
        <f>I20+I21+I24</f>
        <v>17657</v>
      </c>
      <c r="J19" s="741"/>
    </row>
    <row r="20" spans="1:10" ht="14.4" customHeight="1" x14ac:dyDescent="0.3">
      <c r="A20" s="190"/>
      <c r="B20" s="191"/>
      <c r="C20" s="192" t="s">
        <v>123</v>
      </c>
      <c r="D20" s="708"/>
      <c r="E20" s="731"/>
      <c r="F20" s="734"/>
      <c r="G20" s="702">
        <v>35</v>
      </c>
      <c r="H20" s="734"/>
      <c r="I20" s="702">
        <v>378</v>
      </c>
      <c r="J20" s="741"/>
    </row>
    <row r="21" spans="1:10" ht="14.4" customHeight="1" x14ac:dyDescent="0.3">
      <c r="A21" s="190"/>
      <c r="B21" s="191"/>
      <c r="C21" s="192" t="s">
        <v>124</v>
      </c>
      <c r="D21" s="708"/>
      <c r="E21" s="731"/>
      <c r="F21" s="734"/>
      <c r="G21" s="702">
        <v>1200</v>
      </c>
      <c r="H21" s="734"/>
      <c r="I21" s="702">
        <v>12043</v>
      </c>
      <c r="J21" s="741"/>
    </row>
    <row r="22" spans="1:10" ht="14.4" hidden="1" customHeight="1" x14ac:dyDescent="0.3">
      <c r="A22" s="190"/>
      <c r="B22" s="191"/>
      <c r="C22" s="192"/>
      <c r="D22" s="708" t="s">
        <v>125</v>
      </c>
      <c r="E22" s="731"/>
      <c r="F22" s="734"/>
      <c r="G22" s="702">
        <v>0</v>
      </c>
      <c r="H22" s="734"/>
      <c r="I22" s="702">
        <v>0</v>
      </c>
      <c r="J22" s="741"/>
    </row>
    <row r="23" spans="1:10" ht="14.4" hidden="1" customHeight="1" x14ac:dyDescent="0.3">
      <c r="A23" s="190"/>
      <c r="B23" s="191"/>
      <c r="C23" s="192"/>
      <c r="D23" s="708" t="s">
        <v>126</v>
      </c>
      <c r="E23" s="731"/>
      <c r="F23" s="734"/>
      <c r="G23" s="702">
        <v>0</v>
      </c>
      <c r="H23" s="734"/>
      <c r="I23" s="702">
        <v>0</v>
      </c>
      <c r="J23" s="741"/>
    </row>
    <row r="24" spans="1:10" ht="14.4" customHeight="1" x14ac:dyDescent="0.3">
      <c r="A24" s="190"/>
      <c r="B24" s="191"/>
      <c r="C24" s="192" t="s">
        <v>127</v>
      </c>
      <c r="D24" s="708"/>
      <c r="E24" s="731"/>
      <c r="F24" s="734"/>
      <c r="G24" s="702">
        <v>442</v>
      </c>
      <c r="H24" s="734"/>
      <c r="I24" s="702">
        <v>5236</v>
      </c>
      <c r="J24" s="741"/>
    </row>
    <row r="25" spans="1:10" ht="14.4" hidden="1" customHeight="1" x14ac:dyDescent="0.3">
      <c r="A25" s="190"/>
      <c r="B25" s="191"/>
      <c r="C25" s="192"/>
      <c r="D25" s="708" t="s">
        <v>128</v>
      </c>
      <c r="E25" s="731"/>
      <c r="F25" s="734"/>
      <c r="G25" s="702">
        <v>0</v>
      </c>
      <c r="H25" s="734"/>
      <c r="I25" s="702">
        <v>0</v>
      </c>
      <c r="J25" s="741"/>
    </row>
    <row r="26" spans="1:10" ht="14.4" hidden="1" customHeight="1" x14ac:dyDescent="0.3">
      <c r="A26" s="190"/>
      <c r="B26" s="191"/>
      <c r="C26" s="192"/>
      <c r="D26" s="708" t="s">
        <v>129</v>
      </c>
      <c r="E26" s="731"/>
      <c r="F26" s="734"/>
      <c r="G26" s="702">
        <v>0</v>
      </c>
      <c r="H26" s="734"/>
      <c r="I26" s="702">
        <v>0</v>
      </c>
      <c r="J26" s="741"/>
    </row>
    <row r="27" spans="1:10" ht="14.4" customHeight="1" x14ac:dyDescent="0.3">
      <c r="A27" s="190"/>
      <c r="B27" s="195" t="s">
        <v>130</v>
      </c>
      <c r="C27" s="192"/>
      <c r="D27" s="708"/>
      <c r="E27" s="731"/>
      <c r="F27" s="734"/>
      <c r="G27" s="696">
        <v>40</v>
      </c>
      <c r="H27" s="734"/>
      <c r="I27" s="696">
        <v>693</v>
      </c>
      <c r="J27" s="741"/>
    </row>
    <row r="28" spans="1:10" ht="14.4" hidden="1" customHeight="1" x14ac:dyDescent="0.3">
      <c r="A28" s="190"/>
      <c r="B28" s="191"/>
      <c r="C28" s="192" t="s">
        <v>131</v>
      </c>
      <c r="D28" s="708"/>
      <c r="E28" s="731"/>
      <c r="F28" s="734"/>
      <c r="G28" s="702">
        <v>0</v>
      </c>
      <c r="H28" s="734"/>
      <c r="I28" s="702">
        <v>0</v>
      </c>
      <c r="J28" s="741"/>
    </row>
    <row r="29" spans="1:10" ht="14.4" hidden="1" customHeight="1" x14ac:dyDescent="0.3">
      <c r="A29" s="190"/>
      <c r="B29" s="191"/>
      <c r="C29" s="192" t="s">
        <v>132</v>
      </c>
      <c r="D29" s="708"/>
      <c r="E29" s="731"/>
      <c r="F29" s="734"/>
      <c r="G29" s="702">
        <v>0</v>
      </c>
      <c r="H29" s="734"/>
      <c r="I29" s="702">
        <v>0</v>
      </c>
      <c r="J29" s="741"/>
    </row>
    <row r="30" spans="1:10" ht="14.4" hidden="1" customHeight="1" x14ac:dyDescent="0.3">
      <c r="A30" s="190"/>
      <c r="B30" s="191"/>
      <c r="C30" s="192" t="s">
        <v>133</v>
      </c>
      <c r="D30" s="708"/>
      <c r="E30" s="731"/>
      <c r="F30" s="734"/>
      <c r="G30" s="702">
        <v>0</v>
      </c>
      <c r="H30" s="734"/>
      <c r="I30" s="702">
        <v>0</v>
      </c>
      <c r="J30" s="741"/>
    </row>
    <row r="31" spans="1:10" ht="14.4" customHeight="1" x14ac:dyDescent="0.3">
      <c r="A31" s="190"/>
      <c r="B31" s="196" t="s">
        <v>134</v>
      </c>
      <c r="C31" s="192"/>
      <c r="D31" s="708"/>
      <c r="E31" s="731"/>
      <c r="F31" s="734"/>
      <c r="G31" s="697">
        <v>1268</v>
      </c>
      <c r="H31" s="734"/>
      <c r="I31" s="697">
        <v>11912</v>
      </c>
      <c r="J31" s="741"/>
    </row>
    <row r="32" spans="1:10" ht="14.4" customHeight="1" x14ac:dyDescent="0.3">
      <c r="A32" s="190"/>
      <c r="B32" s="196" t="s">
        <v>135</v>
      </c>
      <c r="C32" s="192"/>
      <c r="D32" s="708"/>
      <c r="E32" s="732"/>
      <c r="F32" s="735"/>
      <c r="G32" s="697">
        <v>933</v>
      </c>
      <c r="H32" s="735"/>
      <c r="I32" s="697">
        <v>10324</v>
      </c>
      <c r="J32" s="742"/>
    </row>
    <row r="33" spans="1:10" ht="14.4" hidden="1" customHeight="1" x14ac:dyDescent="0.3">
      <c r="A33" s="190"/>
      <c r="B33" s="196" t="s">
        <v>136</v>
      </c>
      <c r="C33" s="192"/>
      <c r="D33" s="708"/>
      <c r="E33" s="719"/>
      <c r="F33" s="705"/>
      <c r="G33" s="697">
        <v>0</v>
      </c>
      <c r="H33" s="705"/>
      <c r="I33" s="697">
        <v>0</v>
      </c>
      <c r="J33" s="727"/>
    </row>
    <row r="34" spans="1:10" ht="14.4" customHeight="1" x14ac:dyDescent="0.3">
      <c r="A34" s="190" t="s">
        <v>137</v>
      </c>
      <c r="B34" s="191"/>
      <c r="C34" s="192"/>
      <c r="D34" s="708"/>
      <c r="E34" s="720">
        <v>0</v>
      </c>
      <c r="F34" s="706">
        <v>0</v>
      </c>
      <c r="G34" s="706">
        <v>0</v>
      </c>
      <c r="H34" s="706">
        <f>G34-F34</f>
        <v>0</v>
      </c>
      <c r="I34" s="706">
        <v>0</v>
      </c>
      <c r="J34" s="728">
        <f>I34-E34</f>
        <v>0</v>
      </c>
    </row>
    <row r="35" spans="1:10" ht="14.4" customHeight="1" x14ac:dyDescent="0.3">
      <c r="A35" s="190"/>
      <c r="B35" s="191"/>
      <c r="C35" s="192" t="s">
        <v>113</v>
      </c>
      <c r="D35" s="708"/>
      <c r="E35" s="720">
        <v>0</v>
      </c>
      <c r="F35" s="706">
        <v>0</v>
      </c>
      <c r="G35" s="702">
        <v>0</v>
      </c>
      <c r="H35" s="706">
        <f>G35-F35</f>
        <v>0</v>
      </c>
      <c r="I35" s="704">
        <v>0</v>
      </c>
      <c r="J35" s="728">
        <f>I35-E35</f>
        <v>0</v>
      </c>
    </row>
    <row r="36" spans="1:10" ht="14.4" customHeight="1" thickBot="1" x14ac:dyDescent="0.35">
      <c r="A36" s="197" t="s">
        <v>138</v>
      </c>
      <c r="B36" s="198"/>
      <c r="C36" s="199"/>
      <c r="D36" s="709"/>
      <c r="E36" s="721">
        <v>33344000</v>
      </c>
      <c r="F36" s="722">
        <f>E36/12</f>
        <v>2778666.6666666665</v>
      </c>
      <c r="G36" s="723">
        <v>2897284</v>
      </c>
      <c r="H36" s="724">
        <f>G36-F36</f>
        <v>118617.33333333349</v>
      </c>
      <c r="I36" s="724">
        <v>29092974</v>
      </c>
      <c r="J36" s="729">
        <v>1306307.3333333358</v>
      </c>
    </row>
  </sheetData>
  <mergeCells count="15">
    <mergeCell ref="E10:E32"/>
    <mergeCell ref="F10:F32"/>
    <mergeCell ref="H10:H32"/>
    <mergeCell ref="J10:J32"/>
    <mergeCell ref="E5:F5"/>
    <mergeCell ref="H5:H6"/>
    <mergeCell ref="J5:J6"/>
    <mergeCell ref="E6:F6"/>
    <mergeCell ref="E7:F7"/>
    <mergeCell ref="E8:F8"/>
    <mergeCell ref="A1:J1"/>
    <mergeCell ref="A3:D4"/>
    <mergeCell ref="E3:F3"/>
    <mergeCell ref="G3:H3"/>
    <mergeCell ref="I3:J3"/>
  </mergeCells>
  <conditionalFormatting sqref="J5:J8 J36 J33">
    <cfRule type="cellIs" dxfId="19" priority="1" stopIfTrue="1" operator="greaterThan">
      <formula>1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fitToHeight="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tabColor theme="0" tint="-0.249977111117893"/>
    <pageSetUpPr fitToPage="1"/>
  </sheetPr>
  <dimension ref="A1:AM30"/>
  <sheetViews>
    <sheetView showGridLines="0" showRowColHeaders="0" workbookViewId="0">
      <selection sqref="A1:AK1"/>
    </sheetView>
  </sheetViews>
  <sheetFormatPr defaultRowHeight="14.4" customHeight="1" x14ac:dyDescent="0.3"/>
  <cols>
    <col min="1" max="1" width="6.88671875" style="69" bestFit="1" customWidth="1"/>
    <col min="2" max="25" width="4.77734375" style="69" customWidth="1"/>
    <col min="26" max="26" width="1.6640625" style="69" customWidth="1"/>
    <col min="27" max="29" width="8.33203125" style="69" customWidth="1"/>
    <col min="30" max="30" width="1.6640625" style="69" customWidth="1"/>
    <col min="31" max="33" width="8.33203125" style="69" customWidth="1"/>
    <col min="34" max="34" width="1.6640625" style="69" customWidth="1"/>
    <col min="35" max="37" width="8.33203125" style="69" customWidth="1"/>
    <col min="38" max="38" width="8.88671875" style="69"/>
    <col min="39" max="39" width="4" style="69" bestFit="1" customWidth="1"/>
    <col min="40" max="16384" width="8.88671875" style="69"/>
  </cols>
  <sheetData>
    <row r="1" spans="1:39" ht="18.600000000000001" customHeight="1" thickBot="1" x14ac:dyDescent="0.4">
      <c r="A1" s="451" t="s">
        <v>5136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440"/>
      <c r="V1" s="440"/>
      <c r="W1" s="440"/>
      <c r="X1" s="440"/>
      <c r="Y1" s="440"/>
      <c r="Z1" s="440"/>
      <c r="AA1" s="440"/>
      <c r="AB1" s="440"/>
      <c r="AC1" s="440"/>
      <c r="AD1" s="440"/>
      <c r="AE1" s="440"/>
      <c r="AF1" s="440"/>
      <c r="AG1" s="440"/>
      <c r="AH1" s="440"/>
      <c r="AI1" s="440"/>
      <c r="AJ1" s="440"/>
      <c r="AK1" s="440"/>
      <c r="AL1" s="118"/>
      <c r="AM1" s="118"/>
    </row>
    <row r="2" spans="1:39" ht="14.4" customHeight="1" x14ac:dyDescent="0.3">
      <c r="A2" s="580" t="s">
        <v>297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8"/>
      <c r="AM2" s="118"/>
    </row>
    <row r="3" spans="1:39" ht="14.4" customHeight="1" x14ac:dyDescent="0.3">
      <c r="A3" s="120"/>
      <c r="B3" s="121">
        <v>0</v>
      </c>
      <c r="C3" s="121">
        <v>1</v>
      </c>
      <c r="D3" s="121">
        <v>2</v>
      </c>
      <c r="E3" s="121">
        <v>3</v>
      </c>
      <c r="F3" s="121">
        <v>4</v>
      </c>
      <c r="G3" s="121">
        <v>5</v>
      </c>
      <c r="H3" s="121">
        <v>6</v>
      </c>
      <c r="I3" s="121">
        <v>7</v>
      </c>
      <c r="J3" s="121">
        <v>8</v>
      </c>
      <c r="K3" s="121">
        <v>9</v>
      </c>
      <c r="L3" s="121">
        <v>10</v>
      </c>
      <c r="M3" s="121">
        <v>11</v>
      </c>
      <c r="N3" s="121">
        <v>12</v>
      </c>
      <c r="O3" s="121">
        <v>13</v>
      </c>
      <c r="P3" s="121">
        <v>14</v>
      </c>
      <c r="Q3" s="121">
        <v>15</v>
      </c>
      <c r="R3" s="121">
        <v>16</v>
      </c>
      <c r="S3" s="121">
        <v>17</v>
      </c>
      <c r="T3" s="121">
        <v>18</v>
      </c>
      <c r="U3" s="121">
        <v>19</v>
      </c>
      <c r="V3" s="121">
        <v>20</v>
      </c>
      <c r="W3" s="121">
        <v>21</v>
      </c>
      <c r="X3" s="121">
        <v>22</v>
      </c>
      <c r="Y3" s="121">
        <v>23</v>
      </c>
      <c r="Z3" s="122"/>
      <c r="AA3" s="123" t="s">
        <v>90</v>
      </c>
      <c r="AB3" s="122"/>
      <c r="AC3" s="122"/>
      <c r="AD3" s="120"/>
      <c r="AE3" s="124" t="s">
        <v>91</v>
      </c>
      <c r="AF3" s="125"/>
      <c r="AG3" s="125"/>
      <c r="AH3" s="125"/>
      <c r="AI3" s="124" t="s">
        <v>92</v>
      </c>
      <c r="AJ3" s="125"/>
      <c r="AK3" s="125"/>
      <c r="AL3" s="118"/>
      <c r="AM3" s="118"/>
    </row>
    <row r="4" spans="1:39" ht="14.4" customHeight="1" x14ac:dyDescent="0.3">
      <c r="A4" s="200" t="s">
        <v>93</v>
      </c>
      <c r="B4" s="761">
        <v>5</v>
      </c>
      <c r="C4" s="761">
        <v>5</v>
      </c>
      <c r="D4" s="761">
        <v>5</v>
      </c>
      <c r="E4" s="761">
        <v>5</v>
      </c>
      <c r="F4" s="761">
        <v>5</v>
      </c>
      <c r="G4" s="761">
        <v>5</v>
      </c>
      <c r="H4" s="761">
        <v>5</v>
      </c>
      <c r="I4" s="762">
        <v>43.8</v>
      </c>
      <c r="J4" s="762">
        <v>38.799999999999997</v>
      </c>
      <c r="K4" s="762">
        <v>38.799999999999997</v>
      </c>
      <c r="L4" s="762">
        <v>38.799999999999997</v>
      </c>
      <c r="M4" s="762">
        <v>38.799999999999997</v>
      </c>
      <c r="N4" s="762">
        <v>38.799999999999997</v>
      </c>
      <c r="O4" s="762">
        <v>38.799999999999997</v>
      </c>
      <c r="P4" s="762">
        <v>38.799999999999997</v>
      </c>
      <c r="Q4" s="761">
        <v>2.5</v>
      </c>
      <c r="R4" s="761">
        <v>5</v>
      </c>
      <c r="S4" s="761">
        <v>5</v>
      </c>
      <c r="T4" s="761">
        <v>5</v>
      </c>
      <c r="U4" s="761">
        <v>5</v>
      </c>
      <c r="V4" s="761">
        <v>5</v>
      </c>
      <c r="W4" s="761">
        <v>5</v>
      </c>
      <c r="X4" s="761">
        <v>5</v>
      </c>
      <c r="Y4" s="761">
        <v>5</v>
      </c>
      <c r="Z4" s="743"/>
      <c r="AA4" s="744">
        <f>SUM(B4:Y4)</f>
        <v>392.90000000000003</v>
      </c>
      <c r="AB4" s="745">
        <f>SUM(AA4:AA8)</f>
        <v>1964.5000000000002</v>
      </c>
      <c r="AC4" s="746">
        <f>SUM(AA4:AA10)</f>
        <v>2204.5</v>
      </c>
      <c r="AD4" s="747"/>
      <c r="AE4" s="744">
        <f>AI4/12</f>
        <v>1702.5666666666668</v>
      </c>
      <c r="AF4" s="745">
        <f>SUM(AE4:AE8)</f>
        <v>8512.8333333333339</v>
      </c>
      <c r="AG4" s="746">
        <f>SUM(AE4:AE10)</f>
        <v>9552.8333333333339</v>
      </c>
      <c r="AH4" s="748"/>
      <c r="AI4" s="744">
        <f>AA4*52</f>
        <v>20430.800000000003</v>
      </c>
      <c r="AJ4" s="745">
        <f>SUM(AI4:AI8)</f>
        <v>102154.00000000001</v>
      </c>
      <c r="AK4" s="746">
        <f>SUM(AI4:AI10)</f>
        <v>114634.00000000001</v>
      </c>
      <c r="AL4" s="118"/>
      <c r="AM4" s="118"/>
    </row>
    <row r="5" spans="1:39" ht="14.4" customHeight="1" x14ac:dyDescent="0.3">
      <c r="A5" s="200" t="s">
        <v>94</v>
      </c>
      <c r="B5" s="761">
        <v>5</v>
      </c>
      <c r="C5" s="761">
        <v>5</v>
      </c>
      <c r="D5" s="761">
        <v>5</v>
      </c>
      <c r="E5" s="761">
        <v>5</v>
      </c>
      <c r="F5" s="761">
        <v>5</v>
      </c>
      <c r="G5" s="761">
        <v>5</v>
      </c>
      <c r="H5" s="761">
        <v>5</v>
      </c>
      <c r="I5" s="762">
        <v>43.8</v>
      </c>
      <c r="J5" s="762">
        <v>38.799999999999997</v>
      </c>
      <c r="K5" s="762">
        <v>38.799999999999997</v>
      </c>
      <c r="L5" s="762">
        <v>38.799999999999997</v>
      </c>
      <c r="M5" s="762">
        <v>38.799999999999997</v>
      </c>
      <c r="N5" s="762">
        <v>38.799999999999997</v>
      </c>
      <c r="O5" s="762">
        <v>38.799999999999997</v>
      </c>
      <c r="P5" s="762">
        <v>38.799999999999997</v>
      </c>
      <c r="Q5" s="761">
        <v>2.5</v>
      </c>
      <c r="R5" s="761">
        <v>5</v>
      </c>
      <c r="S5" s="761">
        <v>5</v>
      </c>
      <c r="T5" s="761">
        <v>5</v>
      </c>
      <c r="U5" s="761">
        <v>5</v>
      </c>
      <c r="V5" s="761">
        <v>5</v>
      </c>
      <c r="W5" s="761">
        <v>5</v>
      </c>
      <c r="X5" s="761">
        <v>5</v>
      </c>
      <c r="Y5" s="761">
        <v>5</v>
      </c>
      <c r="Z5" s="743"/>
      <c r="AA5" s="744">
        <f t="shared" ref="AA5:AA10" si="0">SUM(B5:Y5)</f>
        <v>392.90000000000003</v>
      </c>
      <c r="AB5" s="749"/>
      <c r="AC5" s="750"/>
      <c r="AD5" s="747"/>
      <c r="AE5" s="744">
        <f t="shared" ref="AE5:AE10" si="1">AI5/12</f>
        <v>1702.5666666666668</v>
      </c>
      <c r="AF5" s="749"/>
      <c r="AG5" s="750"/>
      <c r="AH5" s="748"/>
      <c r="AI5" s="744">
        <f t="shared" ref="AI5:AI10" si="2">AA5*52</f>
        <v>20430.800000000003</v>
      </c>
      <c r="AJ5" s="749"/>
      <c r="AK5" s="750"/>
      <c r="AL5" s="118"/>
      <c r="AM5" s="118"/>
    </row>
    <row r="6" spans="1:39" ht="14.4" customHeight="1" x14ac:dyDescent="0.3">
      <c r="A6" s="200" t="s">
        <v>95</v>
      </c>
      <c r="B6" s="761">
        <v>5</v>
      </c>
      <c r="C6" s="761">
        <v>5</v>
      </c>
      <c r="D6" s="761">
        <v>5</v>
      </c>
      <c r="E6" s="761">
        <v>5</v>
      </c>
      <c r="F6" s="761">
        <v>5</v>
      </c>
      <c r="G6" s="761">
        <v>5</v>
      </c>
      <c r="H6" s="761">
        <v>5</v>
      </c>
      <c r="I6" s="762">
        <v>43.8</v>
      </c>
      <c r="J6" s="762">
        <v>38.799999999999997</v>
      </c>
      <c r="K6" s="762">
        <v>38.799999999999997</v>
      </c>
      <c r="L6" s="762">
        <v>38.799999999999997</v>
      </c>
      <c r="M6" s="762">
        <v>38.799999999999997</v>
      </c>
      <c r="N6" s="762">
        <v>38.799999999999997</v>
      </c>
      <c r="O6" s="762">
        <v>38.799999999999997</v>
      </c>
      <c r="P6" s="762">
        <v>38.799999999999997</v>
      </c>
      <c r="Q6" s="761">
        <v>2.5</v>
      </c>
      <c r="R6" s="761">
        <v>5</v>
      </c>
      <c r="S6" s="761">
        <v>5</v>
      </c>
      <c r="T6" s="761">
        <v>5</v>
      </c>
      <c r="U6" s="761">
        <v>5</v>
      </c>
      <c r="V6" s="761">
        <v>5</v>
      </c>
      <c r="W6" s="761">
        <v>5</v>
      </c>
      <c r="X6" s="761">
        <v>5</v>
      </c>
      <c r="Y6" s="761">
        <v>5</v>
      </c>
      <c r="Z6" s="743"/>
      <c r="AA6" s="744">
        <f t="shared" si="0"/>
        <v>392.90000000000003</v>
      </c>
      <c r="AB6" s="749"/>
      <c r="AC6" s="750"/>
      <c r="AD6" s="747"/>
      <c r="AE6" s="744">
        <f t="shared" si="1"/>
        <v>1702.5666666666668</v>
      </c>
      <c r="AF6" s="749"/>
      <c r="AG6" s="750"/>
      <c r="AH6" s="748"/>
      <c r="AI6" s="744">
        <f t="shared" si="2"/>
        <v>20430.800000000003</v>
      </c>
      <c r="AJ6" s="749"/>
      <c r="AK6" s="750"/>
      <c r="AL6" s="118"/>
      <c r="AM6" s="118"/>
    </row>
    <row r="7" spans="1:39" ht="14.4" customHeight="1" x14ac:dyDescent="0.3">
      <c r="A7" s="200" t="s">
        <v>96</v>
      </c>
      <c r="B7" s="761">
        <v>5</v>
      </c>
      <c r="C7" s="761">
        <v>5</v>
      </c>
      <c r="D7" s="761">
        <v>5</v>
      </c>
      <c r="E7" s="761">
        <v>5</v>
      </c>
      <c r="F7" s="761">
        <v>5</v>
      </c>
      <c r="G7" s="761">
        <v>5</v>
      </c>
      <c r="H7" s="761">
        <v>5</v>
      </c>
      <c r="I7" s="762">
        <v>43.8</v>
      </c>
      <c r="J7" s="762">
        <v>38.799999999999997</v>
      </c>
      <c r="K7" s="762">
        <v>38.799999999999997</v>
      </c>
      <c r="L7" s="762">
        <v>38.799999999999997</v>
      </c>
      <c r="M7" s="762">
        <v>38.799999999999997</v>
      </c>
      <c r="N7" s="762">
        <v>38.799999999999997</v>
      </c>
      <c r="O7" s="762">
        <v>38.799999999999997</v>
      </c>
      <c r="P7" s="762">
        <v>38.799999999999997</v>
      </c>
      <c r="Q7" s="761">
        <v>2.5</v>
      </c>
      <c r="R7" s="761">
        <v>5</v>
      </c>
      <c r="S7" s="761">
        <v>5</v>
      </c>
      <c r="T7" s="761">
        <v>5</v>
      </c>
      <c r="U7" s="761">
        <v>5</v>
      </c>
      <c r="V7" s="761">
        <v>5</v>
      </c>
      <c r="W7" s="761">
        <v>5</v>
      </c>
      <c r="X7" s="761">
        <v>5</v>
      </c>
      <c r="Y7" s="761">
        <v>5</v>
      </c>
      <c r="Z7" s="743"/>
      <c r="AA7" s="744">
        <f t="shared" si="0"/>
        <v>392.90000000000003</v>
      </c>
      <c r="AB7" s="749"/>
      <c r="AC7" s="750"/>
      <c r="AD7" s="747"/>
      <c r="AE7" s="744">
        <f t="shared" si="1"/>
        <v>1702.5666666666668</v>
      </c>
      <c r="AF7" s="749"/>
      <c r="AG7" s="750"/>
      <c r="AH7" s="748"/>
      <c r="AI7" s="744">
        <f t="shared" si="2"/>
        <v>20430.800000000003</v>
      </c>
      <c r="AJ7" s="749"/>
      <c r="AK7" s="750"/>
      <c r="AL7" s="118"/>
      <c r="AM7" s="118"/>
    </row>
    <row r="8" spans="1:39" ht="14.4" customHeight="1" x14ac:dyDescent="0.3">
      <c r="A8" s="200" t="s">
        <v>97</v>
      </c>
      <c r="B8" s="761">
        <v>5</v>
      </c>
      <c r="C8" s="761">
        <v>5</v>
      </c>
      <c r="D8" s="761">
        <v>5</v>
      </c>
      <c r="E8" s="761">
        <v>5</v>
      </c>
      <c r="F8" s="761">
        <v>5</v>
      </c>
      <c r="G8" s="761">
        <v>5</v>
      </c>
      <c r="H8" s="761">
        <v>5</v>
      </c>
      <c r="I8" s="762">
        <v>43.8</v>
      </c>
      <c r="J8" s="762">
        <v>38.799999999999997</v>
      </c>
      <c r="K8" s="762">
        <v>38.799999999999997</v>
      </c>
      <c r="L8" s="762">
        <v>38.799999999999997</v>
      </c>
      <c r="M8" s="762">
        <v>38.799999999999997</v>
      </c>
      <c r="N8" s="762">
        <v>38.799999999999997</v>
      </c>
      <c r="O8" s="762">
        <v>38.799999999999997</v>
      </c>
      <c r="P8" s="762">
        <v>38.799999999999997</v>
      </c>
      <c r="Q8" s="761">
        <v>2.5</v>
      </c>
      <c r="R8" s="761">
        <v>5</v>
      </c>
      <c r="S8" s="761">
        <v>5</v>
      </c>
      <c r="T8" s="761">
        <v>5</v>
      </c>
      <c r="U8" s="761">
        <v>5</v>
      </c>
      <c r="V8" s="761">
        <v>5</v>
      </c>
      <c r="W8" s="761">
        <v>5</v>
      </c>
      <c r="X8" s="761">
        <v>5</v>
      </c>
      <c r="Y8" s="761">
        <v>5</v>
      </c>
      <c r="Z8" s="743"/>
      <c r="AA8" s="744">
        <f t="shared" si="0"/>
        <v>392.90000000000003</v>
      </c>
      <c r="AB8" s="749"/>
      <c r="AC8" s="750"/>
      <c r="AD8" s="747"/>
      <c r="AE8" s="744">
        <f t="shared" si="1"/>
        <v>1702.5666666666668</v>
      </c>
      <c r="AF8" s="749"/>
      <c r="AG8" s="750"/>
      <c r="AH8" s="748"/>
      <c r="AI8" s="744">
        <f t="shared" si="2"/>
        <v>20430.800000000003</v>
      </c>
      <c r="AJ8" s="749"/>
      <c r="AK8" s="750"/>
      <c r="AL8" s="118"/>
      <c r="AM8" s="118"/>
    </row>
    <row r="9" spans="1:39" ht="14.4" customHeight="1" x14ac:dyDescent="0.3">
      <c r="A9" s="203" t="s">
        <v>98</v>
      </c>
      <c r="B9" s="761">
        <v>5</v>
      </c>
      <c r="C9" s="761">
        <v>5</v>
      </c>
      <c r="D9" s="761">
        <v>5</v>
      </c>
      <c r="E9" s="761">
        <v>5</v>
      </c>
      <c r="F9" s="761">
        <v>5</v>
      </c>
      <c r="G9" s="761">
        <v>5</v>
      </c>
      <c r="H9" s="761">
        <v>5</v>
      </c>
      <c r="I9" s="761">
        <v>5</v>
      </c>
      <c r="J9" s="761">
        <v>5</v>
      </c>
      <c r="K9" s="761">
        <v>5</v>
      </c>
      <c r="L9" s="761">
        <v>5</v>
      </c>
      <c r="M9" s="761">
        <v>5</v>
      </c>
      <c r="N9" s="761">
        <v>5</v>
      </c>
      <c r="O9" s="761">
        <v>5</v>
      </c>
      <c r="P9" s="761">
        <v>5</v>
      </c>
      <c r="Q9" s="761">
        <v>5</v>
      </c>
      <c r="R9" s="761">
        <v>5</v>
      </c>
      <c r="S9" s="761">
        <v>5</v>
      </c>
      <c r="T9" s="761">
        <v>5</v>
      </c>
      <c r="U9" s="761">
        <v>5</v>
      </c>
      <c r="V9" s="761">
        <v>5</v>
      </c>
      <c r="W9" s="761">
        <v>5</v>
      </c>
      <c r="X9" s="761">
        <v>5</v>
      </c>
      <c r="Y9" s="761">
        <v>5</v>
      </c>
      <c r="Z9" s="743"/>
      <c r="AA9" s="751">
        <f t="shared" si="0"/>
        <v>120</v>
      </c>
      <c r="AB9" s="752">
        <f>SUM(AA9:AA10)</f>
        <v>240</v>
      </c>
      <c r="AC9" s="750"/>
      <c r="AD9" s="747"/>
      <c r="AE9" s="751">
        <f t="shared" si="1"/>
        <v>520</v>
      </c>
      <c r="AF9" s="752">
        <f>SUM(AE9:AE10)</f>
        <v>1040</v>
      </c>
      <c r="AG9" s="750"/>
      <c r="AH9" s="748"/>
      <c r="AI9" s="751">
        <f t="shared" si="2"/>
        <v>6240</v>
      </c>
      <c r="AJ9" s="752">
        <f>SUM(AI9:AI10)</f>
        <v>12480</v>
      </c>
      <c r="AK9" s="750"/>
      <c r="AL9" s="118"/>
      <c r="AM9" s="118"/>
    </row>
    <row r="10" spans="1:39" ht="14.4" customHeight="1" x14ac:dyDescent="0.3">
      <c r="A10" s="203" t="s">
        <v>99</v>
      </c>
      <c r="B10" s="761">
        <v>5</v>
      </c>
      <c r="C10" s="761">
        <v>5</v>
      </c>
      <c r="D10" s="761">
        <v>5</v>
      </c>
      <c r="E10" s="761">
        <v>5</v>
      </c>
      <c r="F10" s="761">
        <v>5</v>
      </c>
      <c r="G10" s="761">
        <v>5</v>
      </c>
      <c r="H10" s="761">
        <v>5</v>
      </c>
      <c r="I10" s="761">
        <v>5</v>
      </c>
      <c r="J10" s="761">
        <v>5</v>
      </c>
      <c r="K10" s="761">
        <v>5</v>
      </c>
      <c r="L10" s="761">
        <v>5</v>
      </c>
      <c r="M10" s="761">
        <v>5</v>
      </c>
      <c r="N10" s="761">
        <v>5</v>
      </c>
      <c r="O10" s="761">
        <v>5</v>
      </c>
      <c r="P10" s="761">
        <v>5</v>
      </c>
      <c r="Q10" s="761">
        <v>5</v>
      </c>
      <c r="R10" s="761">
        <v>5</v>
      </c>
      <c r="S10" s="761">
        <v>5</v>
      </c>
      <c r="T10" s="761">
        <v>5</v>
      </c>
      <c r="U10" s="761">
        <v>5</v>
      </c>
      <c r="V10" s="761">
        <v>5</v>
      </c>
      <c r="W10" s="761">
        <v>5</v>
      </c>
      <c r="X10" s="761">
        <v>5</v>
      </c>
      <c r="Y10" s="761">
        <v>5</v>
      </c>
      <c r="Z10" s="743"/>
      <c r="AA10" s="751">
        <f t="shared" si="0"/>
        <v>120</v>
      </c>
      <c r="AB10" s="753"/>
      <c r="AC10" s="750"/>
      <c r="AD10" s="747"/>
      <c r="AE10" s="751">
        <f t="shared" si="1"/>
        <v>520</v>
      </c>
      <c r="AF10" s="753"/>
      <c r="AG10" s="750"/>
      <c r="AH10" s="748"/>
      <c r="AI10" s="751">
        <f t="shared" si="2"/>
        <v>6240</v>
      </c>
      <c r="AJ10" s="753"/>
      <c r="AK10" s="750"/>
      <c r="AL10" s="118"/>
      <c r="AM10" s="118"/>
    </row>
    <row r="11" spans="1:39" ht="14.4" customHeight="1" x14ac:dyDescent="0.3">
      <c r="A11" s="201"/>
      <c r="B11" s="747"/>
      <c r="C11" s="747"/>
      <c r="D11" s="747"/>
      <c r="E11" s="747"/>
      <c r="F11" s="747"/>
      <c r="G11" s="747"/>
      <c r="H11" s="747"/>
      <c r="I11" s="747"/>
      <c r="J11" s="747"/>
      <c r="K11" s="747"/>
      <c r="L11" s="747"/>
      <c r="M11" s="747"/>
      <c r="N11" s="747"/>
      <c r="O11" s="747"/>
      <c r="P11" s="747"/>
      <c r="Q11" s="747"/>
      <c r="R11" s="747"/>
      <c r="S11" s="747"/>
      <c r="T11" s="747"/>
      <c r="U11" s="747"/>
      <c r="V11" s="747"/>
      <c r="W11" s="747"/>
      <c r="X11" s="747"/>
      <c r="Y11" s="747"/>
      <c r="Z11" s="754"/>
      <c r="AA11" s="754"/>
      <c r="AB11" s="754"/>
      <c r="AC11" s="754"/>
      <c r="AD11" s="755"/>
      <c r="AE11" s="747"/>
      <c r="AF11" s="747"/>
      <c r="AG11" s="747"/>
      <c r="AH11" s="747"/>
      <c r="AI11" s="747"/>
      <c r="AJ11" s="747"/>
      <c r="AK11" s="747"/>
      <c r="AL11" s="118"/>
      <c r="AM11" s="118"/>
    </row>
    <row r="12" spans="1:39" ht="14.4" customHeight="1" x14ac:dyDescent="0.3">
      <c r="A12" s="201"/>
      <c r="B12" s="747" t="s">
        <v>100</v>
      </c>
      <c r="C12" s="747"/>
      <c r="D12" s="747"/>
      <c r="E12" s="747"/>
      <c r="F12" s="747"/>
      <c r="G12" s="747"/>
      <c r="H12" s="756"/>
      <c r="I12" s="747"/>
      <c r="J12" s="763">
        <v>43.8</v>
      </c>
      <c r="K12" s="747"/>
      <c r="L12" s="747"/>
      <c r="M12" s="747"/>
      <c r="N12" s="747"/>
      <c r="O12" s="747"/>
      <c r="P12" s="747"/>
      <c r="Q12" s="747"/>
      <c r="R12" s="747"/>
      <c r="S12" s="747"/>
      <c r="T12" s="747"/>
      <c r="U12" s="747"/>
      <c r="V12" s="747"/>
      <c r="W12" s="747"/>
      <c r="X12" s="747"/>
      <c r="Y12" s="747"/>
      <c r="Z12" s="757"/>
      <c r="AA12" s="757"/>
      <c r="AB12" s="757"/>
      <c r="AC12" s="757"/>
      <c r="AD12" s="758"/>
      <c r="AE12" s="747"/>
      <c r="AF12" s="747"/>
      <c r="AG12" s="747"/>
      <c r="AH12" s="747"/>
      <c r="AI12" s="747"/>
      <c r="AJ12" s="747"/>
      <c r="AK12" s="747"/>
      <c r="AL12" s="118"/>
      <c r="AM12" s="118"/>
    </row>
    <row r="13" spans="1:39" ht="14.4" customHeight="1" x14ac:dyDescent="0.3">
      <c r="A13" s="201"/>
      <c r="B13" s="747" t="s">
        <v>101</v>
      </c>
      <c r="C13" s="747"/>
      <c r="D13" s="747"/>
      <c r="E13" s="747"/>
      <c r="F13" s="747"/>
      <c r="G13" s="747"/>
      <c r="H13" s="756"/>
      <c r="I13" s="747"/>
      <c r="J13" s="747">
        <f>SUM(J14:J15)</f>
        <v>0</v>
      </c>
      <c r="K13" s="747"/>
      <c r="L13" s="747"/>
      <c r="M13" s="747"/>
      <c r="N13" s="747"/>
      <c r="O13" s="747"/>
      <c r="P13" s="747"/>
      <c r="Q13" s="747"/>
      <c r="R13" s="747"/>
      <c r="S13" s="747"/>
      <c r="T13" s="747"/>
      <c r="U13" s="747"/>
      <c r="V13" s="747"/>
      <c r="W13" s="747"/>
      <c r="X13" s="747"/>
      <c r="Y13" s="747"/>
      <c r="Z13" s="743"/>
      <c r="AA13" s="743"/>
      <c r="AB13" s="743"/>
      <c r="AC13" s="743"/>
      <c r="AD13" s="747"/>
      <c r="AE13" s="747"/>
      <c r="AF13" s="747"/>
      <c r="AG13" s="747"/>
      <c r="AH13" s="747"/>
      <c r="AI13" s="747"/>
      <c r="AJ13" s="747"/>
      <c r="AK13" s="747"/>
      <c r="AL13" s="118"/>
      <c r="AM13" s="118"/>
    </row>
    <row r="14" spans="1:39" ht="14.4" customHeight="1" x14ac:dyDescent="0.3">
      <c r="A14" s="201"/>
      <c r="B14" s="747"/>
      <c r="C14" s="759" t="s">
        <v>102</v>
      </c>
      <c r="D14" s="747"/>
      <c r="E14" s="747"/>
      <c r="F14" s="747"/>
      <c r="G14" s="747"/>
      <c r="H14" s="756"/>
      <c r="I14" s="747"/>
      <c r="J14" s="764">
        <v>0</v>
      </c>
      <c r="K14" s="747"/>
      <c r="L14" s="747"/>
      <c r="M14" s="747"/>
      <c r="N14" s="747"/>
      <c r="O14" s="747"/>
      <c r="P14" s="747"/>
      <c r="Q14" s="747"/>
      <c r="R14" s="747"/>
      <c r="S14" s="747"/>
      <c r="T14" s="747"/>
      <c r="U14" s="747"/>
      <c r="V14" s="747"/>
      <c r="W14" s="747"/>
      <c r="X14" s="747"/>
      <c r="Y14" s="747"/>
      <c r="Z14" s="747"/>
      <c r="AA14" s="747"/>
      <c r="AB14" s="747"/>
      <c r="AC14" s="747"/>
      <c r="AD14" s="747"/>
      <c r="AE14" s="747"/>
      <c r="AF14" s="747"/>
      <c r="AG14" s="747"/>
      <c r="AH14" s="747"/>
      <c r="AI14" s="747"/>
      <c r="AJ14" s="747"/>
      <c r="AK14" s="747"/>
      <c r="AL14" s="118"/>
      <c r="AM14" s="118"/>
    </row>
    <row r="15" spans="1:39" ht="14.4" customHeight="1" x14ac:dyDescent="0.3">
      <c r="A15" s="201"/>
      <c r="B15" s="747"/>
      <c r="C15" s="759" t="s">
        <v>103</v>
      </c>
      <c r="D15" s="747"/>
      <c r="E15" s="747"/>
      <c r="F15" s="747"/>
      <c r="G15" s="747"/>
      <c r="H15" s="760"/>
      <c r="I15" s="747"/>
      <c r="J15" s="765">
        <v>0</v>
      </c>
      <c r="K15" s="747"/>
      <c r="L15" s="747"/>
      <c r="M15" s="747"/>
      <c r="N15" s="747"/>
      <c r="O15" s="747"/>
      <c r="P15" s="747"/>
      <c r="Q15" s="747"/>
      <c r="R15" s="747"/>
      <c r="S15" s="747"/>
      <c r="T15" s="747"/>
      <c r="U15" s="747"/>
      <c r="V15" s="747"/>
      <c r="W15" s="747"/>
      <c r="X15" s="747"/>
      <c r="Y15" s="747"/>
      <c r="Z15" s="747"/>
      <c r="AA15" s="747"/>
      <c r="AB15" s="747"/>
      <c r="AC15" s="747"/>
      <c r="AD15" s="747"/>
      <c r="AE15" s="747"/>
      <c r="AF15" s="747"/>
      <c r="AG15" s="747"/>
      <c r="AH15" s="747"/>
      <c r="AI15" s="747"/>
      <c r="AJ15" s="747"/>
      <c r="AK15" s="747"/>
      <c r="AL15" s="118"/>
      <c r="AM15" s="118"/>
    </row>
    <row r="16" spans="1:39" ht="14.4" hidden="1" customHeight="1" x14ac:dyDescent="0.3">
      <c r="A16" s="201"/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4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118"/>
      <c r="AM16" s="118"/>
    </row>
    <row r="17" spans="1:39" ht="14.4" customHeight="1" x14ac:dyDescent="0.3">
      <c r="A17" s="201"/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4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118"/>
      <c r="AM17" s="118"/>
    </row>
    <row r="18" spans="1:39" ht="18.600000000000001" thickBot="1" x14ac:dyDescent="0.4">
      <c r="A18" s="512" t="s">
        <v>104</v>
      </c>
      <c r="B18" s="513"/>
      <c r="C18" s="513"/>
      <c r="D18" s="513"/>
      <c r="E18" s="513"/>
      <c r="F18" s="513"/>
      <c r="G18" s="513"/>
      <c r="H18" s="513"/>
      <c r="I18" s="513"/>
      <c r="J18" s="513"/>
      <c r="K18" s="513"/>
      <c r="L18" s="513"/>
      <c r="M18" s="513"/>
      <c r="N18" s="513"/>
      <c r="O18" s="513"/>
      <c r="P18" s="513"/>
      <c r="Q18" s="513"/>
      <c r="R18" s="513"/>
      <c r="S18" s="513"/>
      <c r="T18" s="513"/>
      <c r="U18" s="513"/>
      <c r="V18" s="513"/>
      <c r="W18" s="513"/>
      <c r="X18" s="513"/>
      <c r="Y18" s="513"/>
      <c r="Z18" s="513"/>
      <c r="AA18" s="513"/>
      <c r="AB18" s="513"/>
      <c r="AC18" s="513"/>
      <c r="AD18" s="513"/>
      <c r="AE18" s="513"/>
      <c r="AF18" s="513"/>
      <c r="AG18" s="513"/>
      <c r="AH18" s="513"/>
      <c r="AI18" s="513"/>
      <c r="AJ18" s="513"/>
      <c r="AK18" s="513"/>
      <c r="AL18" s="118"/>
      <c r="AM18" s="118"/>
    </row>
    <row r="19" spans="1:39" ht="14.4" customHeight="1" x14ac:dyDescent="0.3">
      <c r="A19" s="201"/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4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118"/>
      <c r="AM19" s="118"/>
    </row>
    <row r="20" spans="1:39" ht="14.4" customHeight="1" x14ac:dyDescent="0.3">
      <c r="A20" s="201"/>
      <c r="B20" s="205">
        <v>0</v>
      </c>
      <c r="C20" s="205">
        <v>1</v>
      </c>
      <c r="D20" s="205">
        <v>2</v>
      </c>
      <c r="E20" s="205">
        <v>3</v>
      </c>
      <c r="F20" s="205">
        <v>4</v>
      </c>
      <c r="G20" s="205">
        <v>5</v>
      </c>
      <c r="H20" s="205">
        <v>6</v>
      </c>
      <c r="I20" s="205">
        <v>7</v>
      </c>
      <c r="J20" s="205">
        <v>8</v>
      </c>
      <c r="K20" s="205">
        <v>9</v>
      </c>
      <c r="L20" s="205">
        <v>10</v>
      </c>
      <c r="M20" s="205">
        <v>11</v>
      </c>
      <c r="N20" s="205">
        <v>12</v>
      </c>
      <c r="O20" s="205">
        <v>13</v>
      </c>
      <c r="P20" s="205">
        <v>14</v>
      </c>
      <c r="Q20" s="205">
        <v>15</v>
      </c>
      <c r="R20" s="205">
        <v>16</v>
      </c>
      <c r="S20" s="205">
        <v>17</v>
      </c>
      <c r="T20" s="205">
        <v>18</v>
      </c>
      <c r="U20" s="205">
        <v>19</v>
      </c>
      <c r="V20" s="205">
        <v>20</v>
      </c>
      <c r="W20" s="205">
        <v>21</v>
      </c>
      <c r="X20" s="205">
        <v>22</v>
      </c>
      <c r="Y20" s="205">
        <v>23</v>
      </c>
      <c r="Z20" s="206"/>
      <c r="AA20" s="207" t="s">
        <v>90</v>
      </c>
      <c r="AB20" s="206"/>
      <c r="AC20" s="206"/>
      <c r="AD20" s="201"/>
      <c r="AE20" s="208" t="s">
        <v>91</v>
      </c>
      <c r="AF20" s="202"/>
      <c r="AG20" s="202"/>
      <c r="AH20" s="202"/>
      <c r="AI20" s="208" t="s">
        <v>92</v>
      </c>
      <c r="AJ20" s="202"/>
      <c r="AK20" s="202"/>
      <c r="AL20" s="118"/>
      <c r="AM20" s="118"/>
    </row>
    <row r="21" spans="1:39" ht="14.4" customHeight="1" x14ac:dyDescent="0.3">
      <c r="A21" s="200" t="s">
        <v>93</v>
      </c>
      <c r="B21" s="761"/>
      <c r="C21" s="761"/>
      <c r="D21" s="761"/>
      <c r="E21" s="761"/>
      <c r="F21" s="761"/>
      <c r="G21" s="761"/>
      <c r="H21" s="761"/>
      <c r="I21" s="761"/>
      <c r="J21" s="761"/>
      <c r="K21" s="761"/>
      <c r="L21" s="761"/>
      <c r="M21" s="761"/>
      <c r="N21" s="761"/>
      <c r="O21" s="761"/>
      <c r="P21" s="761"/>
      <c r="Q21" s="761"/>
      <c r="R21" s="761"/>
      <c r="S21" s="761"/>
      <c r="T21" s="761"/>
      <c r="U21" s="761"/>
      <c r="V21" s="761"/>
      <c r="W21" s="761"/>
      <c r="X21" s="761"/>
      <c r="Y21" s="761"/>
      <c r="Z21" s="743"/>
      <c r="AA21" s="744">
        <f>SUM(B21:Y21)</f>
        <v>0</v>
      </c>
      <c r="AB21" s="745">
        <f>SUM(AA21:AA25)</f>
        <v>0</v>
      </c>
      <c r="AC21" s="746">
        <f>SUM(AA21:AA27)</f>
        <v>0</v>
      </c>
      <c r="AD21" s="747"/>
      <c r="AE21" s="744">
        <f>AI21/12</f>
        <v>0</v>
      </c>
      <c r="AF21" s="745">
        <f>SUM(AE21:AE25)</f>
        <v>0</v>
      </c>
      <c r="AG21" s="746">
        <f>SUM(AE21:AE27)</f>
        <v>0</v>
      </c>
      <c r="AH21" s="748"/>
      <c r="AI21" s="744">
        <f>AA21*52</f>
        <v>0</v>
      </c>
      <c r="AJ21" s="745">
        <f>SUM(AI21:AI25)</f>
        <v>0</v>
      </c>
      <c r="AK21" s="746">
        <f>SUM(AI21:AI27)</f>
        <v>0</v>
      </c>
      <c r="AL21" s="118"/>
      <c r="AM21" s="118"/>
    </row>
    <row r="22" spans="1:39" ht="14.4" customHeight="1" x14ac:dyDescent="0.3">
      <c r="A22" s="200" t="s">
        <v>94</v>
      </c>
      <c r="B22" s="761"/>
      <c r="C22" s="761"/>
      <c r="D22" s="761"/>
      <c r="E22" s="761"/>
      <c r="F22" s="761"/>
      <c r="G22" s="761"/>
      <c r="H22" s="761"/>
      <c r="I22" s="761"/>
      <c r="J22" s="761"/>
      <c r="K22" s="761"/>
      <c r="L22" s="761"/>
      <c r="M22" s="761"/>
      <c r="N22" s="761"/>
      <c r="O22" s="761"/>
      <c r="P22" s="761"/>
      <c r="Q22" s="761"/>
      <c r="R22" s="761"/>
      <c r="S22" s="761"/>
      <c r="T22" s="761"/>
      <c r="U22" s="761"/>
      <c r="V22" s="761"/>
      <c r="W22" s="761"/>
      <c r="X22" s="761"/>
      <c r="Y22" s="761"/>
      <c r="Z22" s="743"/>
      <c r="AA22" s="744">
        <f t="shared" ref="AA22:AA27" si="3">SUM(B22:Y22)</f>
        <v>0</v>
      </c>
      <c r="AB22" s="749"/>
      <c r="AC22" s="750"/>
      <c r="AD22" s="747"/>
      <c r="AE22" s="744">
        <f t="shared" ref="AE22:AE27" si="4">AI22/12</f>
        <v>0</v>
      </c>
      <c r="AF22" s="749"/>
      <c r="AG22" s="750"/>
      <c r="AH22" s="748"/>
      <c r="AI22" s="744">
        <f t="shared" ref="AI22:AI27" si="5">AA22*52</f>
        <v>0</v>
      </c>
      <c r="AJ22" s="749"/>
      <c r="AK22" s="750"/>
      <c r="AL22" s="118"/>
      <c r="AM22" s="118"/>
    </row>
    <row r="23" spans="1:39" ht="14.4" customHeight="1" x14ac:dyDescent="0.3">
      <c r="A23" s="200" t="s">
        <v>95</v>
      </c>
      <c r="B23" s="761"/>
      <c r="C23" s="761"/>
      <c r="D23" s="761"/>
      <c r="E23" s="761"/>
      <c r="F23" s="761"/>
      <c r="G23" s="761"/>
      <c r="H23" s="761"/>
      <c r="I23" s="761"/>
      <c r="J23" s="761"/>
      <c r="K23" s="761"/>
      <c r="L23" s="761"/>
      <c r="M23" s="761"/>
      <c r="N23" s="761"/>
      <c r="O23" s="761"/>
      <c r="P23" s="761"/>
      <c r="Q23" s="761"/>
      <c r="R23" s="761"/>
      <c r="S23" s="761"/>
      <c r="T23" s="761"/>
      <c r="U23" s="761"/>
      <c r="V23" s="761"/>
      <c r="W23" s="761"/>
      <c r="X23" s="761"/>
      <c r="Y23" s="761"/>
      <c r="Z23" s="743"/>
      <c r="AA23" s="744">
        <f t="shared" si="3"/>
        <v>0</v>
      </c>
      <c r="AB23" s="749"/>
      <c r="AC23" s="750"/>
      <c r="AD23" s="747"/>
      <c r="AE23" s="744">
        <f t="shared" si="4"/>
        <v>0</v>
      </c>
      <c r="AF23" s="749"/>
      <c r="AG23" s="750"/>
      <c r="AH23" s="748"/>
      <c r="AI23" s="744">
        <f t="shared" si="5"/>
        <v>0</v>
      </c>
      <c r="AJ23" s="749"/>
      <c r="AK23" s="750"/>
      <c r="AL23" s="118"/>
      <c r="AM23" s="118"/>
    </row>
    <row r="24" spans="1:39" ht="14.4" customHeight="1" x14ac:dyDescent="0.3">
      <c r="A24" s="200" t="s">
        <v>96</v>
      </c>
      <c r="B24" s="761"/>
      <c r="C24" s="761"/>
      <c r="D24" s="761"/>
      <c r="E24" s="761"/>
      <c r="F24" s="761"/>
      <c r="G24" s="761"/>
      <c r="H24" s="761"/>
      <c r="I24" s="761"/>
      <c r="J24" s="761"/>
      <c r="K24" s="761"/>
      <c r="L24" s="761"/>
      <c r="M24" s="761"/>
      <c r="N24" s="761"/>
      <c r="O24" s="761"/>
      <c r="P24" s="761"/>
      <c r="Q24" s="761"/>
      <c r="R24" s="761"/>
      <c r="S24" s="761"/>
      <c r="T24" s="761"/>
      <c r="U24" s="761"/>
      <c r="V24" s="761"/>
      <c r="W24" s="761"/>
      <c r="X24" s="761"/>
      <c r="Y24" s="761"/>
      <c r="Z24" s="743"/>
      <c r="AA24" s="744">
        <f t="shared" si="3"/>
        <v>0</v>
      </c>
      <c r="AB24" s="749"/>
      <c r="AC24" s="750"/>
      <c r="AD24" s="747"/>
      <c r="AE24" s="744">
        <f t="shared" si="4"/>
        <v>0</v>
      </c>
      <c r="AF24" s="749"/>
      <c r="AG24" s="750"/>
      <c r="AH24" s="748"/>
      <c r="AI24" s="744">
        <f t="shared" si="5"/>
        <v>0</v>
      </c>
      <c r="AJ24" s="749"/>
      <c r="AK24" s="750"/>
      <c r="AL24" s="118"/>
      <c r="AM24" s="118"/>
    </row>
    <row r="25" spans="1:39" ht="14.4" customHeight="1" x14ac:dyDescent="0.3">
      <c r="A25" s="200" t="s">
        <v>97</v>
      </c>
      <c r="B25" s="761"/>
      <c r="C25" s="761"/>
      <c r="D25" s="761"/>
      <c r="E25" s="761"/>
      <c r="F25" s="761"/>
      <c r="G25" s="761"/>
      <c r="H25" s="761"/>
      <c r="I25" s="761"/>
      <c r="J25" s="761"/>
      <c r="K25" s="761"/>
      <c r="L25" s="761"/>
      <c r="M25" s="761"/>
      <c r="N25" s="761"/>
      <c r="O25" s="761"/>
      <c r="P25" s="761"/>
      <c r="Q25" s="761"/>
      <c r="R25" s="761"/>
      <c r="S25" s="761"/>
      <c r="T25" s="761"/>
      <c r="U25" s="761"/>
      <c r="V25" s="761"/>
      <c r="W25" s="761"/>
      <c r="X25" s="761"/>
      <c r="Y25" s="761"/>
      <c r="Z25" s="743"/>
      <c r="AA25" s="744">
        <f t="shared" si="3"/>
        <v>0</v>
      </c>
      <c r="AB25" s="749"/>
      <c r="AC25" s="750"/>
      <c r="AD25" s="747"/>
      <c r="AE25" s="744">
        <f t="shared" si="4"/>
        <v>0</v>
      </c>
      <c r="AF25" s="749"/>
      <c r="AG25" s="750"/>
      <c r="AH25" s="748"/>
      <c r="AI25" s="744">
        <f t="shared" si="5"/>
        <v>0</v>
      </c>
      <c r="AJ25" s="749"/>
      <c r="AK25" s="750"/>
      <c r="AL25" s="118"/>
      <c r="AM25" s="118"/>
    </row>
    <row r="26" spans="1:39" ht="14.4" customHeight="1" x14ac:dyDescent="0.3">
      <c r="A26" s="203" t="s">
        <v>98</v>
      </c>
      <c r="B26" s="762"/>
      <c r="C26" s="762"/>
      <c r="D26" s="762"/>
      <c r="E26" s="762"/>
      <c r="F26" s="762"/>
      <c r="G26" s="762"/>
      <c r="H26" s="762"/>
      <c r="I26" s="762"/>
      <c r="J26" s="762"/>
      <c r="K26" s="762"/>
      <c r="L26" s="762"/>
      <c r="M26" s="762"/>
      <c r="N26" s="762"/>
      <c r="O26" s="762"/>
      <c r="P26" s="762"/>
      <c r="Q26" s="762"/>
      <c r="R26" s="762"/>
      <c r="S26" s="762"/>
      <c r="T26" s="762"/>
      <c r="U26" s="762"/>
      <c r="V26" s="762"/>
      <c r="W26" s="762"/>
      <c r="X26" s="762"/>
      <c r="Y26" s="762"/>
      <c r="Z26" s="743"/>
      <c r="AA26" s="751">
        <f t="shared" si="3"/>
        <v>0</v>
      </c>
      <c r="AB26" s="752">
        <f>SUM(AA26:AA27)</f>
        <v>0</v>
      </c>
      <c r="AC26" s="750"/>
      <c r="AD26" s="747"/>
      <c r="AE26" s="751">
        <f t="shared" si="4"/>
        <v>0</v>
      </c>
      <c r="AF26" s="752">
        <f>SUM(AE26:AE27)</f>
        <v>0</v>
      </c>
      <c r="AG26" s="750"/>
      <c r="AH26" s="748"/>
      <c r="AI26" s="751">
        <f t="shared" si="5"/>
        <v>0</v>
      </c>
      <c r="AJ26" s="752">
        <f>SUM(AI26:AI27)</f>
        <v>0</v>
      </c>
      <c r="AK26" s="750"/>
      <c r="AL26" s="118"/>
      <c r="AM26" s="118"/>
    </row>
    <row r="27" spans="1:39" ht="14.4" customHeight="1" x14ac:dyDescent="0.3">
      <c r="A27" s="203" t="s">
        <v>99</v>
      </c>
      <c r="B27" s="762"/>
      <c r="C27" s="762"/>
      <c r="D27" s="762"/>
      <c r="E27" s="762"/>
      <c r="F27" s="762"/>
      <c r="G27" s="762"/>
      <c r="H27" s="762"/>
      <c r="I27" s="762"/>
      <c r="J27" s="762"/>
      <c r="K27" s="762"/>
      <c r="L27" s="762"/>
      <c r="M27" s="762"/>
      <c r="N27" s="762"/>
      <c r="O27" s="762"/>
      <c r="P27" s="762"/>
      <c r="Q27" s="762"/>
      <c r="R27" s="762"/>
      <c r="S27" s="762"/>
      <c r="T27" s="762"/>
      <c r="U27" s="762"/>
      <c r="V27" s="762"/>
      <c r="W27" s="762"/>
      <c r="X27" s="762"/>
      <c r="Y27" s="762"/>
      <c r="Z27" s="743"/>
      <c r="AA27" s="751">
        <f t="shared" si="3"/>
        <v>0</v>
      </c>
      <c r="AB27" s="753"/>
      <c r="AC27" s="750"/>
      <c r="AD27" s="747"/>
      <c r="AE27" s="751">
        <f t="shared" si="4"/>
        <v>0</v>
      </c>
      <c r="AF27" s="753"/>
      <c r="AG27" s="750"/>
      <c r="AH27" s="748"/>
      <c r="AI27" s="751">
        <f t="shared" si="5"/>
        <v>0</v>
      </c>
      <c r="AJ27" s="753"/>
      <c r="AK27" s="750"/>
      <c r="AL27" s="118"/>
      <c r="AM27" s="118"/>
    </row>
    <row r="28" spans="1:39" ht="14.4" customHeight="1" x14ac:dyDescent="0.3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7"/>
      <c r="AA28" s="128"/>
      <c r="AB28" s="127"/>
      <c r="AC28" s="127"/>
      <c r="AD28" s="129"/>
      <c r="AE28" s="120"/>
      <c r="AF28" s="120"/>
      <c r="AG28" s="120"/>
      <c r="AH28" s="120"/>
      <c r="AI28" s="120"/>
      <c r="AJ28" s="120"/>
      <c r="AK28" s="120"/>
      <c r="AL28" s="118"/>
      <c r="AM28" s="118"/>
    </row>
    <row r="29" spans="1:39" ht="14.4" customHeight="1" x14ac:dyDescent="0.3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30"/>
      <c r="AA29" s="131"/>
      <c r="AB29" s="130"/>
      <c r="AC29" s="130"/>
      <c r="AD29" s="132"/>
      <c r="AE29" s="120"/>
      <c r="AF29" s="120"/>
      <c r="AG29" s="120"/>
      <c r="AH29" s="120"/>
      <c r="AI29" s="120"/>
      <c r="AJ29" s="120"/>
      <c r="AK29" s="120"/>
      <c r="AL29" s="118"/>
      <c r="AM29" s="118"/>
    </row>
    <row r="30" spans="1:39" ht="14.4" customHeight="1" x14ac:dyDescent="0.3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6"/>
      <c r="AA30" s="133"/>
      <c r="AB30" s="126"/>
      <c r="AC30" s="126"/>
      <c r="AD30" s="120"/>
      <c r="AE30" s="120"/>
      <c r="AF30" s="120"/>
      <c r="AG30" s="120"/>
      <c r="AH30" s="120"/>
      <c r="AI30" s="120"/>
      <c r="AJ30" s="120"/>
      <c r="AK30" s="120"/>
      <c r="AL30" s="118"/>
      <c r="AM30" s="118"/>
    </row>
  </sheetData>
  <mergeCells count="20">
    <mergeCell ref="AB4:AB8"/>
    <mergeCell ref="AC4:AC10"/>
    <mergeCell ref="AF4:AF8"/>
    <mergeCell ref="AG4:AG10"/>
    <mergeCell ref="A1:AK1"/>
    <mergeCell ref="AJ4:AJ8"/>
    <mergeCell ref="AK4:AK10"/>
    <mergeCell ref="AB9:AB10"/>
    <mergeCell ref="AF9:AF10"/>
    <mergeCell ref="AJ9:AJ10"/>
    <mergeCell ref="A18:AK18"/>
    <mergeCell ref="AB21:AB25"/>
    <mergeCell ref="AC21:AC27"/>
    <mergeCell ref="AF21:AF25"/>
    <mergeCell ref="AG21:AG27"/>
    <mergeCell ref="AJ21:AJ25"/>
    <mergeCell ref="AK21:AK27"/>
    <mergeCell ref="AB26:AB27"/>
    <mergeCell ref="AF26:AF27"/>
    <mergeCell ref="AJ26:AJ27"/>
  </mergeCells>
  <hyperlinks>
    <hyperlink ref="A2" location="Obsah!A1" display="Zpět na Obsah  KL 01  1.-4.měsíc"/>
  </hyperlinks>
  <pageMargins left="0.25" right="0.25" top="0.75" bottom="0.75" header="0.3" footer="0.3"/>
  <pageSetup paperSize="9" scale="68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6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5" customWidth="1"/>
    <col min="3" max="3" width="5.44140625" style="69" hidden="1" customWidth="1"/>
    <col min="4" max="4" width="7.77734375" style="355" customWidth="1"/>
    <col min="5" max="5" width="5.4414062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5.44140625" style="69" hidden="1" customWidth="1"/>
    <col min="10" max="10" width="7.77734375" style="355" customWidth="1"/>
    <col min="11" max="11" width="5.44140625" style="69" hidden="1" customWidth="1"/>
    <col min="12" max="12" width="7.77734375" style="355" customWidth="1"/>
    <col min="13" max="13" width="7.77734375" style="91" customWidth="1"/>
    <col min="14" max="14" width="7.77734375" style="355" customWidth="1"/>
    <col min="15" max="15" width="5" style="69" hidden="1" customWidth="1"/>
    <col min="16" max="16" width="7.77734375" style="355" customWidth="1"/>
    <col min="17" max="17" width="5" style="69" hidden="1" customWidth="1"/>
    <col min="18" max="18" width="7.77734375" style="355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514" t="s">
        <v>249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</row>
    <row r="2" spans="1:19" ht="14.4" customHeight="1" thickBot="1" x14ac:dyDescent="0.35">
      <c r="A2" s="580" t="s">
        <v>297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</row>
    <row r="3" spans="1:19" ht="14.4" customHeight="1" thickBot="1" x14ac:dyDescent="0.35">
      <c r="A3" s="429" t="s">
        <v>255</v>
      </c>
      <c r="B3" s="430">
        <f>SUBTOTAL(9,B6:B1048576)</f>
        <v>1655634</v>
      </c>
      <c r="C3" s="431">
        <f t="shared" ref="C3:R3" si="0">SUBTOTAL(9,C6:C1048576)</f>
        <v>1</v>
      </c>
      <c r="D3" s="431">
        <f t="shared" si="0"/>
        <v>890826</v>
      </c>
      <c r="E3" s="431">
        <f t="shared" si="0"/>
        <v>0.53805732426369601</v>
      </c>
      <c r="F3" s="431">
        <f t="shared" si="0"/>
        <v>2268741</v>
      </c>
      <c r="G3" s="433">
        <f>IF(B3&lt;&gt;0,F3/B3,"")</f>
        <v>1.3703155407535723</v>
      </c>
      <c r="H3" s="434">
        <f t="shared" si="0"/>
        <v>14885.859999999997</v>
      </c>
      <c r="I3" s="431">
        <f t="shared" si="0"/>
        <v>1</v>
      </c>
      <c r="J3" s="431">
        <f t="shared" si="0"/>
        <v>39757.919999999998</v>
      </c>
      <c r="K3" s="431">
        <f t="shared" si="0"/>
        <v>2.6708513985755613</v>
      </c>
      <c r="L3" s="431">
        <f t="shared" si="0"/>
        <v>67266.560000000027</v>
      </c>
      <c r="M3" s="432">
        <f>IF(H3&lt;&gt;0,L3/H3,"")</f>
        <v>4.5188225604701397</v>
      </c>
      <c r="N3" s="430">
        <f t="shared" si="0"/>
        <v>0</v>
      </c>
      <c r="O3" s="431">
        <f t="shared" si="0"/>
        <v>0</v>
      </c>
      <c r="P3" s="431">
        <f t="shared" si="0"/>
        <v>0</v>
      </c>
      <c r="Q3" s="431">
        <f t="shared" si="0"/>
        <v>0</v>
      </c>
      <c r="R3" s="431">
        <f t="shared" si="0"/>
        <v>0</v>
      </c>
      <c r="S3" s="433" t="str">
        <f>IF(N3&lt;&gt;0,R3/N3,"")</f>
        <v/>
      </c>
    </row>
    <row r="4" spans="1:19" ht="14.4" customHeight="1" x14ac:dyDescent="0.3">
      <c r="A4" s="515" t="s">
        <v>209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  <c r="N4" s="516" t="s">
        <v>212</v>
      </c>
      <c r="O4" s="517"/>
      <c r="P4" s="517"/>
      <c r="Q4" s="517"/>
      <c r="R4" s="517"/>
      <c r="S4" s="518"/>
    </row>
    <row r="5" spans="1:19" ht="14.4" customHeight="1" thickBot="1" x14ac:dyDescent="0.35">
      <c r="A5" s="766"/>
      <c r="B5" s="767">
        <v>2011</v>
      </c>
      <c r="C5" s="768"/>
      <c r="D5" s="768">
        <v>2012</v>
      </c>
      <c r="E5" s="768"/>
      <c r="F5" s="768">
        <v>2013</v>
      </c>
      <c r="G5" s="769" t="s">
        <v>5</v>
      </c>
      <c r="H5" s="767">
        <v>2011</v>
      </c>
      <c r="I5" s="768"/>
      <c r="J5" s="768">
        <v>2012</v>
      </c>
      <c r="K5" s="768"/>
      <c r="L5" s="768">
        <v>2013</v>
      </c>
      <c r="M5" s="769" t="s">
        <v>5</v>
      </c>
      <c r="N5" s="767">
        <v>2011</v>
      </c>
      <c r="O5" s="768"/>
      <c r="P5" s="768">
        <v>2012</v>
      </c>
      <c r="Q5" s="768"/>
      <c r="R5" s="768">
        <v>2013</v>
      </c>
      <c r="S5" s="769" t="s">
        <v>5</v>
      </c>
    </row>
    <row r="6" spans="1:19" ht="14.4" customHeight="1" thickBot="1" x14ac:dyDescent="0.35">
      <c r="A6" s="773" t="s">
        <v>5137</v>
      </c>
      <c r="B6" s="770">
        <v>1655634</v>
      </c>
      <c r="C6" s="771">
        <v>1</v>
      </c>
      <c r="D6" s="770">
        <v>890826</v>
      </c>
      <c r="E6" s="771">
        <v>0.53805732426369601</v>
      </c>
      <c r="F6" s="770">
        <v>2268741</v>
      </c>
      <c r="G6" s="647">
        <v>1.3703155407535723</v>
      </c>
      <c r="H6" s="770">
        <v>14885.859999999997</v>
      </c>
      <c r="I6" s="771">
        <v>1</v>
      </c>
      <c r="J6" s="770">
        <v>39757.919999999998</v>
      </c>
      <c r="K6" s="771">
        <v>2.6708513985755613</v>
      </c>
      <c r="L6" s="770">
        <v>67266.560000000027</v>
      </c>
      <c r="M6" s="647">
        <v>4.5188225604701397</v>
      </c>
      <c r="N6" s="770"/>
      <c r="O6" s="771"/>
      <c r="P6" s="770"/>
      <c r="Q6" s="771"/>
      <c r="R6" s="770"/>
      <c r="S6" s="772"/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61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9" bestFit="1" customWidth="1"/>
    <col min="2" max="2" width="2.109375" style="69" bestFit="1" customWidth="1"/>
    <col min="3" max="3" width="8" style="69" bestFit="1" customWidth="1"/>
    <col min="4" max="4" width="50.88671875" style="69" bestFit="1" customWidth="1"/>
    <col min="5" max="6" width="11.109375" style="98" customWidth="1"/>
    <col min="7" max="8" width="9.33203125" style="69" hidden="1" customWidth="1"/>
    <col min="9" max="10" width="11.109375" style="98" customWidth="1"/>
    <col min="11" max="12" width="9.33203125" style="69" hidden="1" customWidth="1"/>
    <col min="13" max="14" width="11.109375" style="98" customWidth="1"/>
    <col min="15" max="15" width="11.109375" style="91" customWidth="1"/>
    <col min="16" max="16" width="11.109375" style="98" customWidth="1"/>
    <col min="17" max="16384" width="8.88671875" style="69"/>
  </cols>
  <sheetData>
    <row r="1" spans="1:16" ht="18.600000000000001" customHeight="1" thickBot="1" x14ac:dyDescent="0.4">
      <c r="A1" s="439" t="s">
        <v>250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</row>
    <row r="2" spans="1:16" ht="14.4" customHeight="1" thickBot="1" x14ac:dyDescent="0.4">
      <c r="A2" s="580" t="s">
        <v>297</v>
      </c>
      <c r="B2" s="134"/>
      <c r="C2" s="134"/>
      <c r="D2" s="134"/>
      <c r="E2" s="356"/>
      <c r="F2" s="356"/>
      <c r="G2" s="134"/>
      <c r="H2" s="134"/>
      <c r="I2" s="356"/>
      <c r="J2" s="356"/>
      <c r="K2" s="134"/>
      <c r="L2" s="134"/>
      <c r="M2" s="356"/>
      <c r="N2" s="356"/>
      <c r="O2" s="360"/>
      <c r="P2" s="356"/>
    </row>
    <row r="3" spans="1:16" ht="14.4" customHeight="1" thickBot="1" x14ac:dyDescent="0.35">
      <c r="D3" s="209" t="s">
        <v>255</v>
      </c>
      <c r="E3" s="357">
        <f t="shared" ref="E3:N3" si="0">SUBTOTAL(9,E6:E1048576)</f>
        <v>11198</v>
      </c>
      <c r="F3" s="358">
        <f t="shared" si="0"/>
        <v>1670519.8599999999</v>
      </c>
      <c r="G3" s="135"/>
      <c r="H3" s="135"/>
      <c r="I3" s="358">
        <f t="shared" si="0"/>
        <v>8524</v>
      </c>
      <c r="J3" s="358">
        <f t="shared" si="0"/>
        <v>930583.91999999993</v>
      </c>
      <c r="K3" s="135"/>
      <c r="L3" s="135"/>
      <c r="M3" s="358">
        <f t="shared" si="0"/>
        <v>15956.2</v>
      </c>
      <c r="N3" s="358">
        <f t="shared" si="0"/>
        <v>2336007.56</v>
      </c>
      <c r="O3" s="136">
        <f>IF(F3=0,0,N3/F3)</f>
        <v>1.3983716182817487</v>
      </c>
      <c r="P3" s="359">
        <f>IF(M3=0,0,N3/M3)</f>
        <v>146.40124591068047</v>
      </c>
    </row>
    <row r="4" spans="1:16" ht="14.4" customHeight="1" x14ac:dyDescent="0.3">
      <c r="A4" s="520" t="s">
        <v>205</v>
      </c>
      <c r="B4" s="521" t="s">
        <v>206</v>
      </c>
      <c r="C4" s="522" t="s">
        <v>207</v>
      </c>
      <c r="D4" s="523" t="s">
        <v>166</v>
      </c>
      <c r="E4" s="524">
        <v>2011</v>
      </c>
      <c r="F4" s="525"/>
      <c r="G4" s="354"/>
      <c r="H4" s="354"/>
      <c r="I4" s="524">
        <v>2012</v>
      </c>
      <c r="J4" s="525"/>
      <c r="K4" s="354"/>
      <c r="L4" s="354"/>
      <c r="M4" s="524">
        <v>2013</v>
      </c>
      <c r="N4" s="525"/>
      <c r="O4" s="526" t="s">
        <v>5</v>
      </c>
      <c r="P4" s="519" t="s">
        <v>208</v>
      </c>
    </row>
    <row r="5" spans="1:16" ht="14.4" customHeight="1" thickBot="1" x14ac:dyDescent="0.35">
      <c r="A5" s="774"/>
      <c r="B5" s="775"/>
      <c r="C5" s="776"/>
      <c r="D5" s="777"/>
      <c r="E5" s="778" t="s">
        <v>176</v>
      </c>
      <c r="F5" s="779" t="s">
        <v>17</v>
      </c>
      <c r="G5" s="780"/>
      <c r="H5" s="780"/>
      <c r="I5" s="778" t="s">
        <v>176</v>
      </c>
      <c r="J5" s="779" t="s">
        <v>17</v>
      </c>
      <c r="K5" s="780"/>
      <c r="L5" s="780"/>
      <c r="M5" s="778" t="s">
        <v>176</v>
      </c>
      <c r="N5" s="779" t="s">
        <v>17</v>
      </c>
      <c r="O5" s="781"/>
      <c r="P5" s="782"/>
    </row>
    <row r="6" spans="1:16" ht="14.4" customHeight="1" x14ac:dyDescent="0.3">
      <c r="A6" s="619" t="s">
        <v>5138</v>
      </c>
      <c r="B6" s="620" t="s">
        <v>5139</v>
      </c>
      <c r="C6" s="620" t="s">
        <v>5140</v>
      </c>
      <c r="D6" s="620" t="s">
        <v>5141</v>
      </c>
      <c r="E6" s="623"/>
      <c r="F6" s="623"/>
      <c r="G6" s="620"/>
      <c r="H6" s="620"/>
      <c r="I6" s="623"/>
      <c r="J6" s="623"/>
      <c r="K6" s="620"/>
      <c r="L6" s="620"/>
      <c r="M6" s="623">
        <v>6.2</v>
      </c>
      <c r="N6" s="623">
        <v>979.1</v>
      </c>
      <c r="O6" s="641"/>
      <c r="P6" s="624">
        <v>157.91935483870967</v>
      </c>
    </row>
    <row r="7" spans="1:16" ht="14.4" customHeight="1" x14ac:dyDescent="0.3">
      <c r="A7" s="625" t="s">
        <v>5138</v>
      </c>
      <c r="B7" s="626" t="s">
        <v>5139</v>
      </c>
      <c r="C7" s="626" t="s">
        <v>5142</v>
      </c>
      <c r="D7" s="626" t="s">
        <v>5143</v>
      </c>
      <c r="E7" s="629"/>
      <c r="F7" s="629"/>
      <c r="G7" s="626"/>
      <c r="H7" s="626"/>
      <c r="I7" s="629"/>
      <c r="J7" s="629"/>
      <c r="K7" s="626"/>
      <c r="L7" s="626"/>
      <c r="M7" s="629">
        <v>26.999999999999996</v>
      </c>
      <c r="N7" s="629">
        <v>7157.7</v>
      </c>
      <c r="O7" s="642"/>
      <c r="P7" s="630">
        <v>265.10000000000002</v>
      </c>
    </row>
    <row r="8" spans="1:16" ht="14.4" customHeight="1" x14ac:dyDescent="0.3">
      <c r="A8" s="625" t="s">
        <v>5138</v>
      </c>
      <c r="B8" s="626" t="s">
        <v>5144</v>
      </c>
      <c r="C8" s="626" t="s">
        <v>5145</v>
      </c>
      <c r="D8" s="626" t="s">
        <v>5146</v>
      </c>
      <c r="E8" s="629">
        <v>4</v>
      </c>
      <c r="F8" s="629">
        <v>936.52</v>
      </c>
      <c r="G8" s="626">
        <v>1</v>
      </c>
      <c r="H8" s="626">
        <v>234.13</v>
      </c>
      <c r="I8" s="629">
        <v>1</v>
      </c>
      <c r="J8" s="629">
        <v>242.64</v>
      </c>
      <c r="K8" s="626">
        <v>0.25908683210182376</v>
      </c>
      <c r="L8" s="626">
        <v>242.64</v>
      </c>
      <c r="M8" s="629"/>
      <c r="N8" s="629"/>
      <c r="O8" s="642"/>
      <c r="P8" s="630"/>
    </row>
    <row r="9" spans="1:16" ht="14.4" customHeight="1" x14ac:dyDescent="0.3">
      <c r="A9" s="625" t="s">
        <v>5138</v>
      </c>
      <c r="B9" s="626" t="s">
        <v>5144</v>
      </c>
      <c r="C9" s="626" t="s">
        <v>5147</v>
      </c>
      <c r="D9" s="626" t="s">
        <v>5148</v>
      </c>
      <c r="E9" s="629">
        <v>18</v>
      </c>
      <c r="F9" s="629">
        <v>4214.34</v>
      </c>
      <c r="G9" s="626">
        <v>1</v>
      </c>
      <c r="H9" s="626">
        <v>234.13</v>
      </c>
      <c r="I9" s="629">
        <v>25</v>
      </c>
      <c r="J9" s="629">
        <v>6066</v>
      </c>
      <c r="K9" s="626">
        <v>1.4393712894545765</v>
      </c>
      <c r="L9" s="626">
        <v>242.64</v>
      </c>
      <c r="M9" s="629">
        <v>9</v>
      </c>
      <c r="N9" s="629">
        <v>2183.7599999999998</v>
      </c>
      <c r="O9" s="642">
        <v>0.51817366420364752</v>
      </c>
      <c r="P9" s="630">
        <v>242.64</v>
      </c>
    </row>
    <row r="10" spans="1:16" ht="14.4" customHeight="1" x14ac:dyDescent="0.3">
      <c r="A10" s="625" t="s">
        <v>5138</v>
      </c>
      <c r="B10" s="626" t="s">
        <v>5144</v>
      </c>
      <c r="C10" s="626" t="s">
        <v>5149</v>
      </c>
      <c r="D10" s="626" t="s">
        <v>5150</v>
      </c>
      <c r="E10" s="629"/>
      <c r="F10" s="629"/>
      <c r="G10" s="626"/>
      <c r="H10" s="626"/>
      <c r="I10" s="629">
        <v>2</v>
      </c>
      <c r="J10" s="629">
        <v>485.28</v>
      </c>
      <c r="K10" s="626"/>
      <c r="L10" s="626">
        <v>242.64</v>
      </c>
      <c r="M10" s="629"/>
      <c r="N10" s="629"/>
      <c r="O10" s="642"/>
      <c r="P10" s="630"/>
    </row>
    <row r="11" spans="1:16" ht="14.4" customHeight="1" x14ac:dyDescent="0.3">
      <c r="A11" s="625" t="s">
        <v>5138</v>
      </c>
      <c r="B11" s="626" t="s">
        <v>5144</v>
      </c>
      <c r="C11" s="626" t="s">
        <v>5151</v>
      </c>
      <c r="D11" s="626" t="s">
        <v>5152</v>
      </c>
      <c r="E11" s="629"/>
      <c r="F11" s="629"/>
      <c r="G11" s="626"/>
      <c r="H11" s="626"/>
      <c r="I11" s="629">
        <v>3</v>
      </c>
      <c r="J11" s="629">
        <v>1167</v>
      </c>
      <c r="K11" s="626"/>
      <c r="L11" s="626">
        <v>389</v>
      </c>
      <c r="M11" s="629">
        <v>4</v>
      </c>
      <c r="N11" s="629">
        <v>1556</v>
      </c>
      <c r="O11" s="642"/>
      <c r="P11" s="630">
        <v>389</v>
      </c>
    </row>
    <row r="12" spans="1:16" ht="14.4" customHeight="1" x14ac:dyDescent="0.3">
      <c r="A12" s="625" t="s">
        <v>5138</v>
      </c>
      <c r="B12" s="626" t="s">
        <v>5144</v>
      </c>
      <c r="C12" s="626" t="s">
        <v>5153</v>
      </c>
      <c r="D12" s="626" t="s">
        <v>5152</v>
      </c>
      <c r="E12" s="629">
        <v>15</v>
      </c>
      <c r="F12" s="629">
        <v>6735</v>
      </c>
      <c r="G12" s="626">
        <v>1</v>
      </c>
      <c r="H12" s="626">
        <v>449</v>
      </c>
      <c r="I12" s="629">
        <v>53</v>
      </c>
      <c r="J12" s="629">
        <v>23797</v>
      </c>
      <c r="K12" s="626">
        <v>3.5333333333333332</v>
      </c>
      <c r="L12" s="626">
        <v>449</v>
      </c>
      <c r="M12" s="629">
        <v>110</v>
      </c>
      <c r="N12" s="629">
        <v>49390</v>
      </c>
      <c r="O12" s="642">
        <v>7.333333333333333</v>
      </c>
      <c r="P12" s="630">
        <v>449</v>
      </c>
    </row>
    <row r="13" spans="1:16" ht="14.4" customHeight="1" x14ac:dyDescent="0.3">
      <c r="A13" s="625" t="s">
        <v>5138</v>
      </c>
      <c r="B13" s="626" t="s">
        <v>5144</v>
      </c>
      <c r="C13" s="626" t="s">
        <v>5154</v>
      </c>
      <c r="D13" s="626" t="s">
        <v>5152</v>
      </c>
      <c r="E13" s="629">
        <v>6</v>
      </c>
      <c r="F13" s="629">
        <v>3000</v>
      </c>
      <c r="G13" s="626">
        <v>1</v>
      </c>
      <c r="H13" s="626">
        <v>500</v>
      </c>
      <c r="I13" s="629">
        <v>16</v>
      </c>
      <c r="J13" s="629">
        <v>8000</v>
      </c>
      <c r="K13" s="626">
        <v>2.6666666666666665</v>
      </c>
      <c r="L13" s="626">
        <v>500</v>
      </c>
      <c r="M13" s="629">
        <v>12</v>
      </c>
      <c r="N13" s="629">
        <v>6000</v>
      </c>
      <c r="O13" s="642">
        <v>2</v>
      </c>
      <c r="P13" s="630">
        <v>500</v>
      </c>
    </row>
    <row r="14" spans="1:16" ht="14.4" customHeight="1" x14ac:dyDescent="0.3">
      <c r="A14" s="625" t="s">
        <v>5138</v>
      </c>
      <c r="B14" s="626" t="s">
        <v>5155</v>
      </c>
      <c r="C14" s="626" t="s">
        <v>5156</v>
      </c>
      <c r="D14" s="626" t="s">
        <v>5157</v>
      </c>
      <c r="E14" s="629"/>
      <c r="F14" s="629"/>
      <c r="G14" s="626"/>
      <c r="H14" s="626"/>
      <c r="I14" s="629"/>
      <c r="J14" s="629"/>
      <c r="K14" s="626"/>
      <c r="L14" s="626"/>
      <c r="M14" s="629">
        <v>206</v>
      </c>
      <c r="N14" s="629">
        <v>15656</v>
      </c>
      <c r="O14" s="642"/>
      <c r="P14" s="630">
        <v>76</v>
      </c>
    </row>
    <row r="15" spans="1:16" ht="14.4" customHeight="1" x14ac:dyDescent="0.3">
      <c r="A15" s="625" t="s">
        <v>5138</v>
      </c>
      <c r="B15" s="626" t="s">
        <v>5155</v>
      </c>
      <c r="C15" s="626" t="s">
        <v>5158</v>
      </c>
      <c r="D15" s="626" t="s">
        <v>5159</v>
      </c>
      <c r="E15" s="629">
        <v>5</v>
      </c>
      <c r="F15" s="629">
        <v>95</v>
      </c>
      <c r="G15" s="626">
        <v>1</v>
      </c>
      <c r="H15" s="626">
        <v>19</v>
      </c>
      <c r="I15" s="629">
        <v>6</v>
      </c>
      <c r="J15" s="629">
        <v>114</v>
      </c>
      <c r="K15" s="626">
        <v>1.2</v>
      </c>
      <c r="L15" s="626">
        <v>19</v>
      </c>
      <c r="M15" s="629">
        <v>11</v>
      </c>
      <c r="N15" s="629">
        <v>330</v>
      </c>
      <c r="O15" s="642">
        <v>3.4736842105263159</v>
      </c>
      <c r="P15" s="630">
        <v>30</v>
      </c>
    </row>
    <row r="16" spans="1:16" ht="14.4" customHeight="1" x14ac:dyDescent="0.3">
      <c r="A16" s="625" t="s">
        <v>5138</v>
      </c>
      <c r="B16" s="626" t="s">
        <v>5155</v>
      </c>
      <c r="C16" s="626" t="s">
        <v>5160</v>
      </c>
      <c r="D16" s="626" t="s">
        <v>5161</v>
      </c>
      <c r="E16" s="629">
        <v>108</v>
      </c>
      <c r="F16" s="629">
        <v>7776</v>
      </c>
      <c r="G16" s="626">
        <v>1</v>
      </c>
      <c r="H16" s="626">
        <v>72</v>
      </c>
      <c r="I16" s="629">
        <v>59</v>
      </c>
      <c r="J16" s="629">
        <v>4248</v>
      </c>
      <c r="K16" s="626">
        <v>0.54629629629629628</v>
      </c>
      <c r="L16" s="626">
        <v>72</v>
      </c>
      <c r="M16" s="629">
        <v>57</v>
      </c>
      <c r="N16" s="629">
        <v>4161</v>
      </c>
      <c r="O16" s="642">
        <v>0.53510802469135799</v>
      </c>
      <c r="P16" s="630">
        <v>73</v>
      </c>
    </row>
    <row r="17" spans="1:16" ht="14.4" customHeight="1" x14ac:dyDescent="0.3">
      <c r="A17" s="625" t="s">
        <v>5138</v>
      </c>
      <c r="B17" s="626" t="s">
        <v>5155</v>
      </c>
      <c r="C17" s="626" t="s">
        <v>5162</v>
      </c>
      <c r="D17" s="626" t="s">
        <v>5163</v>
      </c>
      <c r="E17" s="629">
        <v>1</v>
      </c>
      <c r="F17" s="629">
        <v>56</v>
      </c>
      <c r="G17" s="626">
        <v>1</v>
      </c>
      <c r="H17" s="626">
        <v>56</v>
      </c>
      <c r="I17" s="629"/>
      <c r="J17" s="629"/>
      <c r="K17" s="626"/>
      <c r="L17" s="626"/>
      <c r="M17" s="629">
        <v>3</v>
      </c>
      <c r="N17" s="629">
        <v>168</v>
      </c>
      <c r="O17" s="642">
        <v>3</v>
      </c>
      <c r="P17" s="630">
        <v>56</v>
      </c>
    </row>
    <row r="18" spans="1:16" ht="14.4" customHeight="1" x14ac:dyDescent="0.3">
      <c r="A18" s="625" t="s">
        <v>5138</v>
      </c>
      <c r="B18" s="626" t="s">
        <v>5155</v>
      </c>
      <c r="C18" s="626" t="s">
        <v>5164</v>
      </c>
      <c r="D18" s="626" t="s">
        <v>5165</v>
      </c>
      <c r="E18" s="629"/>
      <c r="F18" s="629"/>
      <c r="G18" s="626"/>
      <c r="H18" s="626"/>
      <c r="I18" s="629"/>
      <c r="J18" s="629"/>
      <c r="K18" s="626"/>
      <c r="L18" s="626"/>
      <c r="M18" s="629">
        <v>41</v>
      </c>
      <c r="N18" s="629">
        <v>6396</v>
      </c>
      <c r="O18" s="642"/>
      <c r="P18" s="630">
        <v>156</v>
      </c>
    </row>
    <row r="19" spans="1:16" ht="14.4" customHeight="1" x14ac:dyDescent="0.3">
      <c r="A19" s="625" t="s">
        <v>5138</v>
      </c>
      <c r="B19" s="626" t="s">
        <v>5155</v>
      </c>
      <c r="C19" s="626" t="s">
        <v>5166</v>
      </c>
      <c r="D19" s="626" t="s">
        <v>5167</v>
      </c>
      <c r="E19" s="629"/>
      <c r="F19" s="629"/>
      <c r="G19" s="626"/>
      <c r="H19" s="626"/>
      <c r="I19" s="629"/>
      <c r="J19" s="629"/>
      <c r="K19" s="626"/>
      <c r="L19" s="626"/>
      <c r="M19" s="629">
        <v>1</v>
      </c>
      <c r="N19" s="629">
        <v>141</v>
      </c>
      <c r="O19" s="642"/>
      <c r="P19" s="630">
        <v>141</v>
      </c>
    </row>
    <row r="20" spans="1:16" ht="14.4" customHeight="1" x14ac:dyDescent="0.3">
      <c r="A20" s="625" t="s">
        <v>5138</v>
      </c>
      <c r="B20" s="626" t="s">
        <v>5155</v>
      </c>
      <c r="C20" s="626" t="s">
        <v>5168</v>
      </c>
      <c r="D20" s="626" t="s">
        <v>5169</v>
      </c>
      <c r="E20" s="629"/>
      <c r="F20" s="629"/>
      <c r="G20" s="626"/>
      <c r="H20" s="626"/>
      <c r="I20" s="629"/>
      <c r="J20" s="629"/>
      <c r="K20" s="626"/>
      <c r="L20" s="626"/>
      <c r="M20" s="629">
        <v>23</v>
      </c>
      <c r="N20" s="629">
        <v>1863</v>
      </c>
      <c r="O20" s="642"/>
      <c r="P20" s="630">
        <v>81</v>
      </c>
    </row>
    <row r="21" spans="1:16" ht="14.4" customHeight="1" x14ac:dyDescent="0.3">
      <c r="A21" s="625" t="s">
        <v>5138</v>
      </c>
      <c r="B21" s="626" t="s">
        <v>5155</v>
      </c>
      <c r="C21" s="626" t="s">
        <v>5170</v>
      </c>
      <c r="D21" s="626" t="s">
        <v>5171</v>
      </c>
      <c r="E21" s="629">
        <v>628</v>
      </c>
      <c r="F21" s="629">
        <v>21352</v>
      </c>
      <c r="G21" s="626">
        <v>1</v>
      </c>
      <c r="H21" s="626">
        <v>34</v>
      </c>
      <c r="I21" s="629">
        <v>540</v>
      </c>
      <c r="J21" s="629">
        <v>18360</v>
      </c>
      <c r="K21" s="626">
        <v>0.85987261146496818</v>
      </c>
      <c r="L21" s="626">
        <v>34</v>
      </c>
      <c r="M21" s="629">
        <v>453</v>
      </c>
      <c r="N21" s="629">
        <v>15402</v>
      </c>
      <c r="O21" s="642">
        <v>0.7213375796178344</v>
      </c>
      <c r="P21" s="630">
        <v>34</v>
      </c>
    </row>
    <row r="22" spans="1:16" ht="14.4" customHeight="1" x14ac:dyDescent="0.3">
      <c r="A22" s="625" t="s">
        <v>5138</v>
      </c>
      <c r="B22" s="626" t="s">
        <v>5155</v>
      </c>
      <c r="C22" s="626" t="s">
        <v>5172</v>
      </c>
      <c r="D22" s="626" t="s">
        <v>5173</v>
      </c>
      <c r="E22" s="629">
        <v>13</v>
      </c>
      <c r="F22" s="629">
        <v>884</v>
      </c>
      <c r="G22" s="626">
        <v>1</v>
      </c>
      <c r="H22" s="626">
        <v>68</v>
      </c>
      <c r="I22" s="629">
        <v>19</v>
      </c>
      <c r="J22" s="629">
        <v>1292</v>
      </c>
      <c r="K22" s="626">
        <v>1.4615384615384615</v>
      </c>
      <c r="L22" s="626">
        <v>68</v>
      </c>
      <c r="M22" s="629">
        <v>26</v>
      </c>
      <c r="N22" s="629">
        <v>1794</v>
      </c>
      <c r="O22" s="642">
        <v>2.0294117647058822</v>
      </c>
      <c r="P22" s="630">
        <v>69</v>
      </c>
    </row>
    <row r="23" spans="1:16" ht="14.4" customHeight="1" x14ac:dyDescent="0.3">
      <c r="A23" s="625" t="s">
        <v>5138</v>
      </c>
      <c r="B23" s="626" t="s">
        <v>5155</v>
      </c>
      <c r="C23" s="626" t="s">
        <v>5174</v>
      </c>
      <c r="D23" s="626" t="s">
        <v>5175</v>
      </c>
      <c r="E23" s="629"/>
      <c r="F23" s="629"/>
      <c r="G23" s="626"/>
      <c r="H23" s="626"/>
      <c r="I23" s="629"/>
      <c r="J23" s="629"/>
      <c r="K23" s="626"/>
      <c r="L23" s="626"/>
      <c r="M23" s="629">
        <v>255</v>
      </c>
      <c r="N23" s="629">
        <v>27030</v>
      </c>
      <c r="O23" s="642"/>
      <c r="P23" s="630">
        <v>106</v>
      </c>
    </row>
    <row r="24" spans="1:16" ht="14.4" customHeight="1" x14ac:dyDescent="0.3">
      <c r="A24" s="625" t="s">
        <v>5138</v>
      </c>
      <c r="B24" s="626" t="s">
        <v>5155</v>
      </c>
      <c r="C24" s="626" t="s">
        <v>5176</v>
      </c>
      <c r="D24" s="626" t="s">
        <v>5177</v>
      </c>
      <c r="E24" s="629"/>
      <c r="F24" s="629"/>
      <c r="G24" s="626"/>
      <c r="H24" s="626"/>
      <c r="I24" s="629"/>
      <c r="J24" s="629"/>
      <c r="K24" s="626"/>
      <c r="L24" s="626"/>
      <c r="M24" s="629">
        <v>2</v>
      </c>
      <c r="N24" s="629">
        <v>1270</v>
      </c>
      <c r="O24" s="642"/>
      <c r="P24" s="630">
        <v>635</v>
      </c>
    </row>
    <row r="25" spans="1:16" ht="14.4" customHeight="1" x14ac:dyDescent="0.3">
      <c r="A25" s="625" t="s">
        <v>5138</v>
      </c>
      <c r="B25" s="626" t="s">
        <v>5155</v>
      </c>
      <c r="C25" s="626" t="s">
        <v>5178</v>
      </c>
      <c r="D25" s="626" t="s">
        <v>5179</v>
      </c>
      <c r="E25" s="629">
        <v>1</v>
      </c>
      <c r="F25" s="629">
        <v>107</v>
      </c>
      <c r="G25" s="626">
        <v>1</v>
      </c>
      <c r="H25" s="626">
        <v>107</v>
      </c>
      <c r="I25" s="629">
        <v>3</v>
      </c>
      <c r="J25" s="629">
        <v>321</v>
      </c>
      <c r="K25" s="626">
        <v>3</v>
      </c>
      <c r="L25" s="626">
        <v>107</v>
      </c>
      <c r="M25" s="629"/>
      <c r="N25" s="629"/>
      <c r="O25" s="642"/>
      <c r="P25" s="630"/>
    </row>
    <row r="26" spans="1:16" ht="14.4" customHeight="1" x14ac:dyDescent="0.3">
      <c r="A26" s="625" t="s">
        <v>5138</v>
      </c>
      <c r="B26" s="626" t="s">
        <v>5155</v>
      </c>
      <c r="C26" s="626" t="s">
        <v>5180</v>
      </c>
      <c r="D26" s="626" t="s">
        <v>5181</v>
      </c>
      <c r="E26" s="629">
        <v>47</v>
      </c>
      <c r="F26" s="629">
        <v>5640</v>
      </c>
      <c r="G26" s="626">
        <v>1</v>
      </c>
      <c r="H26" s="626">
        <v>120</v>
      </c>
      <c r="I26" s="629">
        <v>83</v>
      </c>
      <c r="J26" s="629">
        <v>9960</v>
      </c>
      <c r="K26" s="626">
        <v>1.7659574468085106</v>
      </c>
      <c r="L26" s="626">
        <v>120</v>
      </c>
      <c r="M26" s="629">
        <v>105</v>
      </c>
      <c r="N26" s="629">
        <v>12705</v>
      </c>
      <c r="O26" s="642">
        <v>2.2526595744680851</v>
      </c>
      <c r="P26" s="630">
        <v>121</v>
      </c>
    </row>
    <row r="27" spans="1:16" ht="14.4" customHeight="1" x14ac:dyDescent="0.3">
      <c r="A27" s="625" t="s">
        <v>5138</v>
      </c>
      <c r="B27" s="626" t="s">
        <v>5155</v>
      </c>
      <c r="C27" s="626" t="s">
        <v>5182</v>
      </c>
      <c r="D27" s="626" t="s">
        <v>5183</v>
      </c>
      <c r="E27" s="629">
        <v>1</v>
      </c>
      <c r="F27" s="629">
        <v>155</v>
      </c>
      <c r="G27" s="626">
        <v>1</v>
      </c>
      <c r="H27" s="626">
        <v>155</v>
      </c>
      <c r="I27" s="629">
        <v>21</v>
      </c>
      <c r="J27" s="629">
        <v>3276</v>
      </c>
      <c r="K27" s="626">
        <v>21.135483870967743</v>
      </c>
      <c r="L27" s="626">
        <v>156</v>
      </c>
      <c r="M27" s="629"/>
      <c r="N27" s="629"/>
      <c r="O27" s="642"/>
      <c r="P27" s="630"/>
    </row>
    <row r="28" spans="1:16" ht="14.4" customHeight="1" x14ac:dyDescent="0.3">
      <c r="A28" s="625" t="s">
        <v>5138</v>
      </c>
      <c r="B28" s="626" t="s">
        <v>5155</v>
      </c>
      <c r="C28" s="626" t="s">
        <v>5184</v>
      </c>
      <c r="D28" s="626" t="s">
        <v>5183</v>
      </c>
      <c r="E28" s="629">
        <v>63</v>
      </c>
      <c r="F28" s="629">
        <v>4851</v>
      </c>
      <c r="G28" s="626">
        <v>1</v>
      </c>
      <c r="H28" s="626">
        <v>77</v>
      </c>
      <c r="I28" s="629">
        <v>72</v>
      </c>
      <c r="J28" s="629">
        <v>5616</v>
      </c>
      <c r="K28" s="626">
        <v>1.1576994434137291</v>
      </c>
      <c r="L28" s="626">
        <v>78</v>
      </c>
      <c r="M28" s="629"/>
      <c r="N28" s="629"/>
      <c r="O28" s="642"/>
      <c r="P28" s="630"/>
    </row>
    <row r="29" spans="1:16" ht="14.4" customHeight="1" x14ac:dyDescent="0.3">
      <c r="A29" s="625" t="s">
        <v>5138</v>
      </c>
      <c r="B29" s="626" t="s">
        <v>5155</v>
      </c>
      <c r="C29" s="626" t="s">
        <v>5185</v>
      </c>
      <c r="D29" s="626" t="s">
        <v>5186</v>
      </c>
      <c r="E29" s="629">
        <v>4067</v>
      </c>
      <c r="F29" s="629">
        <v>935410</v>
      </c>
      <c r="G29" s="626">
        <v>1</v>
      </c>
      <c r="H29" s="626">
        <v>230</v>
      </c>
      <c r="I29" s="629">
        <v>500</v>
      </c>
      <c r="J29" s="629">
        <v>115500</v>
      </c>
      <c r="K29" s="626">
        <v>0.12347526752974632</v>
      </c>
      <c r="L29" s="626">
        <v>231</v>
      </c>
      <c r="M29" s="629">
        <v>3845</v>
      </c>
      <c r="N29" s="629">
        <v>892040</v>
      </c>
      <c r="O29" s="642">
        <v>0.95363530430506405</v>
      </c>
      <c r="P29" s="630">
        <v>232</v>
      </c>
    </row>
    <row r="30" spans="1:16" ht="14.4" customHeight="1" x14ac:dyDescent="0.3">
      <c r="A30" s="625" t="s">
        <v>5138</v>
      </c>
      <c r="B30" s="626" t="s">
        <v>5155</v>
      </c>
      <c r="C30" s="626" t="s">
        <v>5187</v>
      </c>
      <c r="D30" s="626" t="s">
        <v>5188</v>
      </c>
      <c r="E30" s="629">
        <v>354</v>
      </c>
      <c r="F30" s="629">
        <v>40710</v>
      </c>
      <c r="G30" s="626">
        <v>1</v>
      </c>
      <c r="H30" s="626">
        <v>115</v>
      </c>
      <c r="I30" s="629">
        <v>437</v>
      </c>
      <c r="J30" s="629">
        <v>50692</v>
      </c>
      <c r="K30" s="626">
        <v>1.2451977401129943</v>
      </c>
      <c r="L30" s="626">
        <v>116</v>
      </c>
      <c r="M30" s="629">
        <v>812</v>
      </c>
      <c r="N30" s="629">
        <v>94192</v>
      </c>
      <c r="O30" s="642">
        <v>2.3137312699582413</v>
      </c>
      <c r="P30" s="630">
        <v>116</v>
      </c>
    </row>
    <row r="31" spans="1:16" ht="14.4" customHeight="1" x14ac:dyDescent="0.3">
      <c r="A31" s="625" t="s">
        <v>5138</v>
      </c>
      <c r="B31" s="626" t="s">
        <v>5155</v>
      </c>
      <c r="C31" s="626" t="s">
        <v>5189</v>
      </c>
      <c r="D31" s="626" t="s">
        <v>5190</v>
      </c>
      <c r="E31" s="629">
        <v>5</v>
      </c>
      <c r="F31" s="629">
        <v>550</v>
      </c>
      <c r="G31" s="626">
        <v>1</v>
      </c>
      <c r="H31" s="626">
        <v>110</v>
      </c>
      <c r="I31" s="629">
        <v>2</v>
      </c>
      <c r="J31" s="629">
        <v>222</v>
      </c>
      <c r="K31" s="626">
        <v>0.40363636363636363</v>
      </c>
      <c r="L31" s="626">
        <v>111</v>
      </c>
      <c r="M31" s="629">
        <v>1518</v>
      </c>
      <c r="N31" s="629">
        <v>170016</v>
      </c>
      <c r="O31" s="642">
        <v>309.12</v>
      </c>
      <c r="P31" s="630">
        <v>112</v>
      </c>
    </row>
    <row r="32" spans="1:16" ht="14.4" customHeight="1" x14ac:dyDescent="0.3">
      <c r="A32" s="625" t="s">
        <v>5138</v>
      </c>
      <c r="B32" s="626" t="s">
        <v>5155</v>
      </c>
      <c r="C32" s="626" t="s">
        <v>5191</v>
      </c>
      <c r="D32" s="626" t="s">
        <v>5192</v>
      </c>
      <c r="E32" s="629">
        <v>40</v>
      </c>
      <c r="F32" s="629">
        <v>16800</v>
      </c>
      <c r="G32" s="626">
        <v>1</v>
      </c>
      <c r="H32" s="626">
        <v>420</v>
      </c>
      <c r="I32" s="629">
        <v>3</v>
      </c>
      <c r="J32" s="629">
        <v>1269</v>
      </c>
      <c r="K32" s="626">
        <v>7.5535714285714289E-2</v>
      </c>
      <c r="L32" s="626">
        <v>423</v>
      </c>
      <c r="M32" s="629">
        <v>20</v>
      </c>
      <c r="N32" s="629">
        <v>8520</v>
      </c>
      <c r="O32" s="642">
        <v>0.50714285714285712</v>
      </c>
      <c r="P32" s="630">
        <v>426</v>
      </c>
    </row>
    <row r="33" spans="1:16" ht="14.4" customHeight="1" x14ac:dyDescent="0.3">
      <c r="A33" s="625" t="s">
        <v>5138</v>
      </c>
      <c r="B33" s="626" t="s">
        <v>5155</v>
      </c>
      <c r="C33" s="626" t="s">
        <v>5193</v>
      </c>
      <c r="D33" s="626" t="s">
        <v>5194</v>
      </c>
      <c r="E33" s="629">
        <v>348</v>
      </c>
      <c r="F33" s="629">
        <v>102312</v>
      </c>
      <c r="G33" s="626">
        <v>1</v>
      </c>
      <c r="H33" s="626">
        <v>294</v>
      </c>
      <c r="I33" s="629">
        <v>285</v>
      </c>
      <c r="J33" s="629">
        <v>84075</v>
      </c>
      <c r="K33" s="626">
        <v>0.82175111423879899</v>
      </c>
      <c r="L33" s="626">
        <v>295</v>
      </c>
      <c r="M33" s="629">
        <v>384</v>
      </c>
      <c r="N33" s="629">
        <v>113664</v>
      </c>
      <c r="O33" s="642">
        <v>1.1109547267182736</v>
      </c>
      <c r="P33" s="630">
        <v>296</v>
      </c>
    </row>
    <row r="34" spans="1:16" ht="14.4" customHeight="1" x14ac:dyDescent="0.3">
      <c r="A34" s="625" t="s">
        <v>5138</v>
      </c>
      <c r="B34" s="626" t="s">
        <v>5155</v>
      </c>
      <c r="C34" s="626" t="s">
        <v>5195</v>
      </c>
      <c r="D34" s="626" t="s">
        <v>5196</v>
      </c>
      <c r="E34" s="629">
        <v>3</v>
      </c>
      <c r="F34" s="629">
        <v>954</v>
      </c>
      <c r="G34" s="626">
        <v>1</v>
      </c>
      <c r="H34" s="626">
        <v>318</v>
      </c>
      <c r="I34" s="629">
        <v>2</v>
      </c>
      <c r="J34" s="629">
        <v>638</v>
      </c>
      <c r="K34" s="626">
        <v>0.66876310272536688</v>
      </c>
      <c r="L34" s="626">
        <v>319</v>
      </c>
      <c r="M34" s="629">
        <v>16</v>
      </c>
      <c r="N34" s="629">
        <v>5120</v>
      </c>
      <c r="O34" s="642">
        <v>5.366876310272537</v>
      </c>
      <c r="P34" s="630">
        <v>320</v>
      </c>
    </row>
    <row r="35" spans="1:16" ht="14.4" customHeight="1" x14ac:dyDescent="0.3">
      <c r="A35" s="625" t="s">
        <v>5138</v>
      </c>
      <c r="B35" s="626" t="s">
        <v>5155</v>
      </c>
      <c r="C35" s="626" t="s">
        <v>5197</v>
      </c>
      <c r="D35" s="626" t="s">
        <v>5198</v>
      </c>
      <c r="E35" s="629">
        <v>89</v>
      </c>
      <c r="F35" s="629">
        <v>42898</v>
      </c>
      <c r="G35" s="626">
        <v>1</v>
      </c>
      <c r="H35" s="626">
        <v>482</v>
      </c>
      <c r="I35" s="629">
        <v>98</v>
      </c>
      <c r="J35" s="629">
        <v>47334</v>
      </c>
      <c r="K35" s="626">
        <v>1.1034080842929741</v>
      </c>
      <c r="L35" s="626">
        <v>483</v>
      </c>
      <c r="M35" s="629">
        <v>236</v>
      </c>
      <c r="N35" s="629">
        <v>114224</v>
      </c>
      <c r="O35" s="642">
        <v>2.6626882372138563</v>
      </c>
      <c r="P35" s="630">
        <v>484</v>
      </c>
    </row>
    <row r="36" spans="1:16" ht="14.4" customHeight="1" x14ac:dyDescent="0.3">
      <c r="A36" s="625" t="s">
        <v>5138</v>
      </c>
      <c r="B36" s="626" t="s">
        <v>5155</v>
      </c>
      <c r="C36" s="626" t="s">
        <v>5199</v>
      </c>
      <c r="D36" s="626" t="s">
        <v>5200</v>
      </c>
      <c r="E36" s="629"/>
      <c r="F36" s="629"/>
      <c r="G36" s="626"/>
      <c r="H36" s="626"/>
      <c r="I36" s="629"/>
      <c r="J36" s="629"/>
      <c r="K36" s="626"/>
      <c r="L36" s="626"/>
      <c r="M36" s="629">
        <v>3</v>
      </c>
      <c r="N36" s="629">
        <v>2031</v>
      </c>
      <c r="O36" s="642"/>
      <c r="P36" s="630">
        <v>677</v>
      </c>
    </row>
    <row r="37" spans="1:16" ht="14.4" customHeight="1" x14ac:dyDescent="0.3">
      <c r="A37" s="625" t="s">
        <v>5138</v>
      </c>
      <c r="B37" s="626" t="s">
        <v>5155</v>
      </c>
      <c r="C37" s="626" t="s">
        <v>5201</v>
      </c>
      <c r="D37" s="626" t="s">
        <v>5202</v>
      </c>
      <c r="E37" s="629">
        <v>69</v>
      </c>
      <c r="F37" s="629">
        <v>5520</v>
      </c>
      <c r="G37" s="626">
        <v>1</v>
      </c>
      <c r="H37" s="626">
        <v>80</v>
      </c>
      <c r="I37" s="629">
        <v>57</v>
      </c>
      <c r="J37" s="629">
        <v>4617</v>
      </c>
      <c r="K37" s="626">
        <v>0.83641304347826084</v>
      </c>
      <c r="L37" s="626">
        <v>81</v>
      </c>
      <c r="M37" s="629">
        <v>344</v>
      </c>
      <c r="N37" s="629">
        <v>28208</v>
      </c>
      <c r="O37" s="642">
        <v>5.1101449275362318</v>
      </c>
      <c r="P37" s="630">
        <v>82</v>
      </c>
    </row>
    <row r="38" spans="1:16" ht="14.4" customHeight="1" x14ac:dyDescent="0.3">
      <c r="A38" s="625" t="s">
        <v>5138</v>
      </c>
      <c r="B38" s="626" t="s">
        <v>5155</v>
      </c>
      <c r="C38" s="626" t="s">
        <v>5203</v>
      </c>
      <c r="D38" s="626" t="s">
        <v>5204</v>
      </c>
      <c r="E38" s="629">
        <v>3</v>
      </c>
      <c r="F38" s="629">
        <v>801</v>
      </c>
      <c r="G38" s="626">
        <v>1</v>
      </c>
      <c r="H38" s="626">
        <v>267</v>
      </c>
      <c r="I38" s="629"/>
      <c r="J38" s="629"/>
      <c r="K38" s="626"/>
      <c r="L38" s="626"/>
      <c r="M38" s="629">
        <v>23</v>
      </c>
      <c r="N38" s="629">
        <v>6187</v>
      </c>
      <c r="O38" s="642">
        <v>7.7240948813982522</v>
      </c>
      <c r="P38" s="630">
        <v>269</v>
      </c>
    </row>
    <row r="39" spans="1:16" ht="14.4" customHeight="1" x14ac:dyDescent="0.3">
      <c r="A39" s="625" t="s">
        <v>5138</v>
      </c>
      <c r="B39" s="626" t="s">
        <v>5155</v>
      </c>
      <c r="C39" s="626" t="s">
        <v>5205</v>
      </c>
      <c r="D39" s="626" t="s">
        <v>5206</v>
      </c>
      <c r="E39" s="629">
        <v>142</v>
      </c>
      <c r="F39" s="629">
        <v>47144</v>
      </c>
      <c r="G39" s="626">
        <v>1</v>
      </c>
      <c r="H39" s="626">
        <v>332</v>
      </c>
      <c r="I39" s="629">
        <v>73</v>
      </c>
      <c r="J39" s="629">
        <v>24309</v>
      </c>
      <c r="K39" s="626">
        <v>0.5156329543526218</v>
      </c>
      <c r="L39" s="626">
        <v>333</v>
      </c>
      <c r="M39" s="629">
        <v>38</v>
      </c>
      <c r="N39" s="629">
        <v>12730</v>
      </c>
      <c r="O39" s="642">
        <v>0.27002375699983033</v>
      </c>
      <c r="P39" s="630">
        <v>335</v>
      </c>
    </row>
    <row r="40" spans="1:16" ht="14.4" customHeight="1" x14ac:dyDescent="0.3">
      <c r="A40" s="625" t="s">
        <v>5138</v>
      </c>
      <c r="B40" s="626" t="s">
        <v>5155</v>
      </c>
      <c r="C40" s="626" t="s">
        <v>5207</v>
      </c>
      <c r="D40" s="626" t="s">
        <v>5208</v>
      </c>
      <c r="E40" s="629">
        <v>21</v>
      </c>
      <c r="F40" s="629">
        <v>7560</v>
      </c>
      <c r="G40" s="626">
        <v>1</v>
      </c>
      <c r="H40" s="626">
        <v>360</v>
      </c>
      <c r="I40" s="629">
        <v>28</v>
      </c>
      <c r="J40" s="629">
        <v>10108</v>
      </c>
      <c r="K40" s="626">
        <v>1.337037037037037</v>
      </c>
      <c r="L40" s="626">
        <v>361</v>
      </c>
      <c r="M40" s="629">
        <v>6</v>
      </c>
      <c r="N40" s="629">
        <v>2172</v>
      </c>
      <c r="O40" s="642">
        <v>0.28730158730158728</v>
      </c>
      <c r="P40" s="630">
        <v>362</v>
      </c>
    </row>
    <row r="41" spans="1:16" ht="14.4" customHeight="1" x14ac:dyDescent="0.3">
      <c r="A41" s="625" t="s">
        <v>5138</v>
      </c>
      <c r="B41" s="626" t="s">
        <v>5155</v>
      </c>
      <c r="C41" s="626" t="s">
        <v>5209</v>
      </c>
      <c r="D41" s="626" t="s">
        <v>5210</v>
      </c>
      <c r="E41" s="629">
        <v>1</v>
      </c>
      <c r="F41" s="629">
        <v>518</v>
      </c>
      <c r="G41" s="626">
        <v>1</v>
      </c>
      <c r="H41" s="626">
        <v>518</v>
      </c>
      <c r="I41" s="629"/>
      <c r="J41" s="629"/>
      <c r="K41" s="626"/>
      <c r="L41" s="626"/>
      <c r="M41" s="629">
        <v>2</v>
      </c>
      <c r="N41" s="629">
        <v>1040</v>
      </c>
      <c r="O41" s="642">
        <v>2.0077220077220077</v>
      </c>
      <c r="P41" s="630">
        <v>520</v>
      </c>
    </row>
    <row r="42" spans="1:16" ht="14.4" customHeight="1" x14ac:dyDescent="0.3">
      <c r="A42" s="625" t="s">
        <v>5138</v>
      </c>
      <c r="B42" s="626" t="s">
        <v>5155</v>
      </c>
      <c r="C42" s="626" t="s">
        <v>5211</v>
      </c>
      <c r="D42" s="626" t="s">
        <v>5212</v>
      </c>
      <c r="E42" s="629">
        <v>27</v>
      </c>
      <c r="F42" s="629">
        <v>16146</v>
      </c>
      <c r="G42" s="626">
        <v>1</v>
      </c>
      <c r="H42" s="626">
        <v>598</v>
      </c>
      <c r="I42" s="629">
        <v>48</v>
      </c>
      <c r="J42" s="629">
        <v>28752</v>
      </c>
      <c r="K42" s="626">
        <v>1.7807506503158677</v>
      </c>
      <c r="L42" s="626">
        <v>599</v>
      </c>
      <c r="M42" s="629">
        <v>86</v>
      </c>
      <c r="N42" s="629">
        <v>51686</v>
      </c>
      <c r="O42" s="642">
        <v>3.2011643750774184</v>
      </c>
      <c r="P42" s="630">
        <v>601</v>
      </c>
    </row>
    <row r="43" spans="1:16" ht="14.4" customHeight="1" x14ac:dyDescent="0.3">
      <c r="A43" s="625" t="s">
        <v>5138</v>
      </c>
      <c r="B43" s="626" t="s">
        <v>5155</v>
      </c>
      <c r="C43" s="626" t="s">
        <v>5213</v>
      </c>
      <c r="D43" s="626" t="s">
        <v>5214</v>
      </c>
      <c r="E43" s="629">
        <v>1</v>
      </c>
      <c r="F43" s="629">
        <v>747</v>
      </c>
      <c r="G43" s="626">
        <v>1</v>
      </c>
      <c r="H43" s="626">
        <v>747</v>
      </c>
      <c r="I43" s="629">
        <v>2</v>
      </c>
      <c r="J43" s="629">
        <v>1496</v>
      </c>
      <c r="K43" s="626">
        <v>2.0026773761713521</v>
      </c>
      <c r="L43" s="626">
        <v>748</v>
      </c>
      <c r="M43" s="629">
        <v>1</v>
      </c>
      <c r="N43" s="629">
        <v>749</v>
      </c>
      <c r="O43" s="642">
        <v>1.0026773761713521</v>
      </c>
      <c r="P43" s="630">
        <v>749</v>
      </c>
    </row>
    <row r="44" spans="1:16" ht="14.4" customHeight="1" x14ac:dyDescent="0.3">
      <c r="A44" s="625" t="s">
        <v>5138</v>
      </c>
      <c r="B44" s="626" t="s">
        <v>5155</v>
      </c>
      <c r="C44" s="626" t="s">
        <v>5215</v>
      </c>
      <c r="D44" s="626" t="s">
        <v>5216</v>
      </c>
      <c r="E44" s="629"/>
      <c r="F44" s="629"/>
      <c r="G44" s="626"/>
      <c r="H44" s="626"/>
      <c r="I44" s="629">
        <v>1</v>
      </c>
      <c r="J44" s="629">
        <v>210</v>
      </c>
      <c r="K44" s="626"/>
      <c r="L44" s="626">
        <v>210</v>
      </c>
      <c r="M44" s="629">
        <v>2</v>
      </c>
      <c r="N44" s="629">
        <v>422</v>
      </c>
      <c r="O44" s="642"/>
      <c r="P44" s="630">
        <v>211</v>
      </c>
    </row>
    <row r="45" spans="1:16" ht="14.4" customHeight="1" x14ac:dyDescent="0.3">
      <c r="A45" s="625" t="s">
        <v>5138</v>
      </c>
      <c r="B45" s="626" t="s">
        <v>5155</v>
      </c>
      <c r="C45" s="626" t="s">
        <v>5217</v>
      </c>
      <c r="D45" s="626" t="s">
        <v>5218</v>
      </c>
      <c r="E45" s="629">
        <v>1</v>
      </c>
      <c r="F45" s="629">
        <v>603</v>
      </c>
      <c r="G45" s="626">
        <v>1</v>
      </c>
      <c r="H45" s="626">
        <v>603</v>
      </c>
      <c r="I45" s="629"/>
      <c r="J45" s="629"/>
      <c r="K45" s="626"/>
      <c r="L45" s="626"/>
      <c r="M45" s="629"/>
      <c r="N45" s="629"/>
      <c r="O45" s="642"/>
      <c r="P45" s="630"/>
    </row>
    <row r="46" spans="1:16" ht="14.4" customHeight="1" x14ac:dyDescent="0.3">
      <c r="A46" s="625" t="s">
        <v>5138</v>
      </c>
      <c r="B46" s="626" t="s">
        <v>5155</v>
      </c>
      <c r="C46" s="626" t="s">
        <v>5219</v>
      </c>
      <c r="D46" s="626" t="s">
        <v>5220</v>
      </c>
      <c r="E46" s="629">
        <v>4</v>
      </c>
      <c r="F46" s="629">
        <v>684</v>
      </c>
      <c r="G46" s="626">
        <v>1</v>
      </c>
      <c r="H46" s="626">
        <v>171</v>
      </c>
      <c r="I46" s="629"/>
      <c r="J46" s="629"/>
      <c r="K46" s="626"/>
      <c r="L46" s="626"/>
      <c r="M46" s="629">
        <v>1</v>
      </c>
      <c r="N46" s="629">
        <v>172</v>
      </c>
      <c r="O46" s="642">
        <v>0.25146198830409355</v>
      </c>
      <c r="P46" s="630">
        <v>172</v>
      </c>
    </row>
    <row r="47" spans="1:16" ht="14.4" customHeight="1" x14ac:dyDescent="0.3">
      <c r="A47" s="625" t="s">
        <v>5138</v>
      </c>
      <c r="B47" s="626" t="s">
        <v>5155</v>
      </c>
      <c r="C47" s="626" t="s">
        <v>5221</v>
      </c>
      <c r="D47" s="626" t="s">
        <v>5194</v>
      </c>
      <c r="E47" s="629">
        <v>49</v>
      </c>
      <c r="F47" s="629">
        <v>17640</v>
      </c>
      <c r="G47" s="626">
        <v>1</v>
      </c>
      <c r="H47" s="626">
        <v>360</v>
      </c>
      <c r="I47" s="629">
        <v>100</v>
      </c>
      <c r="J47" s="629">
        <v>36200</v>
      </c>
      <c r="K47" s="626">
        <v>2.052154195011338</v>
      </c>
      <c r="L47" s="626">
        <v>362</v>
      </c>
      <c r="M47" s="629">
        <v>322</v>
      </c>
      <c r="N47" s="629">
        <v>117530</v>
      </c>
      <c r="O47" s="642">
        <v>6.662698412698413</v>
      </c>
      <c r="P47" s="630">
        <v>365</v>
      </c>
    </row>
    <row r="48" spans="1:16" ht="14.4" customHeight="1" x14ac:dyDescent="0.3">
      <c r="A48" s="625" t="s">
        <v>5138</v>
      </c>
      <c r="B48" s="626" t="s">
        <v>5155</v>
      </c>
      <c r="C48" s="626" t="s">
        <v>5222</v>
      </c>
      <c r="D48" s="626" t="s">
        <v>5196</v>
      </c>
      <c r="E48" s="629">
        <v>1</v>
      </c>
      <c r="F48" s="629">
        <v>384</v>
      </c>
      <c r="G48" s="626">
        <v>1</v>
      </c>
      <c r="H48" s="626">
        <v>384</v>
      </c>
      <c r="I48" s="629">
        <v>2</v>
      </c>
      <c r="J48" s="629">
        <v>772</v>
      </c>
      <c r="K48" s="626">
        <v>2.0104166666666665</v>
      </c>
      <c r="L48" s="626">
        <v>386</v>
      </c>
      <c r="M48" s="629">
        <v>14</v>
      </c>
      <c r="N48" s="629">
        <v>5446</v>
      </c>
      <c r="O48" s="642">
        <v>14.182291666666666</v>
      </c>
      <c r="P48" s="630">
        <v>389</v>
      </c>
    </row>
    <row r="49" spans="1:16" ht="14.4" customHeight="1" x14ac:dyDescent="0.3">
      <c r="A49" s="625" t="s">
        <v>5138</v>
      </c>
      <c r="B49" s="626" t="s">
        <v>5155</v>
      </c>
      <c r="C49" s="626" t="s">
        <v>5223</v>
      </c>
      <c r="D49" s="626" t="s">
        <v>5198</v>
      </c>
      <c r="E49" s="629">
        <v>8</v>
      </c>
      <c r="F49" s="629">
        <v>4384</v>
      </c>
      <c r="G49" s="626">
        <v>1</v>
      </c>
      <c r="H49" s="626">
        <v>548</v>
      </c>
      <c r="I49" s="629">
        <v>110</v>
      </c>
      <c r="J49" s="629">
        <v>60500</v>
      </c>
      <c r="K49" s="626">
        <v>13.800182481751825</v>
      </c>
      <c r="L49" s="626">
        <v>550</v>
      </c>
      <c r="M49" s="629">
        <v>212</v>
      </c>
      <c r="N49" s="629">
        <v>117236</v>
      </c>
      <c r="O49" s="642">
        <v>26.741788321167885</v>
      </c>
      <c r="P49" s="630">
        <v>553</v>
      </c>
    </row>
    <row r="50" spans="1:16" ht="14.4" customHeight="1" x14ac:dyDescent="0.3">
      <c r="A50" s="625" t="s">
        <v>5138</v>
      </c>
      <c r="B50" s="626" t="s">
        <v>5155</v>
      </c>
      <c r="C50" s="626" t="s">
        <v>5224</v>
      </c>
      <c r="D50" s="626" t="s">
        <v>5200</v>
      </c>
      <c r="E50" s="629"/>
      <c r="F50" s="629"/>
      <c r="G50" s="626"/>
      <c r="H50" s="626"/>
      <c r="I50" s="629">
        <v>1</v>
      </c>
      <c r="J50" s="629">
        <v>743</v>
      </c>
      <c r="K50" s="626"/>
      <c r="L50" s="626">
        <v>743</v>
      </c>
      <c r="M50" s="629">
        <v>5</v>
      </c>
      <c r="N50" s="629">
        <v>3730</v>
      </c>
      <c r="O50" s="642"/>
      <c r="P50" s="630">
        <v>746</v>
      </c>
    </row>
    <row r="51" spans="1:16" ht="14.4" customHeight="1" x14ac:dyDescent="0.3">
      <c r="A51" s="625" t="s">
        <v>5138</v>
      </c>
      <c r="B51" s="626" t="s">
        <v>5155</v>
      </c>
      <c r="C51" s="626" t="s">
        <v>5225</v>
      </c>
      <c r="D51" s="626" t="s">
        <v>5206</v>
      </c>
      <c r="E51" s="629">
        <v>3</v>
      </c>
      <c r="F51" s="629">
        <v>1296</v>
      </c>
      <c r="G51" s="626">
        <v>1</v>
      </c>
      <c r="H51" s="626">
        <v>432</v>
      </c>
      <c r="I51" s="629">
        <v>9</v>
      </c>
      <c r="J51" s="629">
        <v>3915</v>
      </c>
      <c r="K51" s="626">
        <v>3.0208333333333335</v>
      </c>
      <c r="L51" s="626">
        <v>435</v>
      </c>
      <c r="M51" s="629">
        <v>18</v>
      </c>
      <c r="N51" s="629">
        <v>7902</v>
      </c>
      <c r="O51" s="642">
        <v>6.0972222222222223</v>
      </c>
      <c r="P51" s="630">
        <v>439</v>
      </c>
    </row>
    <row r="52" spans="1:16" ht="14.4" customHeight="1" x14ac:dyDescent="0.3">
      <c r="A52" s="625" t="s">
        <v>5138</v>
      </c>
      <c r="B52" s="626" t="s">
        <v>5155</v>
      </c>
      <c r="C52" s="626" t="s">
        <v>5226</v>
      </c>
      <c r="D52" s="626" t="s">
        <v>5208</v>
      </c>
      <c r="E52" s="629"/>
      <c r="F52" s="629"/>
      <c r="G52" s="626"/>
      <c r="H52" s="626"/>
      <c r="I52" s="629"/>
      <c r="J52" s="629"/>
      <c r="K52" s="626"/>
      <c r="L52" s="626"/>
      <c r="M52" s="629">
        <v>2</v>
      </c>
      <c r="N52" s="629">
        <v>862</v>
      </c>
      <c r="O52" s="642"/>
      <c r="P52" s="630">
        <v>431</v>
      </c>
    </row>
    <row r="53" spans="1:16" ht="14.4" customHeight="1" x14ac:dyDescent="0.3">
      <c r="A53" s="625" t="s">
        <v>5138</v>
      </c>
      <c r="B53" s="626" t="s">
        <v>5155</v>
      </c>
      <c r="C53" s="626" t="s">
        <v>5227</v>
      </c>
      <c r="D53" s="626" t="s">
        <v>5214</v>
      </c>
      <c r="E53" s="629"/>
      <c r="F53" s="629"/>
      <c r="G53" s="626"/>
      <c r="H53" s="626"/>
      <c r="I53" s="629"/>
      <c r="J53" s="629"/>
      <c r="K53" s="626"/>
      <c r="L53" s="626"/>
      <c r="M53" s="629">
        <v>2</v>
      </c>
      <c r="N53" s="629">
        <v>1636</v>
      </c>
      <c r="O53" s="642"/>
      <c r="P53" s="630">
        <v>818</v>
      </c>
    </row>
    <row r="54" spans="1:16" ht="14.4" customHeight="1" x14ac:dyDescent="0.3">
      <c r="A54" s="625" t="s">
        <v>5138</v>
      </c>
      <c r="B54" s="626" t="s">
        <v>5155</v>
      </c>
      <c r="C54" s="626" t="s">
        <v>5228</v>
      </c>
      <c r="D54" s="626" t="s">
        <v>5220</v>
      </c>
      <c r="E54" s="629"/>
      <c r="F54" s="629"/>
      <c r="G54" s="626"/>
      <c r="H54" s="626"/>
      <c r="I54" s="629">
        <v>9</v>
      </c>
      <c r="J54" s="629">
        <v>1854</v>
      </c>
      <c r="K54" s="626"/>
      <c r="L54" s="626">
        <v>206</v>
      </c>
      <c r="M54" s="629">
        <v>10</v>
      </c>
      <c r="N54" s="629">
        <v>2070</v>
      </c>
      <c r="O54" s="642"/>
      <c r="P54" s="630">
        <v>207</v>
      </c>
    </row>
    <row r="55" spans="1:16" ht="14.4" customHeight="1" x14ac:dyDescent="0.3">
      <c r="A55" s="625" t="s">
        <v>5138</v>
      </c>
      <c r="B55" s="626" t="s">
        <v>5155</v>
      </c>
      <c r="C55" s="626" t="s">
        <v>5229</v>
      </c>
      <c r="D55" s="626" t="s">
        <v>5230</v>
      </c>
      <c r="E55" s="629">
        <v>242</v>
      </c>
      <c r="F55" s="629">
        <v>154880</v>
      </c>
      <c r="G55" s="626">
        <v>1</v>
      </c>
      <c r="H55" s="626">
        <v>640</v>
      </c>
      <c r="I55" s="629">
        <v>235</v>
      </c>
      <c r="J55" s="629">
        <v>150870</v>
      </c>
      <c r="K55" s="626">
        <v>0.97410898760330578</v>
      </c>
      <c r="L55" s="626">
        <v>642</v>
      </c>
      <c r="M55" s="629">
        <v>213</v>
      </c>
      <c r="N55" s="629">
        <v>137385</v>
      </c>
      <c r="O55" s="642">
        <v>0.88704158057851235</v>
      </c>
      <c r="P55" s="630">
        <v>645</v>
      </c>
    </row>
    <row r="56" spans="1:16" ht="14.4" customHeight="1" x14ac:dyDescent="0.3">
      <c r="A56" s="625" t="s">
        <v>5138</v>
      </c>
      <c r="B56" s="626" t="s">
        <v>5155</v>
      </c>
      <c r="C56" s="626" t="s">
        <v>5231</v>
      </c>
      <c r="D56" s="626" t="s">
        <v>5232</v>
      </c>
      <c r="E56" s="629">
        <v>5</v>
      </c>
      <c r="F56" s="629">
        <v>1620</v>
      </c>
      <c r="G56" s="626">
        <v>1</v>
      </c>
      <c r="H56" s="626">
        <v>324</v>
      </c>
      <c r="I56" s="629"/>
      <c r="J56" s="629"/>
      <c r="K56" s="626"/>
      <c r="L56" s="626"/>
      <c r="M56" s="629">
        <v>6</v>
      </c>
      <c r="N56" s="629">
        <v>1962</v>
      </c>
      <c r="O56" s="642">
        <v>1.211111111111111</v>
      </c>
      <c r="P56" s="630">
        <v>327</v>
      </c>
    </row>
    <row r="57" spans="1:16" ht="14.4" customHeight="1" x14ac:dyDescent="0.3">
      <c r="A57" s="625" t="s">
        <v>5138</v>
      </c>
      <c r="B57" s="626" t="s">
        <v>5155</v>
      </c>
      <c r="C57" s="626" t="s">
        <v>5233</v>
      </c>
      <c r="D57" s="626" t="s">
        <v>5234</v>
      </c>
      <c r="E57" s="629">
        <v>1016</v>
      </c>
      <c r="F57" s="629">
        <v>164592</v>
      </c>
      <c r="G57" s="626">
        <v>1</v>
      </c>
      <c r="H57" s="626">
        <v>162</v>
      </c>
      <c r="I57" s="629">
        <v>1098</v>
      </c>
      <c r="J57" s="629">
        <v>177876</v>
      </c>
      <c r="K57" s="626">
        <v>1.0807086614173229</v>
      </c>
      <c r="L57" s="626">
        <v>162</v>
      </c>
      <c r="M57" s="629">
        <v>1422</v>
      </c>
      <c r="N57" s="629">
        <v>231786</v>
      </c>
      <c r="O57" s="642">
        <v>1.4082458442694663</v>
      </c>
      <c r="P57" s="630">
        <v>163</v>
      </c>
    </row>
    <row r="58" spans="1:16" ht="14.4" customHeight="1" x14ac:dyDescent="0.3">
      <c r="A58" s="625" t="s">
        <v>5138</v>
      </c>
      <c r="B58" s="626" t="s">
        <v>5155</v>
      </c>
      <c r="C58" s="626" t="s">
        <v>5235</v>
      </c>
      <c r="D58" s="626" t="s">
        <v>5236</v>
      </c>
      <c r="E58" s="629">
        <v>7</v>
      </c>
      <c r="F58" s="629">
        <v>7259</v>
      </c>
      <c r="G58" s="626">
        <v>1</v>
      </c>
      <c r="H58" s="626">
        <v>1037</v>
      </c>
      <c r="I58" s="629">
        <v>39</v>
      </c>
      <c r="J58" s="629">
        <v>40521</v>
      </c>
      <c r="K58" s="626">
        <v>5.5821738531478164</v>
      </c>
      <c r="L58" s="626">
        <v>1039</v>
      </c>
      <c r="M58" s="629">
        <v>49</v>
      </c>
      <c r="N58" s="629">
        <v>51107</v>
      </c>
      <c r="O58" s="642">
        <v>7.0405014464802314</v>
      </c>
      <c r="P58" s="630">
        <v>1043</v>
      </c>
    </row>
    <row r="59" spans="1:16" ht="14.4" customHeight="1" x14ac:dyDescent="0.3">
      <c r="A59" s="625" t="s">
        <v>5138</v>
      </c>
      <c r="B59" s="626" t="s">
        <v>5155</v>
      </c>
      <c r="C59" s="626" t="s">
        <v>5237</v>
      </c>
      <c r="D59" s="626" t="s">
        <v>5238</v>
      </c>
      <c r="E59" s="629">
        <v>59</v>
      </c>
      <c r="F59" s="629">
        <v>43306</v>
      </c>
      <c r="G59" s="626">
        <v>1</v>
      </c>
      <c r="H59" s="626">
        <v>734</v>
      </c>
      <c r="I59" s="629">
        <v>7</v>
      </c>
      <c r="J59" s="629">
        <v>5166</v>
      </c>
      <c r="K59" s="626">
        <v>0.1192906294739759</v>
      </c>
      <c r="L59" s="626">
        <v>738</v>
      </c>
      <c r="M59" s="629">
        <v>0</v>
      </c>
      <c r="N59" s="629">
        <v>0</v>
      </c>
      <c r="O59" s="642">
        <v>0</v>
      </c>
      <c r="P59" s="630"/>
    </row>
    <row r="60" spans="1:16" ht="14.4" customHeight="1" x14ac:dyDescent="0.3">
      <c r="A60" s="625" t="s">
        <v>5138</v>
      </c>
      <c r="B60" s="626" t="s">
        <v>5155</v>
      </c>
      <c r="C60" s="626" t="s">
        <v>5239</v>
      </c>
      <c r="D60" s="626" t="s">
        <v>5240</v>
      </c>
      <c r="E60" s="629">
        <v>3688</v>
      </c>
      <c r="F60" s="629">
        <v>0</v>
      </c>
      <c r="G60" s="626"/>
      <c r="H60" s="626">
        <v>0</v>
      </c>
      <c r="I60" s="629">
        <v>4452</v>
      </c>
      <c r="J60" s="629">
        <v>0</v>
      </c>
      <c r="K60" s="626"/>
      <c r="L60" s="626">
        <v>0</v>
      </c>
      <c r="M60" s="629">
        <v>4969</v>
      </c>
      <c r="N60" s="629">
        <v>0</v>
      </c>
      <c r="O60" s="642"/>
      <c r="P60" s="630">
        <v>0</v>
      </c>
    </row>
    <row r="61" spans="1:16" ht="14.4" customHeight="1" thickBot="1" x14ac:dyDescent="0.35">
      <c r="A61" s="631" t="s">
        <v>5138</v>
      </c>
      <c r="B61" s="632" t="s">
        <v>5155</v>
      </c>
      <c r="C61" s="632" t="s">
        <v>5241</v>
      </c>
      <c r="D61" s="632" t="s">
        <v>5242</v>
      </c>
      <c r="E61" s="635">
        <v>35</v>
      </c>
      <c r="F61" s="635">
        <v>0</v>
      </c>
      <c r="G61" s="632"/>
      <c r="H61" s="632">
        <v>0</v>
      </c>
      <c r="I61" s="635">
        <v>23</v>
      </c>
      <c r="J61" s="635">
        <v>0</v>
      </c>
      <c r="K61" s="632"/>
      <c r="L61" s="632">
        <v>0</v>
      </c>
      <c r="M61" s="635">
        <v>24</v>
      </c>
      <c r="N61" s="635">
        <v>0</v>
      </c>
      <c r="O61" s="643"/>
      <c r="P61" s="636">
        <v>0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5" customWidth="1"/>
    <col min="3" max="3" width="0.109375" style="69" hidden="1" customWidth="1"/>
    <col min="4" max="4" width="7.77734375" style="355" customWidth="1"/>
    <col min="5" max="5" width="5.4414062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5.44140625" style="69" hidden="1" customWidth="1"/>
    <col min="10" max="10" width="7.77734375" style="355" customWidth="1"/>
    <col min="11" max="11" width="5.44140625" style="69" hidden="1" customWidth="1"/>
    <col min="12" max="12" width="7.77734375" style="355" customWidth="1"/>
    <col min="13" max="13" width="7.77734375" style="91" customWidth="1"/>
    <col min="14" max="14" width="7.77734375" style="355" customWidth="1"/>
    <col min="15" max="15" width="5" style="69" hidden="1" customWidth="1"/>
    <col min="16" max="16" width="7.77734375" style="355" customWidth="1"/>
    <col min="17" max="17" width="5" style="69" hidden="1" customWidth="1"/>
    <col min="18" max="18" width="7.77734375" style="355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451" t="s">
        <v>251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</row>
    <row r="2" spans="1:19" ht="14.4" customHeight="1" thickBot="1" x14ac:dyDescent="0.35">
      <c r="A2" s="580" t="s">
        <v>297</v>
      </c>
      <c r="B2" s="344"/>
      <c r="C2" s="172"/>
      <c r="D2" s="344"/>
      <c r="E2" s="172"/>
      <c r="F2" s="344"/>
      <c r="G2" s="314"/>
      <c r="H2" s="344"/>
      <c r="I2" s="172"/>
      <c r="J2" s="344"/>
      <c r="K2" s="172"/>
      <c r="L2" s="344"/>
      <c r="M2" s="314"/>
      <c r="N2" s="344"/>
      <c r="O2" s="172"/>
      <c r="P2" s="344"/>
      <c r="Q2" s="172"/>
      <c r="R2" s="344"/>
      <c r="S2" s="314"/>
    </row>
    <row r="3" spans="1:19" ht="14.4" customHeight="1" thickBot="1" x14ac:dyDescent="0.35">
      <c r="A3" s="429" t="s">
        <v>255</v>
      </c>
      <c r="B3" s="430">
        <f>SUBTOTAL(9,B6:B1048576)</f>
        <v>125551268</v>
      </c>
      <c r="C3" s="431">
        <f t="shared" ref="C3:R3" si="0">SUBTOTAL(9,C6:C1048576)</f>
        <v>27</v>
      </c>
      <c r="D3" s="431">
        <f t="shared" si="0"/>
        <v>130675772</v>
      </c>
      <c r="E3" s="431">
        <f t="shared" si="0"/>
        <v>40.443432783532621</v>
      </c>
      <c r="F3" s="431">
        <f t="shared" si="0"/>
        <v>129346368</v>
      </c>
      <c r="G3" s="432">
        <f>IF(B3&lt;&gt;0,F3/B3,"")</f>
        <v>1.0302274924057317</v>
      </c>
      <c r="H3" s="430">
        <f t="shared" si="0"/>
        <v>8776254.8300000019</v>
      </c>
      <c r="I3" s="431">
        <f t="shared" si="0"/>
        <v>10</v>
      </c>
      <c r="J3" s="431">
        <f t="shared" si="0"/>
        <v>8399517.4699999988</v>
      </c>
      <c r="K3" s="431">
        <f t="shared" si="0"/>
        <v>7.7353823206302454</v>
      </c>
      <c r="L3" s="431">
        <f t="shared" si="0"/>
        <v>9010742.910000002</v>
      </c>
      <c r="M3" s="433">
        <f>IF(H3&lt;&gt;0,L3/H3,"")</f>
        <v>1.0267184675630026</v>
      </c>
      <c r="N3" s="434">
        <f t="shared" si="0"/>
        <v>0</v>
      </c>
      <c r="O3" s="431">
        <f t="shared" si="0"/>
        <v>0</v>
      </c>
      <c r="P3" s="431">
        <f t="shared" si="0"/>
        <v>0</v>
      </c>
      <c r="Q3" s="431">
        <f t="shared" si="0"/>
        <v>0</v>
      </c>
      <c r="R3" s="431">
        <f t="shared" si="0"/>
        <v>0</v>
      </c>
      <c r="S3" s="433" t="str">
        <f>IF(N3&lt;&gt;0,R3/N3,"")</f>
        <v/>
      </c>
    </row>
    <row r="4" spans="1:19" ht="14.4" customHeight="1" x14ac:dyDescent="0.3">
      <c r="A4" s="515" t="s">
        <v>219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  <c r="N4" s="516" t="s">
        <v>212</v>
      </c>
      <c r="O4" s="517"/>
      <c r="P4" s="517"/>
      <c r="Q4" s="517"/>
      <c r="R4" s="517"/>
      <c r="S4" s="518"/>
    </row>
    <row r="5" spans="1:19" ht="14.4" customHeight="1" thickBot="1" x14ac:dyDescent="0.35">
      <c r="A5" s="766"/>
      <c r="B5" s="767">
        <v>2011</v>
      </c>
      <c r="C5" s="768"/>
      <c r="D5" s="768">
        <v>2012</v>
      </c>
      <c r="E5" s="768"/>
      <c r="F5" s="768">
        <v>2013</v>
      </c>
      <c r="G5" s="769" t="s">
        <v>5</v>
      </c>
      <c r="H5" s="767">
        <v>2011</v>
      </c>
      <c r="I5" s="768"/>
      <c r="J5" s="768">
        <v>2012</v>
      </c>
      <c r="K5" s="768"/>
      <c r="L5" s="768">
        <v>2013</v>
      </c>
      <c r="M5" s="769" t="s">
        <v>5</v>
      </c>
      <c r="N5" s="767">
        <v>2011</v>
      </c>
      <c r="O5" s="768"/>
      <c r="P5" s="768">
        <v>2012</v>
      </c>
      <c r="Q5" s="768"/>
      <c r="R5" s="768">
        <v>2013</v>
      </c>
      <c r="S5" s="769" t="s">
        <v>5</v>
      </c>
    </row>
    <row r="6" spans="1:19" ht="14.4" customHeight="1" x14ac:dyDescent="0.3">
      <c r="A6" s="652" t="s">
        <v>5243</v>
      </c>
      <c r="B6" s="783">
        <v>93737</v>
      </c>
      <c r="C6" s="620">
        <v>1</v>
      </c>
      <c r="D6" s="783">
        <v>144402</v>
      </c>
      <c r="E6" s="620">
        <v>1.5405016162241165</v>
      </c>
      <c r="F6" s="783">
        <v>166910</v>
      </c>
      <c r="G6" s="641">
        <v>1.7806202460074463</v>
      </c>
      <c r="H6" s="783"/>
      <c r="I6" s="620"/>
      <c r="J6" s="783"/>
      <c r="K6" s="620"/>
      <c r="L6" s="783">
        <v>2714.25</v>
      </c>
      <c r="M6" s="641"/>
      <c r="N6" s="783"/>
      <c r="O6" s="620"/>
      <c r="P6" s="783"/>
      <c r="Q6" s="620"/>
      <c r="R6" s="783"/>
      <c r="S6" s="672"/>
    </row>
    <row r="7" spans="1:19" ht="14.4" customHeight="1" x14ac:dyDescent="0.3">
      <c r="A7" s="653" t="s">
        <v>5244</v>
      </c>
      <c r="B7" s="784">
        <v>181992</v>
      </c>
      <c r="C7" s="626">
        <v>1</v>
      </c>
      <c r="D7" s="784">
        <v>169659</v>
      </c>
      <c r="E7" s="626">
        <v>0.9322332849795596</v>
      </c>
      <c r="F7" s="784">
        <v>195512</v>
      </c>
      <c r="G7" s="642">
        <v>1.074288979735373</v>
      </c>
      <c r="H7" s="784"/>
      <c r="I7" s="626"/>
      <c r="J7" s="784">
        <v>500</v>
      </c>
      <c r="K7" s="626"/>
      <c r="L7" s="784">
        <v>7238</v>
      </c>
      <c r="M7" s="642"/>
      <c r="N7" s="784"/>
      <c r="O7" s="626"/>
      <c r="P7" s="784"/>
      <c r="Q7" s="626"/>
      <c r="R7" s="784"/>
      <c r="S7" s="673"/>
    </row>
    <row r="8" spans="1:19" ht="14.4" customHeight="1" x14ac:dyDescent="0.3">
      <c r="A8" s="653" t="s">
        <v>5245</v>
      </c>
      <c r="B8" s="784">
        <v>54466</v>
      </c>
      <c r="C8" s="626">
        <v>1</v>
      </c>
      <c r="D8" s="784">
        <v>38746</v>
      </c>
      <c r="E8" s="626">
        <v>0.71137957624940329</v>
      </c>
      <c r="F8" s="784">
        <v>29992</v>
      </c>
      <c r="G8" s="642">
        <v>0.55065545477912825</v>
      </c>
      <c r="H8" s="784"/>
      <c r="I8" s="626"/>
      <c r="J8" s="784">
        <v>1347</v>
      </c>
      <c r="K8" s="626"/>
      <c r="L8" s="784">
        <v>1147.3899999999999</v>
      </c>
      <c r="M8" s="642"/>
      <c r="N8" s="784"/>
      <c r="O8" s="626"/>
      <c r="P8" s="784"/>
      <c r="Q8" s="626"/>
      <c r="R8" s="784"/>
      <c r="S8" s="673"/>
    </row>
    <row r="9" spans="1:19" ht="14.4" customHeight="1" x14ac:dyDescent="0.3">
      <c r="A9" s="653" t="s">
        <v>5246</v>
      </c>
      <c r="B9" s="784">
        <v>13251620</v>
      </c>
      <c r="C9" s="626">
        <v>1</v>
      </c>
      <c r="D9" s="784">
        <v>10547291</v>
      </c>
      <c r="E9" s="626">
        <v>0.79592464921270001</v>
      </c>
      <c r="F9" s="784">
        <v>11778319</v>
      </c>
      <c r="G9" s="642">
        <v>0.88882106489621648</v>
      </c>
      <c r="H9" s="784">
        <v>426409.13</v>
      </c>
      <c r="I9" s="626">
        <v>1</v>
      </c>
      <c r="J9" s="784">
        <v>339570</v>
      </c>
      <c r="K9" s="626">
        <v>0.79634786431519422</v>
      </c>
      <c r="L9" s="784">
        <v>668731.54</v>
      </c>
      <c r="M9" s="642">
        <v>1.5682861668557613</v>
      </c>
      <c r="N9" s="784"/>
      <c r="O9" s="626"/>
      <c r="P9" s="784"/>
      <c r="Q9" s="626"/>
      <c r="R9" s="784"/>
      <c r="S9" s="673"/>
    </row>
    <row r="10" spans="1:19" ht="14.4" customHeight="1" x14ac:dyDescent="0.3">
      <c r="A10" s="653" t="s">
        <v>5247</v>
      </c>
      <c r="B10" s="784">
        <v>4372641</v>
      </c>
      <c r="C10" s="626">
        <v>1</v>
      </c>
      <c r="D10" s="784">
        <v>3771784</v>
      </c>
      <c r="E10" s="626">
        <v>0.8625871641417624</v>
      </c>
      <c r="F10" s="784">
        <v>4025901</v>
      </c>
      <c r="G10" s="642">
        <v>0.92070238558344941</v>
      </c>
      <c r="H10" s="784">
        <v>25162.16</v>
      </c>
      <c r="I10" s="626">
        <v>1</v>
      </c>
      <c r="J10" s="784">
        <v>28544.639999999996</v>
      </c>
      <c r="K10" s="626">
        <v>1.1344272510786035</v>
      </c>
      <c r="L10" s="784">
        <v>141041.09</v>
      </c>
      <c r="M10" s="642">
        <v>5.605285476286614</v>
      </c>
      <c r="N10" s="784"/>
      <c r="O10" s="626"/>
      <c r="P10" s="784"/>
      <c r="Q10" s="626"/>
      <c r="R10" s="784"/>
      <c r="S10" s="673"/>
    </row>
    <row r="11" spans="1:19" ht="14.4" customHeight="1" x14ac:dyDescent="0.3">
      <c r="A11" s="653" t="s">
        <v>5248</v>
      </c>
      <c r="B11" s="784">
        <v>8066863</v>
      </c>
      <c r="C11" s="626">
        <v>1</v>
      </c>
      <c r="D11" s="784">
        <v>8058857</v>
      </c>
      <c r="E11" s="626">
        <v>0.99900754481636789</v>
      </c>
      <c r="F11" s="784">
        <v>8399978</v>
      </c>
      <c r="G11" s="642">
        <v>1.0412942428797911</v>
      </c>
      <c r="H11" s="784">
        <v>27080.210000000003</v>
      </c>
      <c r="I11" s="626">
        <v>1</v>
      </c>
      <c r="J11" s="784">
        <v>18111.119999999995</v>
      </c>
      <c r="K11" s="626">
        <v>0.66879540446695185</v>
      </c>
      <c r="L11" s="784">
        <v>452280.10000000003</v>
      </c>
      <c r="M11" s="642">
        <v>16.701498991329832</v>
      </c>
      <c r="N11" s="784"/>
      <c r="O11" s="626"/>
      <c r="P11" s="784"/>
      <c r="Q11" s="626"/>
      <c r="R11" s="784"/>
      <c r="S11" s="673"/>
    </row>
    <row r="12" spans="1:19" ht="14.4" customHeight="1" x14ac:dyDescent="0.3">
      <c r="A12" s="653" t="s">
        <v>5249</v>
      </c>
      <c r="B12" s="784">
        <v>56189540</v>
      </c>
      <c r="C12" s="626">
        <v>1</v>
      </c>
      <c r="D12" s="784">
        <v>60518299</v>
      </c>
      <c r="E12" s="626">
        <v>1.0770385199807651</v>
      </c>
      <c r="F12" s="784">
        <v>58835551</v>
      </c>
      <c r="G12" s="642">
        <v>1.0470908108519843</v>
      </c>
      <c r="H12" s="784">
        <v>8216922.3800000027</v>
      </c>
      <c r="I12" s="626">
        <v>1</v>
      </c>
      <c r="J12" s="784">
        <v>7907702.1799999978</v>
      </c>
      <c r="K12" s="626">
        <v>0.96236788109954075</v>
      </c>
      <c r="L12" s="784">
        <v>6577429.6200000029</v>
      </c>
      <c r="M12" s="642">
        <v>0.8004736220959654</v>
      </c>
      <c r="N12" s="784"/>
      <c r="O12" s="626"/>
      <c r="P12" s="784"/>
      <c r="Q12" s="626"/>
      <c r="R12" s="784"/>
      <c r="S12" s="673"/>
    </row>
    <row r="13" spans="1:19" ht="14.4" customHeight="1" x14ac:dyDescent="0.3">
      <c r="A13" s="653" t="s">
        <v>5250</v>
      </c>
      <c r="B13" s="784">
        <v>6881388</v>
      </c>
      <c r="C13" s="626">
        <v>1</v>
      </c>
      <c r="D13" s="784">
        <v>7049888</v>
      </c>
      <c r="E13" s="626">
        <v>1.0244863390932177</v>
      </c>
      <c r="F13" s="784">
        <v>6547789</v>
      </c>
      <c r="G13" s="642">
        <v>0.95152155350054379</v>
      </c>
      <c r="H13" s="784"/>
      <c r="I13" s="626"/>
      <c r="J13" s="784"/>
      <c r="K13" s="626"/>
      <c r="L13" s="784">
        <v>177331</v>
      </c>
      <c r="M13" s="642"/>
      <c r="N13" s="784"/>
      <c r="O13" s="626"/>
      <c r="P13" s="784"/>
      <c r="Q13" s="626"/>
      <c r="R13" s="784"/>
      <c r="S13" s="673"/>
    </row>
    <row r="14" spans="1:19" ht="14.4" customHeight="1" x14ac:dyDescent="0.3">
      <c r="A14" s="653" t="s">
        <v>5251</v>
      </c>
      <c r="B14" s="784">
        <v>145467</v>
      </c>
      <c r="C14" s="626">
        <v>1</v>
      </c>
      <c r="D14" s="784">
        <v>123385</v>
      </c>
      <c r="E14" s="626">
        <v>0.84819924793939516</v>
      </c>
      <c r="F14" s="784">
        <v>135085</v>
      </c>
      <c r="G14" s="642">
        <v>0.92862986106814605</v>
      </c>
      <c r="H14" s="784"/>
      <c r="I14" s="626"/>
      <c r="J14" s="784"/>
      <c r="K14" s="626"/>
      <c r="L14" s="784">
        <v>3619</v>
      </c>
      <c r="M14" s="642"/>
      <c r="N14" s="784"/>
      <c r="O14" s="626"/>
      <c r="P14" s="784"/>
      <c r="Q14" s="626"/>
      <c r="R14" s="784"/>
      <c r="S14" s="673"/>
    </row>
    <row r="15" spans="1:19" ht="14.4" customHeight="1" x14ac:dyDescent="0.3">
      <c r="A15" s="653" t="s">
        <v>5252</v>
      </c>
      <c r="B15" s="784">
        <v>4847106</v>
      </c>
      <c r="C15" s="626">
        <v>1</v>
      </c>
      <c r="D15" s="784">
        <v>5544228</v>
      </c>
      <c r="E15" s="626">
        <v>1.1438223137682568</v>
      </c>
      <c r="F15" s="784">
        <v>5380275</v>
      </c>
      <c r="G15" s="642">
        <v>1.1099973881322174</v>
      </c>
      <c r="H15" s="784">
        <v>7398.26</v>
      </c>
      <c r="I15" s="626">
        <v>1</v>
      </c>
      <c r="J15" s="784">
        <v>2310</v>
      </c>
      <c r="K15" s="626">
        <v>0.31223557971739302</v>
      </c>
      <c r="L15" s="784">
        <v>72961.53</v>
      </c>
      <c r="M15" s="642">
        <v>9.8619851154190297</v>
      </c>
      <c r="N15" s="784"/>
      <c r="O15" s="626"/>
      <c r="P15" s="784"/>
      <c r="Q15" s="626"/>
      <c r="R15" s="784"/>
      <c r="S15" s="673"/>
    </row>
    <row r="16" spans="1:19" ht="14.4" customHeight="1" x14ac:dyDescent="0.3">
      <c r="A16" s="653" t="s">
        <v>5253</v>
      </c>
      <c r="B16" s="784">
        <v>8272021</v>
      </c>
      <c r="C16" s="626">
        <v>1</v>
      </c>
      <c r="D16" s="784">
        <v>8083553</v>
      </c>
      <c r="E16" s="626">
        <v>0.97721620871126902</v>
      </c>
      <c r="F16" s="784">
        <v>8030457</v>
      </c>
      <c r="G16" s="642">
        <v>0.97079746291746605</v>
      </c>
      <c r="H16" s="784">
        <v>3277.82</v>
      </c>
      <c r="I16" s="626">
        <v>1</v>
      </c>
      <c r="J16" s="784">
        <v>1941.12</v>
      </c>
      <c r="K16" s="626">
        <v>0.59219847337559717</v>
      </c>
      <c r="L16" s="784">
        <v>264536.65000000002</v>
      </c>
      <c r="M16" s="642">
        <v>80.705057019604496</v>
      </c>
      <c r="N16" s="784"/>
      <c r="O16" s="626"/>
      <c r="P16" s="784"/>
      <c r="Q16" s="626"/>
      <c r="R16" s="784"/>
      <c r="S16" s="673"/>
    </row>
    <row r="17" spans="1:19" ht="14.4" customHeight="1" x14ac:dyDescent="0.3">
      <c r="A17" s="653" t="s">
        <v>5254</v>
      </c>
      <c r="B17" s="784">
        <v>5425484</v>
      </c>
      <c r="C17" s="626">
        <v>1</v>
      </c>
      <c r="D17" s="784">
        <v>3514636</v>
      </c>
      <c r="E17" s="626">
        <v>0.64780137587724895</v>
      </c>
      <c r="F17" s="784">
        <v>3196795</v>
      </c>
      <c r="G17" s="642">
        <v>0.58921839968563172</v>
      </c>
      <c r="H17" s="784">
        <v>3746.08</v>
      </c>
      <c r="I17" s="626">
        <v>1</v>
      </c>
      <c r="J17" s="784">
        <v>485.28</v>
      </c>
      <c r="K17" s="626">
        <v>0.12954341605091188</v>
      </c>
      <c r="L17" s="784">
        <v>117263.84</v>
      </c>
      <c r="M17" s="642">
        <v>31.303079485755777</v>
      </c>
      <c r="N17" s="784"/>
      <c r="O17" s="626"/>
      <c r="P17" s="784"/>
      <c r="Q17" s="626"/>
      <c r="R17" s="784"/>
      <c r="S17" s="673"/>
    </row>
    <row r="18" spans="1:19" ht="14.4" customHeight="1" x14ac:dyDescent="0.3">
      <c r="A18" s="653" t="s">
        <v>5255</v>
      </c>
      <c r="B18" s="784">
        <v>4224160</v>
      </c>
      <c r="C18" s="626">
        <v>1</v>
      </c>
      <c r="D18" s="784">
        <v>3998241</v>
      </c>
      <c r="E18" s="626">
        <v>0.94651741411310175</v>
      </c>
      <c r="F18" s="784">
        <v>3669763</v>
      </c>
      <c r="G18" s="642">
        <v>0.86875568160296956</v>
      </c>
      <c r="H18" s="784"/>
      <c r="I18" s="626"/>
      <c r="J18" s="784"/>
      <c r="K18" s="626"/>
      <c r="L18" s="784">
        <v>13571.25</v>
      </c>
      <c r="M18" s="642"/>
      <c r="N18" s="784"/>
      <c r="O18" s="626"/>
      <c r="P18" s="784"/>
      <c r="Q18" s="626"/>
      <c r="R18" s="784"/>
      <c r="S18" s="673"/>
    </row>
    <row r="19" spans="1:19" ht="14.4" customHeight="1" x14ac:dyDescent="0.3">
      <c r="A19" s="653" t="s">
        <v>5256</v>
      </c>
      <c r="B19" s="784">
        <v>1173071</v>
      </c>
      <c r="C19" s="626">
        <v>1</v>
      </c>
      <c r="D19" s="784">
        <v>993348</v>
      </c>
      <c r="E19" s="626">
        <v>0.84679273462561089</v>
      </c>
      <c r="F19" s="784">
        <v>840510</v>
      </c>
      <c r="G19" s="642">
        <v>0.71650394562647957</v>
      </c>
      <c r="H19" s="784"/>
      <c r="I19" s="626"/>
      <c r="J19" s="784"/>
      <c r="K19" s="626"/>
      <c r="L19" s="784">
        <v>7238</v>
      </c>
      <c r="M19" s="642"/>
      <c r="N19" s="784"/>
      <c r="O19" s="626"/>
      <c r="P19" s="784"/>
      <c r="Q19" s="626"/>
      <c r="R19" s="784"/>
      <c r="S19" s="673"/>
    </row>
    <row r="20" spans="1:19" ht="14.4" customHeight="1" x14ac:dyDescent="0.3">
      <c r="A20" s="653" t="s">
        <v>5257</v>
      </c>
      <c r="B20" s="784">
        <v>384828</v>
      </c>
      <c r="C20" s="626">
        <v>1</v>
      </c>
      <c r="D20" s="784">
        <v>291041</v>
      </c>
      <c r="E20" s="626">
        <v>0.75628852370409638</v>
      </c>
      <c r="F20" s="784">
        <v>404852</v>
      </c>
      <c r="G20" s="642">
        <v>1.0520336358061264</v>
      </c>
      <c r="H20" s="784"/>
      <c r="I20" s="626"/>
      <c r="J20" s="784"/>
      <c r="K20" s="626"/>
      <c r="L20" s="784">
        <v>8142.75</v>
      </c>
      <c r="M20" s="642"/>
      <c r="N20" s="784"/>
      <c r="O20" s="626"/>
      <c r="P20" s="784"/>
      <c r="Q20" s="626"/>
      <c r="R20" s="784"/>
      <c r="S20" s="673"/>
    </row>
    <row r="21" spans="1:19" ht="14.4" customHeight="1" x14ac:dyDescent="0.3">
      <c r="A21" s="653" t="s">
        <v>5258</v>
      </c>
      <c r="B21" s="784">
        <v>276618</v>
      </c>
      <c r="C21" s="626">
        <v>1</v>
      </c>
      <c r="D21" s="784">
        <v>251546</v>
      </c>
      <c r="E21" s="626">
        <v>0.90936236976624807</v>
      </c>
      <c r="F21" s="784">
        <v>364733</v>
      </c>
      <c r="G21" s="642">
        <v>1.3185439848455272</v>
      </c>
      <c r="H21" s="784"/>
      <c r="I21" s="626"/>
      <c r="J21" s="784"/>
      <c r="K21" s="626"/>
      <c r="L21" s="784">
        <v>3619</v>
      </c>
      <c r="M21" s="642"/>
      <c r="N21" s="784"/>
      <c r="O21" s="626"/>
      <c r="P21" s="784"/>
      <c r="Q21" s="626"/>
      <c r="R21" s="784"/>
      <c r="S21" s="673"/>
    </row>
    <row r="22" spans="1:19" ht="14.4" customHeight="1" x14ac:dyDescent="0.3">
      <c r="A22" s="653" t="s">
        <v>5259</v>
      </c>
      <c r="B22" s="784">
        <v>54455</v>
      </c>
      <c r="C22" s="626">
        <v>1</v>
      </c>
      <c r="D22" s="784">
        <v>132691</v>
      </c>
      <c r="E22" s="626">
        <v>2.4367092094389862</v>
      </c>
      <c r="F22" s="784">
        <v>146347</v>
      </c>
      <c r="G22" s="642">
        <v>2.6874850794233769</v>
      </c>
      <c r="H22" s="784"/>
      <c r="I22" s="626"/>
      <c r="J22" s="784"/>
      <c r="K22" s="626"/>
      <c r="L22" s="784"/>
      <c r="M22" s="642"/>
      <c r="N22" s="784"/>
      <c r="O22" s="626"/>
      <c r="P22" s="784"/>
      <c r="Q22" s="626"/>
      <c r="R22" s="784"/>
      <c r="S22" s="673"/>
    </row>
    <row r="23" spans="1:19" ht="14.4" customHeight="1" x14ac:dyDescent="0.3">
      <c r="A23" s="653" t="s">
        <v>5260</v>
      </c>
      <c r="B23" s="784">
        <v>2421</v>
      </c>
      <c r="C23" s="626">
        <v>1</v>
      </c>
      <c r="D23" s="784">
        <v>883</v>
      </c>
      <c r="E23" s="626">
        <v>0.36472532011565467</v>
      </c>
      <c r="F23" s="784">
        <v>981</v>
      </c>
      <c r="G23" s="642">
        <v>0.40520446096654272</v>
      </c>
      <c r="H23" s="784"/>
      <c r="I23" s="626"/>
      <c r="J23" s="784"/>
      <c r="K23" s="626"/>
      <c r="L23" s="784"/>
      <c r="M23" s="642"/>
      <c r="N23" s="784"/>
      <c r="O23" s="626"/>
      <c r="P23" s="784"/>
      <c r="Q23" s="626"/>
      <c r="R23" s="784"/>
      <c r="S23" s="673"/>
    </row>
    <row r="24" spans="1:19" ht="14.4" customHeight="1" x14ac:dyDescent="0.3">
      <c r="A24" s="653" t="s">
        <v>5261</v>
      </c>
      <c r="B24" s="784">
        <v>115960</v>
      </c>
      <c r="C24" s="626">
        <v>1</v>
      </c>
      <c r="D24" s="784">
        <v>118781</v>
      </c>
      <c r="E24" s="626">
        <v>1.0243273542600897</v>
      </c>
      <c r="F24" s="784">
        <v>146060</v>
      </c>
      <c r="G24" s="642">
        <v>1.2595722662987237</v>
      </c>
      <c r="H24" s="784"/>
      <c r="I24" s="626"/>
      <c r="J24" s="784"/>
      <c r="K24" s="626"/>
      <c r="L24" s="784">
        <v>904.75</v>
      </c>
      <c r="M24" s="642"/>
      <c r="N24" s="784"/>
      <c r="O24" s="626"/>
      <c r="P24" s="784"/>
      <c r="Q24" s="626"/>
      <c r="R24" s="784"/>
      <c r="S24" s="673"/>
    </row>
    <row r="25" spans="1:19" ht="14.4" customHeight="1" x14ac:dyDescent="0.3">
      <c r="A25" s="653" t="s">
        <v>5262</v>
      </c>
      <c r="B25" s="784">
        <v>1352726</v>
      </c>
      <c r="C25" s="626">
        <v>1</v>
      </c>
      <c r="D25" s="784">
        <v>1250468</v>
      </c>
      <c r="E25" s="626">
        <v>0.92440597726368834</v>
      </c>
      <c r="F25" s="784">
        <v>973007</v>
      </c>
      <c r="G25" s="642">
        <v>0.71929348589440878</v>
      </c>
      <c r="H25" s="784"/>
      <c r="I25" s="626"/>
      <c r="J25" s="784"/>
      <c r="K25" s="626"/>
      <c r="L25" s="784">
        <v>10857</v>
      </c>
      <c r="M25" s="642"/>
      <c r="N25" s="784"/>
      <c r="O25" s="626"/>
      <c r="P25" s="784"/>
      <c r="Q25" s="626"/>
      <c r="R25" s="784"/>
      <c r="S25" s="673"/>
    </row>
    <row r="26" spans="1:19" ht="14.4" customHeight="1" x14ac:dyDescent="0.3">
      <c r="A26" s="653" t="s">
        <v>5263</v>
      </c>
      <c r="B26" s="784">
        <v>134668</v>
      </c>
      <c r="C26" s="626">
        <v>1</v>
      </c>
      <c r="D26" s="784">
        <v>94026</v>
      </c>
      <c r="E26" s="626">
        <v>0.69820595835684796</v>
      </c>
      <c r="F26" s="784">
        <v>67645</v>
      </c>
      <c r="G26" s="642">
        <v>0.50230938307541506</v>
      </c>
      <c r="H26" s="784">
        <v>32544.07</v>
      </c>
      <c r="I26" s="626">
        <v>1</v>
      </c>
      <c r="J26" s="784">
        <v>25477.199999999997</v>
      </c>
      <c r="K26" s="626">
        <v>0.78285229843716531</v>
      </c>
      <c r="L26" s="784">
        <v>19411.2</v>
      </c>
      <c r="M26" s="642">
        <v>0.59645889404736407</v>
      </c>
      <c r="N26" s="784"/>
      <c r="O26" s="626"/>
      <c r="P26" s="784"/>
      <c r="Q26" s="626"/>
      <c r="R26" s="784"/>
      <c r="S26" s="673"/>
    </row>
    <row r="27" spans="1:19" ht="14.4" customHeight="1" x14ac:dyDescent="0.3">
      <c r="A27" s="653" t="s">
        <v>5264</v>
      </c>
      <c r="B27" s="784">
        <v>2107182</v>
      </c>
      <c r="C27" s="626">
        <v>1</v>
      </c>
      <c r="D27" s="784">
        <v>1190999</v>
      </c>
      <c r="E27" s="626">
        <v>0.56520936492433971</v>
      </c>
      <c r="F27" s="784"/>
      <c r="G27" s="642"/>
      <c r="H27" s="784">
        <v>936.52</v>
      </c>
      <c r="I27" s="626">
        <v>1</v>
      </c>
      <c r="J27" s="784">
        <v>727.92</v>
      </c>
      <c r="K27" s="626">
        <v>0.77726049630547134</v>
      </c>
      <c r="L27" s="784"/>
      <c r="M27" s="642"/>
      <c r="N27" s="784"/>
      <c r="O27" s="626"/>
      <c r="P27" s="784"/>
      <c r="Q27" s="626"/>
      <c r="R27" s="784"/>
      <c r="S27" s="673"/>
    </row>
    <row r="28" spans="1:19" ht="14.4" customHeight="1" x14ac:dyDescent="0.3">
      <c r="A28" s="653" t="s">
        <v>5265</v>
      </c>
      <c r="B28" s="784">
        <v>23251</v>
      </c>
      <c r="C28" s="626">
        <v>1</v>
      </c>
      <c r="D28" s="784">
        <v>5525</v>
      </c>
      <c r="E28" s="626">
        <v>0.23762418820695885</v>
      </c>
      <c r="F28" s="784">
        <v>8165</v>
      </c>
      <c r="G28" s="642">
        <v>0.35116769171218443</v>
      </c>
      <c r="H28" s="784"/>
      <c r="I28" s="626"/>
      <c r="J28" s="784"/>
      <c r="K28" s="626"/>
      <c r="L28" s="784"/>
      <c r="M28" s="642"/>
      <c r="N28" s="784"/>
      <c r="O28" s="626"/>
      <c r="P28" s="784"/>
      <c r="Q28" s="626"/>
      <c r="R28" s="784"/>
      <c r="S28" s="673"/>
    </row>
    <row r="29" spans="1:19" ht="14.4" customHeight="1" x14ac:dyDescent="0.3">
      <c r="A29" s="653" t="s">
        <v>5266</v>
      </c>
      <c r="B29" s="784">
        <v>6978978</v>
      </c>
      <c r="C29" s="626">
        <v>1</v>
      </c>
      <c r="D29" s="784">
        <v>6590014</v>
      </c>
      <c r="E29" s="626">
        <v>0.94426633813718852</v>
      </c>
      <c r="F29" s="784">
        <v>6471824</v>
      </c>
      <c r="G29" s="642">
        <v>0.92733119376504702</v>
      </c>
      <c r="H29" s="784">
        <v>32778.200000000004</v>
      </c>
      <c r="I29" s="626">
        <v>1</v>
      </c>
      <c r="J29" s="784">
        <v>51768.369999999988</v>
      </c>
      <c r="K29" s="626">
        <v>1.5793536557834165</v>
      </c>
      <c r="L29" s="784">
        <v>80551.92</v>
      </c>
      <c r="M29" s="642">
        <v>2.4574845476566738</v>
      </c>
      <c r="N29" s="784"/>
      <c r="O29" s="626"/>
      <c r="P29" s="784"/>
      <c r="Q29" s="626"/>
      <c r="R29" s="784"/>
      <c r="S29" s="673"/>
    </row>
    <row r="30" spans="1:19" ht="14.4" customHeight="1" x14ac:dyDescent="0.3">
      <c r="A30" s="653" t="s">
        <v>5267</v>
      </c>
      <c r="B30" s="784">
        <v>4681</v>
      </c>
      <c r="C30" s="626">
        <v>1</v>
      </c>
      <c r="D30" s="784">
        <v>17057</v>
      </c>
      <c r="E30" s="626">
        <v>3.6438795129245887</v>
      </c>
      <c r="F30" s="784">
        <v>7613</v>
      </c>
      <c r="G30" s="642">
        <v>1.6263618884853663</v>
      </c>
      <c r="H30" s="784"/>
      <c r="I30" s="626"/>
      <c r="J30" s="784"/>
      <c r="K30" s="626"/>
      <c r="L30" s="784"/>
      <c r="M30" s="642"/>
      <c r="N30" s="784"/>
      <c r="O30" s="626"/>
      <c r="P30" s="784"/>
      <c r="Q30" s="626"/>
      <c r="R30" s="784"/>
      <c r="S30" s="673"/>
    </row>
    <row r="31" spans="1:19" ht="14.4" customHeight="1" x14ac:dyDescent="0.3">
      <c r="A31" s="653" t="s">
        <v>5268</v>
      </c>
      <c r="B31" s="784">
        <v>11625</v>
      </c>
      <c r="C31" s="626">
        <v>1</v>
      </c>
      <c r="D31" s="784">
        <v>67566</v>
      </c>
      <c r="E31" s="626">
        <v>5.8121290322580643</v>
      </c>
      <c r="F31" s="784">
        <v>53287</v>
      </c>
      <c r="G31" s="642">
        <v>4.5838279569892473</v>
      </c>
      <c r="H31" s="784"/>
      <c r="I31" s="626"/>
      <c r="J31" s="784"/>
      <c r="K31" s="626"/>
      <c r="L31" s="784"/>
      <c r="M31" s="642"/>
      <c r="N31" s="784"/>
      <c r="O31" s="626"/>
      <c r="P31" s="784"/>
      <c r="Q31" s="626"/>
      <c r="R31" s="784"/>
      <c r="S31" s="673"/>
    </row>
    <row r="32" spans="1:19" ht="14.4" customHeight="1" thickBot="1" x14ac:dyDescent="0.35">
      <c r="A32" s="786" t="s">
        <v>5269</v>
      </c>
      <c r="B32" s="785">
        <v>924319</v>
      </c>
      <c r="C32" s="632">
        <v>1</v>
      </c>
      <c r="D32" s="785">
        <v>8108858</v>
      </c>
      <c r="E32" s="632">
        <v>8.7727916444430978</v>
      </c>
      <c r="F32" s="785">
        <v>9469017</v>
      </c>
      <c r="G32" s="643">
        <v>10.244317167557954</v>
      </c>
      <c r="H32" s="785"/>
      <c r="I32" s="632"/>
      <c r="J32" s="785">
        <v>21032.639999999999</v>
      </c>
      <c r="K32" s="632"/>
      <c r="L32" s="785">
        <v>380153.03</v>
      </c>
      <c r="M32" s="643"/>
      <c r="N32" s="785"/>
      <c r="O32" s="632"/>
      <c r="P32" s="785"/>
      <c r="Q32" s="632"/>
      <c r="R32" s="785"/>
      <c r="S32" s="67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54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439" t="s">
        <v>252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ht="14.4" customHeight="1" thickBot="1" x14ac:dyDescent="0.4">
      <c r="A2" s="580" t="s">
        <v>297</v>
      </c>
      <c r="B2" s="134"/>
      <c r="C2" s="134"/>
      <c r="D2" s="134"/>
      <c r="E2" s="134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60"/>
      <c r="Q2" s="356"/>
    </row>
    <row r="3" spans="1:17" ht="14.4" customHeight="1" thickBot="1" x14ac:dyDescent="0.35">
      <c r="E3" s="209" t="s">
        <v>255</v>
      </c>
      <c r="F3" s="357">
        <f t="shared" ref="F3:O3" si="0">SUBTOTAL(9,F6:F1048576)</f>
        <v>195335.77000000002</v>
      </c>
      <c r="G3" s="358">
        <f t="shared" si="0"/>
        <v>134327522.83000004</v>
      </c>
      <c r="H3" s="358"/>
      <c r="I3" s="358"/>
      <c r="J3" s="358">
        <f t="shared" si="0"/>
        <v>195093.19</v>
      </c>
      <c r="K3" s="358">
        <f t="shared" si="0"/>
        <v>139075289.46999997</v>
      </c>
      <c r="L3" s="358"/>
      <c r="M3" s="358"/>
      <c r="N3" s="358">
        <f t="shared" si="0"/>
        <v>197357.13</v>
      </c>
      <c r="O3" s="358">
        <f t="shared" si="0"/>
        <v>138357110.90999997</v>
      </c>
      <c r="P3" s="136">
        <f>IF(G3=0,0,O3/G3)</f>
        <v>1.0299982311525213</v>
      </c>
      <c r="Q3" s="359">
        <f>IF(N3=0,0,O3/N3)</f>
        <v>701.04946758194126</v>
      </c>
    </row>
    <row r="4" spans="1:17" ht="14.4" customHeight="1" x14ac:dyDescent="0.3">
      <c r="A4" s="521" t="s">
        <v>157</v>
      </c>
      <c r="B4" s="520" t="s">
        <v>205</v>
      </c>
      <c r="C4" s="521" t="s">
        <v>206</v>
      </c>
      <c r="D4" s="522" t="s">
        <v>207</v>
      </c>
      <c r="E4" s="523" t="s">
        <v>166</v>
      </c>
      <c r="F4" s="527">
        <v>2011</v>
      </c>
      <c r="G4" s="528"/>
      <c r="H4" s="361"/>
      <c r="I4" s="361"/>
      <c r="J4" s="527">
        <v>2012</v>
      </c>
      <c r="K4" s="528"/>
      <c r="L4" s="361"/>
      <c r="M4" s="361"/>
      <c r="N4" s="527">
        <v>2013</v>
      </c>
      <c r="O4" s="528"/>
      <c r="P4" s="529" t="s">
        <v>5</v>
      </c>
      <c r="Q4" s="519" t="s">
        <v>208</v>
      </c>
    </row>
    <row r="5" spans="1:17" ht="14.4" customHeight="1" thickBot="1" x14ac:dyDescent="0.35">
      <c r="A5" s="775"/>
      <c r="B5" s="774"/>
      <c r="C5" s="775"/>
      <c r="D5" s="776"/>
      <c r="E5" s="777"/>
      <c r="F5" s="787" t="s">
        <v>176</v>
      </c>
      <c r="G5" s="788" t="s">
        <v>17</v>
      </c>
      <c r="H5" s="789"/>
      <c r="I5" s="789"/>
      <c r="J5" s="787" t="s">
        <v>176</v>
      </c>
      <c r="K5" s="788" t="s">
        <v>17</v>
      </c>
      <c r="L5" s="789"/>
      <c r="M5" s="789"/>
      <c r="N5" s="787" t="s">
        <v>176</v>
      </c>
      <c r="O5" s="788" t="s">
        <v>17</v>
      </c>
      <c r="P5" s="790"/>
      <c r="Q5" s="782"/>
    </row>
    <row r="6" spans="1:17" ht="14.4" customHeight="1" x14ac:dyDescent="0.3">
      <c r="A6" s="619" t="s">
        <v>5270</v>
      </c>
      <c r="B6" s="620" t="s">
        <v>5138</v>
      </c>
      <c r="C6" s="620" t="s">
        <v>5144</v>
      </c>
      <c r="D6" s="620" t="s">
        <v>5271</v>
      </c>
      <c r="E6" s="620" t="s">
        <v>5272</v>
      </c>
      <c r="F6" s="623"/>
      <c r="G6" s="623"/>
      <c r="H6" s="623"/>
      <c r="I6" s="623"/>
      <c r="J6" s="623"/>
      <c r="K6" s="623"/>
      <c r="L6" s="623"/>
      <c r="M6" s="623"/>
      <c r="N6" s="623">
        <v>3</v>
      </c>
      <c r="O6" s="623">
        <v>2714.25</v>
      </c>
      <c r="P6" s="641"/>
      <c r="Q6" s="624">
        <v>904.75</v>
      </c>
    </row>
    <row r="7" spans="1:17" ht="14.4" customHeight="1" x14ac:dyDescent="0.3">
      <c r="A7" s="625" t="s">
        <v>5270</v>
      </c>
      <c r="B7" s="626" t="s">
        <v>5138</v>
      </c>
      <c r="C7" s="626" t="s">
        <v>5155</v>
      </c>
      <c r="D7" s="626" t="s">
        <v>5273</v>
      </c>
      <c r="E7" s="626" t="s">
        <v>5274</v>
      </c>
      <c r="F7" s="629"/>
      <c r="G7" s="629"/>
      <c r="H7" s="629"/>
      <c r="I7" s="629"/>
      <c r="J7" s="629">
        <v>1</v>
      </c>
      <c r="K7" s="629">
        <v>852</v>
      </c>
      <c r="L7" s="629"/>
      <c r="M7" s="629">
        <v>852</v>
      </c>
      <c r="N7" s="629"/>
      <c r="O7" s="629"/>
      <c r="P7" s="642"/>
      <c r="Q7" s="630"/>
    </row>
    <row r="8" spans="1:17" ht="14.4" customHeight="1" x14ac:dyDescent="0.3">
      <c r="A8" s="625" t="s">
        <v>5270</v>
      </c>
      <c r="B8" s="626" t="s">
        <v>5138</v>
      </c>
      <c r="C8" s="626" t="s">
        <v>5155</v>
      </c>
      <c r="D8" s="626" t="s">
        <v>5275</v>
      </c>
      <c r="E8" s="626" t="s">
        <v>5276</v>
      </c>
      <c r="F8" s="629">
        <v>2</v>
      </c>
      <c r="G8" s="629">
        <v>366</v>
      </c>
      <c r="H8" s="629">
        <v>1</v>
      </c>
      <c r="I8" s="629">
        <v>183</v>
      </c>
      <c r="J8" s="629">
        <v>1</v>
      </c>
      <c r="K8" s="629">
        <v>185</v>
      </c>
      <c r="L8" s="629">
        <v>0.50546448087431695</v>
      </c>
      <c r="M8" s="629">
        <v>185</v>
      </c>
      <c r="N8" s="629"/>
      <c r="O8" s="629"/>
      <c r="P8" s="642"/>
      <c r="Q8" s="630"/>
    </row>
    <row r="9" spans="1:17" ht="14.4" customHeight="1" x14ac:dyDescent="0.3">
      <c r="A9" s="625" t="s">
        <v>5270</v>
      </c>
      <c r="B9" s="626" t="s">
        <v>5138</v>
      </c>
      <c r="C9" s="626" t="s">
        <v>5155</v>
      </c>
      <c r="D9" s="626" t="s">
        <v>5170</v>
      </c>
      <c r="E9" s="626" t="s">
        <v>5171</v>
      </c>
      <c r="F9" s="629"/>
      <c r="G9" s="629"/>
      <c r="H9" s="629"/>
      <c r="I9" s="629"/>
      <c r="J9" s="629">
        <v>1</v>
      </c>
      <c r="K9" s="629">
        <v>34</v>
      </c>
      <c r="L9" s="629"/>
      <c r="M9" s="629">
        <v>34</v>
      </c>
      <c r="N9" s="629">
        <v>2</v>
      </c>
      <c r="O9" s="629">
        <v>68</v>
      </c>
      <c r="P9" s="642"/>
      <c r="Q9" s="630">
        <v>34</v>
      </c>
    </row>
    <row r="10" spans="1:17" ht="14.4" customHeight="1" x14ac:dyDescent="0.3">
      <c r="A10" s="625" t="s">
        <v>5270</v>
      </c>
      <c r="B10" s="626" t="s">
        <v>5138</v>
      </c>
      <c r="C10" s="626" t="s">
        <v>5155</v>
      </c>
      <c r="D10" s="626" t="s">
        <v>5180</v>
      </c>
      <c r="E10" s="626" t="s">
        <v>5181</v>
      </c>
      <c r="F10" s="629"/>
      <c r="G10" s="629"/>
      <c r="H10" s="629"/>
      <c r="I10" s="629"/>
      <c r="J10" s="629">
        <v>1</v>
      </c>
      <c r="K10" s="629">
        <v>120</v>
      </c>
      <c r="L10" s="629"/>
      <c r="M10" s="629">
        <v>120</v>
      </c>
      <c r="N10" s="629"/>
      <c r="O10" s="629"/>
      <c r="P10" s="642"/>
      <c r="Q10" s="630"/>
    </row>
    <row r="11" spans="1:17" ht="14.4" customHeight="1" x14ac:dyDescent="0.3">
      <c r="A11" s="625" t="s">
        <v>5270</v>
      </c>
      <c r="B11" s="626" t="s">
        <v>5138</v>
      </c>
      <c r="C11" s="626" t="s">
        <v>5155</v>
      </c>
      <c r="D11" s="626" t="s">
        <v>5277</v>
      </c>
      <c r="E11" s="626" t="s">
        <v>5278</v>
      </c>
      <c r="F11" s="629"/>
      <c r="G11" s="629"/>
      <c r="H11" s="629"/>
      <c r="I11" s="629"/>
      <c r="J11" s="629"/>
      <c r="K11" s="629"/>
      <c r="L11" s="629"/>
      <c r="M11" s="629"/>
      <c r="N11" s="629">
        <v>1</v>
      </c>
      <c r="O11" s="629">
        <v>100</v>
      </c>
      <c r="P11" s="642"/>
      <c r="Q11" s="630">
        <v>100</v>
      </c>
    </row>
    <row r="12" spans="1:17" ht="14.4" customHeight="1" x14ac:dyDescent="0.3">
      <c r="A12" s="625" t="s">
        <v>5270</v>
      </c>
      <c r="B12" s="626" t="s">
        <v>5138</v>
      </c>
      <c r="C12" s="626" t="s">
        <v>5155</v>
      </c>
      <c r="D12" s="626" t="s">
        <v>5182</v>
      </c>
      <c r="E12" s="626" t="s">
        <v>5183</v>
      </c>
      <c r="F12" s="629"/>
      <c r="G12" s="629"/>
      <c r="H12" s="629"/>
      <c r="I12" s="629"/>
      <c r="J12" s="629">
        <v>1</v>
      </c>
      <c r="K12" s="629">
        <v>156</v>
      </c>
      <c r="L12" s="629"/>
      <c r="M12" s="629">
        <v>156</v>
      </c>
      <c r="N12" s="629"/>
      <c r="O12" s="629"/>
      <c r="P12" s="642"/>
      <c r="Q12" s="630"/>
    </row>
    <row r="13" spans="1:17" ht="14.4" customHeight="1" x14ac:dyDescent="0.3">
      <c r="A13" s="625" t="s">
        <v>5270</v>
      </c>
      <c r="B13" s="626" t="s">
        <v>5138</v>
      </c>
      <c r="C13" s="626" t="s">
        <v>5155</v>
      </c>
      <c r="D13" s="626" t="s">
        <v>5184</v>
      </c>
      <c r="E13" s="626" t="s">
        <v>5183</v>
      </c>
      <c r="F13" s="629">
        <v>1</v>
      </c>
      <c r="G13" s="629">
        <v>77</v>
      </c>
      <c r="H13" s="629">
        <v>1</v>
      </c>
      <c r="I13" s="629">
        <v>77</v>
      </c>
      <c r="J13" s="629">
        <v>1</v>
      </c>
      <c r="K13" s="629">
        <v>78</v>
      </c>
      <c r="L13" s="629">
        <v>1.0129870129870129</v>
      </c>
      <c r="M13" s="629">
        <v>78</v>
      </c>
      <c r="N13" s="629"/>
      <c r="O13" s="629"/>
      <c r="P13" s="642"/>
      <c r="Q13" s="630"/>
    </row>
    <row r="14" spans="1:17" ht="14.4" customHeight="1" x14ac:dyDescent="0.3">
      <c r="A14" s="625" t="s">
        <v>5270</v>
      </c>
      <c r="B14" s="626" t="s">
        <v>5138</v>
      </c>
      <c r="C14" s="626" t="s">
        <v>5155</v>
      </c>
      <c r="D14" s="626" t="s">
        <v>5185</v>
      </c>
      <c r="E14" s="626" t="s">
        <v>5186</v>
      </c>
      <c r="F14" s="629">
        <v>35</v>
      </c>
      <c r="G14" s="629">
        <v>8050</v>
      </c>
      <c r="H14" s="629">
        <v>1</v>
      </c>
      <c r="I14" s="629">
        <v>230</v>
      </c>
      <c r="J14" s="629">
        <v>36</v>
      </c>
      <c r="K14" s="629">
        <v>8316</v>
      </c>
      <c r="L14" s="629">
        <v>1.0330434782608695</v>
      </c>
      <c r="M14" s="629">
        <v>231</v>
      </c>
      <c r="N14" s="629">
        <v>52</v>
      </c>
      <c r="O14" s="629">
        <v>12064</v>
      </c>
      <c r="P14" s="642">
        <v>1.4986335403726707</v>
      </c>
      <c r="Q14" s="630">
        <v>232</v>
      </c>
    </row>
    <row r="15" spans="1:17" ht="14.4" customHeight="1" x14ac:dyDescent="0.3">
      <c r="A15" s="625" t="s">
        <v>5270</v>
      </c>
      <c r="B15" s="626" t="s">
        <v>5138</v>
      </c>
      <c r="C15" s="626" t="s">
        <v>5155</v>
      </c>
      <c r="D15" s="626" t="s">
        <v>5187</v>
      </c>
      <c r="E15" s="626" t="s">
        <v>5188</v>
      </c>
      <c r="F15" s="629">
        <v>6</v>
      </c>
      <c r="G15" s="629">
        <v>690</v>
      </c>
      <c r="H15" s="629">
        <v>1</v>
      </c>
      <c r="I15" s="629">
        <v>115</v>
      </c>
      <c r="J15" s="629">
        <v>16</v>
      </c>
      <c r="K15" s="629">
        <v>1856</v>
      </c>
      <c r="L15" s="629">
        <v>2.689855072463768</v>
      </c>
      <c r="M15" s="629">
        <v>116</v>
      </c>
      <c r="N15" s="629">
        <v>22</v>
      </c>
      <c r="O15" s="629">
        <v>2552</v>
      </c>
      <c r="P15" s="642">
        <v>3.698550724637681</v>
      </c>
      <c r="Q15" s="630">
        <v>116</v>
      </c>
    </row>
    <row r="16" spans="1:17" ht="14.4" customHeight="1" x14ac:dyDescent="0.3">
      <c r="A16" s="625" t="s">
        <v>5270</v>
      </c>
      <c r="B16" s="626" t="s">
        <v>5138</v>
      </c>
      <c r="C16" s="626" t="s">
        <v>5155</v>
      </c>
      <c r="D16" s="626" t="s">
        <v>5189</v>
      </c>
      <c r="E16" s="626" t="s">
        <v>5190</v>
      </c>
      <c r="F16" s="629">
        <v>19</v>
      </c>
      <c r="G16" s="629">
        <v>2090</v>
      </c>
      <c r="H16" s="629">
        <v>1</v>
      </c>
      <c r="I16" s="629">
        <v>110</v>
      </c>
      <c r="J16" s="629">
        <v>6</v>
      </c>
      <c r="K16" s="629">
        <v>666</v>
      </c>
      <c r="L16" s="629">
        <v>0.3186602870813397</v>
      </c>
      <c r="M16" s="629">
        <v>111</v>
      </c>
      <c r="N16" s="629">
        <v>15</v>
      </c>
      <c r="O16" s="629">
        <v>1680</v>
      </c>
      <c r="P16" s="642">
        <v>0.80382775119617222</v>
      </c>
      <c r="Q16" s="630">
        <v>112</v>
      </c>
    </row>
    <row r="17" spans="1:17" ht="14.4" customHeight="1" x14ac:dyDescent="0.3">
      <c r="A17" s="625" t="s">
        <v>5270</v>
      </c>
      <c r="B17" s="626" t="s">
        <v>5138</v>
      </c>
      <c r="C17" s="626" t="s">
        <v>5155</v>
      </c>
      <c r="D17" s="626" t="s">
        <v>5193</v>
      </c>
      <c r="E17" s="626" t="s">
        <v>5194</v>
      </c>
      <c r="F17" s="629">
        <v>41</v>
      </c>
      <c r="G17" s="629">
        <v>12054</v>
      </c>
      <c r="H17" s="629">
        <v>1</v>
      </c>
      <c r="I17" s="629">
        <v>294</v>
      </c>
      <c r="J17" s="629">
        <v>25</v>
      </c>
      <c r="K17" s="629">
        <v>7375</v>
      </c>
      <c r="L17" s="629">
        <v>0.61183009789281562</v>
      </c>
      <c r="M17" s="629">
        <v>295</v>
      </c>
      <c r="N17" s="629">
        <v>13</v>
      </c>
      <c r="O17" s="629">
        <v>3848</v>
      </c>
      <c r="P17" s="642">
        <v>0.31923013107682097</v>
      </c>
      <c r="Q17" s="630">
        <v>296</v>
      </c>
    </row>
    <row r="18" spans="1:17" ht="14.4" customHeight="1" x14ac:dyDescent="0.3">
      <c r="A18" s="625" t="s">
        <v>5270</v>
      </c>
      <c r="B18" s="626" t="s">
        <v>5138</v>
      </c>
      <c r="C18" s="626" t="s">
        <v>5155</v>
      </c>
      <c r="D18" s="626" t="s">
        <v>5195</v>
      </c>
      <c r="E18" s="626" t="s">
        <v>5196</v>
      </c>
      <c r="F18" s="629"/>
      <c r="G18" s="629"/>
      <c r="H18" s="629"/>
      <c r="I18" s="629"/>
      <c r="J18" s="629"/>
      <c r="K18" s="629"/>
      <c r="L18" s="629"/>
      <c r="M18" s="629"/>
      <c r="N18" s="629">
        <v>2</v>
      </c>
      <c r="O18" s="629">
        <v>640</v>
      </c>
      <c r="P18" s="642"/>
      <c r="Q18" s="630">
        <v>320</v>
      </c>
    </row>
    <row r="19" spans="1:17" ht="14.4" customHeight="1" x14ac:dyDescent="0.3">
      <c r="A19" s="625" t="s">
        <v>5270</v>
      </c>
      <c r="B19" s="626" t="s">
        <v>5138</v>
      </c>
      <c r="C19" s="626" t="s">
        <v>5155</v>
      </c>
      <c r="D19" s="626" t="s">
        <v>5197</v>
      </c>
      <c r="E19" s="626" t="s">
        <v>5198</v>
      </c>
      <c r="F19" s="629">
        <v>5</v>
      </c>
      <c r="G19" s="629">
        <v>2410</v>
      </c>
      <c r="H19" s="629">
        <v>1</v>
      </c>
      <c r="I19" s="629">
        <v>482</v>
      </c>
      <c r="J19" s="629">
        <v>7</v>
      </c>
      <c r="K19" s="629">
        <v>3381</v>
      </c>
      <c r="L19" s="629">
        <v>1.4029045643153526</v>
      </c>
      <c r="M19" s="629">
        <v>483</v>
      </c>
      <c r="N19" s="629">
        <v>15</v>
      </c>
      <c r="O19" s="629">
        <v>7260</v>
      </c>
      <c r="P19" s="642">
        <v>3.0124481327800829</v>
      </c>
      <c r="Q19" s="630">
        <v>484</v>
      </c>
    </row>
    <row r="20" spans="1:17" ht="14.4" customHeight="1" x14ac:dyDescent="0.3">
      <c r="A20" s="625" t="s">
        <v>5270</v>
      </c>
      <c r="B20" s="626" t="s">
        <v>5138</v>
      </c>
      <c r="C20" s="626" t="s">
        <v>5155</v>
      </c>
      <c r="D20" s="626" t="s">
        <v>5199</v>
      </c>
      <c r="E20" s="626" t="s">
        <v>5200</v>
      </c>
      <c r="F20" s="629">
        <v>24</v>
      </c>
      <c r="G20" s="629">
        <v>16200</v>
      </c>
      <c r="H20" s="629">
        <v>1</v>
      </c>
      <c r="I20" s="629">
        <v>675</v>
      </c>
      <c r="J20" s="629">
        <v>12</v>
      </c>
      <c r="K20" s="629">
        <v>8112</v>
      </c>
      <c r="L20" s="629">
        <v>0.50074074074074071</v>
      </c>
      <c r="M20" s="629">
        <v>676</v>
      </c>
      <c r="N20" s="629">
        <v>27</v>
      </c>
      <c r="O20" s="629">
        <v>18279</v>
      </c>
      <c r="P20" s="642">
        <v>1.1283333333333334</v>
      </c>
      <c r="Q20" s="630">
        <v>677</v>
      </c>
    </row>
    <row r="21" spans="1:17" ht="14.4" customHeight="1" x14ac:dyDescent="0.3">
      <c r="A21" s="625" t="s">
        <v>5270</v>
      </c>
      <c r="B21" s="626" t="s">
        <v>5138</v>
      </c>
      <c r="C21" s="626" t="s">
        <v>5155</v>
      </c>
      <c r="D21" s="626" t="s">
        <v>5279</v>
      </c>
      <c r="E21" s="626" t="s">
        <v>5280</v>
      </c>
      <c r="F21" s="629">
        <v>14</v>
      </c>
      <c r="G21" s="629">
        <v>10248</v>
      </c>
      <c r="H21" s="629">
        <v>1</v>
      </c>
      <c r="I21" s="629">
        <v>732</v>
      </c>
      <c r="J21" s="629">
        <v>40</v>
      </c>
      <c r="K21" s="629">
        <v>29320</v>
      </c>
      <c r="L21" s="629">
        <v>2.8610460577673691</v>
      </c>
      <c r="M21" s="629">
        <v>733</v>
      </c>
      <c r="N21" s="629">
        <v>20</v>
      </c>
      <c r="O21" s="629">
        <v>14680</v>
      </c>
      <c r="P21" s="642">
        <v>1.4324746291959407</v>
      </c>
      <c r="Q21" s="630">
        <v>734</v>
      </c>
    </row>
    <row r="22" spans="1:17" ht="14.4" customHeight="1" x14ac:dyDescent="0.3">
      <c r="A22" s="625" t="s">
        <v>5270</v>
      </c>
      <c r="B22" s="626" t="s">
        <v>5138</v>
      </c>
      <c r="C22" s="626" t="s">
        <v>5155</v>
      </c>
      <c r="D22" s="626" t="s">
        <v>5281</v>
      </c>
      <c r="E22" s="626" t="s">
        <v>5280</v>
      </c>
      <c r="F22" s="629"/>
      <c r="G22" s="629"/>
      <c r="H22" s="629"/>
      <c r="I22" s="629"/>
      <c r="J22" s="629"/>
      <c r="K22" s="629"/>
      <c r="L22" s="629"/>
      <c r="M22" s="629"/>
      <c r="N22" s="629">
        <v>11</v>
      </c>
      <c r="O22" s="629">
        <v>9460</v>
      </c>
      <c r="P22" s="642"/>
      <c r="Q22" s="630">
        <v>860</v>
      </c>
    </row>
    <row r="23" spans="1:17" ht="14.4" customHeight="1" x14ac:dyDescent="0.3">
      <c r="A23" s="625" t="s">
        <v>5270</v>
      </c>
      <c r="B23" s="626" t="s">
        <v>5138</v>
      </c>
      <c r="C23" s="626" t="s">
        <v>5155</v>
      </c>
      <c r="D23" s="626" t="s">
        <v>5201</v>
      </c>
      <c r="E23" s="626" t="s">
        <v>5202</v>
      </c>
      <c r="F23" s="629">
        <v>52</v>
      </c>
      <c r="G23" s="629">
        <v>4160</v>
      </c>
      <c r="H23" s="629">
        <v>1</v>
      </c>
      <c r="I23" s="629">
        <v>80</v>
      </c>
      <c r="J23" s="629">
        <v>71</v>
      </c>
      <c r="K23" s="629">
        <v>5751</v>
      </c>
      <c r="L23" s="629">
        <v>1.382451923076923</v>
      </c>
      <c r="M23" s="629">
        <v>81</v>
      </c>
      <c r="N23" s="629">
        <v>135</v>
      </c>
      <c r="O23" s="629">
        <v>11070</v>
      </c>
      <c r="P23" s="642">
        <v>2.6610576923076925</v>
      </c>
      <c r="Q23" s="630">
        <v>82</v>
      </c>
    </row>
    <row r="24" spans="1:17" ht="14.4" customHeight="1" x14ac:dyDescent="0.3">
      <c r="A24" s="625" t="s">
        <v>5270</v>
      </c>
      <c r="B24" s="626" t="s">
        <v>5138</v>
      </c>
      <c r="C24" s="626" t="s">
        <v>5155</v>
      </c>
      <c r="D24" s="626" t="s">
        <v>5282</v>
      </c>
      <c r="E24" s="626" t="s">
        <v>5283</v>
      </c>
      <c r="F24" s="629">
        <v>20</v>
      </c>
      <c r="G24" s="629">
        <v>10440</v>
      </c>
      <c r="H24" s="629">
        <v>1</v>
      </c>
      <c r="I24" s="629">
        <v>522</v>
      </c>
      <c r="J24" s="629">
        <v>63</v>
      </c>
      <c r="K24" s="629">
        <v>32949</v>
      </c>
      <c r="L24" s="629">
        <v>3.1560344827586206</v>
      </c>
      <c r="M24" s="629">
        <v>523</v>
      </c>
      <c r="N24" s="629">
        <v>26</v>
      </c>
      <c r="O24" s="629">
        <v>13624</v>
      </c>
      <c r="P24" s="642">
        <v>1.3049808429118774</v>
      </c>
      <c r="Q24" s="630">
        <v>524</v>
      </c>
    </row>
    <row r="25" spans="1:17" ht="14.4" customHeight="1" x14ac:dyDescent="0.3">
      <c r="A25" s="625" t="s">
        <v>5270</v>
      </c>
      <c r="B25" s="626" t="s">
        <v>5138</v>
      </c>
      <c r="C25" s="626" t="s">
        <v>5155</v>
      </c>
      <c r="D25" s="626" t="s">
        <v>5205</v>
      </c>
      <c r="E25" s="626" t="s">
        <v>5206</v>
      </c>
      <c r="F25" s="629">
        <v>1</v>
      </c>
      <c r="G25" s="629">
        <v>332</v>
      </c>
      <c r="H25" s="629">
        <v>1</v>
      </c>
      <c r="I25" s="629">
        <v>332</v>
      </c>
      <c r="J25" s="629">
        <v>2</v>
      </c>
      <c r="K25" s="629">
        <v>666</v>
      </c>
      <c r="L25" s="629">
        <v>2.0060240963855422</v>
      </c>
      <c r="M25" s="629">
        <v>333</v>
      </c>
      <c r="N25" s="629"/>
      <c r="O25" s="629"/>
      <c r="P25" s="642"/>
      <c r="Q25" s="630"/>
    </row>
    <row r="26" spans="1:17" ht="14.4" customHeight="1" x14ac:dyDescent="0.3">
      <c r="A26" s="625" t="s">
        <v>5270</v>
      </c>
      <c r="B26" s="626" t="s">
        <v>5138</v>
      </c>
      <c r="C26" s="626" t="s">
        <v>5155</v>
      </c>
      <c r="D26" s="626" t="s">
        <v>5209</v>
      </c>
      <c r="E26" s="626" t="s">
        <v>5210</v>
      </c>
      <c r="F26" s="629">
        <v>2</v>
      </c>
      <c r="G26" s="629">
        <v>1036</v>
      </c>
      <c r="H26" s="629">
        <v>1</v>
      </c>
      <c r="I26" s="629">
        <v>518</v>
      </c>
      <c r="J26" s="629"/>
      <c r="K26" s="629"/>
      <c r="L26" s="629"/>
      <c r="M26" s="629"/>
      <c r="N26" s="629"/>
      <c r="O26" s="629"/>
      <c r="P26" s="642"/>
      <c r="Q26" s="630"/>
    </row>
    <row r="27" spans="1:17" ht="14.4" customHeight="1" x14ac:dyDescent="0.3">
      <c r="A27" s="625" t="s">
        <v>5270</v>
      </c>
      <c r="B27" s="626" t="s">
        <v>5138</v>
      </c>
      <c r="C27" s="626" t="s">
        <v>5155</v>
      </c>
      <c r="D27" s="626" t="s">
        <v>5211</v>
      </c>
      <c r="E27" s="626" t="s">
        <v>5212</v>
      </c>
      <c r="F27" s="629">
        <v>1</v>
      </c>
      <c r="G27" s="629">
        <v>598</v>
      </c>
      <c r="H27" s="629">
        <v>1</v>
      </c>
      <c r="I27" s="629">
        <v>598</v>
      </c>
      <c r="J27" s="629"/>
      <c r="K27" s="629"/>
      <c r="L27" s="629"/>
      <c r="M27" s="629"/>
      <c r="N27" s="629"/>
      <c r="O27" s="629"/>
      <c r="P27" s="642"/>
      <c r="Q27" s="630"/>
    </row>
    <row r="28" spans="1:17" ht="14.4" customHeight="1" x14ac:dyDescent="0.3">
      <c r="A28" s="625" t="s">
        <v>5270</v>
      </c>
      <c r="B28" s="626" t="s">
        <v>5138</v>
      </c>
      <c r="C28" s="626" t="s">
        <v>5155</v>
      </c>
      <c r="D28" s="626" t="s">
        <v>5217</v>
      </c>
      <c r="E28" s="626" t="s">
        <v>5218</v>
      </c>
      <c r="F28" s="629">
        <v>2</v>
      </c>
      <c r="G28" s="629">
        <v>1206</v>
      </c>
      <c r="H28" s="629">
        <v>1</v>
      </c>
      <c r="I28" s="629">
        <v>603</v>
      </c>
      <c r="J28" s="629">
        <v>1</v>
      </c>
      <c r="K28" s="629">
        <v>604</v>
      </c>
      <c r="L28" s="629">
        <v>0.50082918739635163</v>
      </c>
      <c r="M28" s="629">
        <v>604</v>
      </c>
      <c r="N28" s="629"/>
      <c r="O28" s="629"/>
      <c r="P28" s="642"/>
      <c r="Q28" s="630"/>
    </row>
    <row r="29" spans="1:17" ht="14.4" customHeight="1" x14ac:dyDescent="0.3">
      <c r="A29" s="625" t="s">
        <v>5270</v>
      </c>
      <c r="B29" s="626" t="s">
        <v>5138</v>
      </c>
      <c r="C29" s="626" t="s">
        <v>5155</v>
      </c>
      <c r="D29" s="626" t="s">
        <v>5284</v>
      </c>
      <c r="E29" s="626" t="s">
        <v>5218</v>
      </c>
      <c r="F29" s="629">
        <v>2</v>
      </c>
      <c r="G29" s="629">
        <v>1034</v>
      </c>
      <c r="H29" s="629">
        <v>1</v>
      </c>
      <c r="I29" s="629">
        <v>517</v>
      </c>
      <c r="J29" s="629"/>
      <c r="K29" s="629"/>
      <c r="L29" s="629"/>
      <c r="M29" s="629"/>
      <c r="N29" s="629"/>
      <c r="O29" s="629"/>
      <c r="P29" s="642"/>
      <c r="Q29" s="630"/>
    </row>
    <row r="30" spans="1:17" ht="14.4" customHeight="1" x14ac:dyDescent="0.3">
      <c r="A30" s="625" t="s">
        <v>5270</v>
      </c>
      <c r="B30" s="626" t="s">
        <v>5138</v>
      </c>
      <c r="C30" s="626" t="s">
        <v>5155</v>
      </c>
      <c r="D30" s="626" t="s">
        <v>5219</v>
      </c>
      <c r="E30" s="626" t="s">
        <v>5220</v>
      </c>
      <c r="F30" s="629"/>
      <c r="G30" s="629"/>
      <c r="H30" s="629"/>
      <c r="I30" s="629"/>
      <c r="J30" s="629">
        <v>2</v>
      </c>
      <c r="K30" s="629">
        <v>344</v>
      </c>
      <c r="L30" s="629"/>
      <c r="M30" s="629">
        <v>172</v>
      </c>
      <c r="N30" s="629">
        <v>5</v>
      </c>
      <c r="O30" s="629">
        <v>860</v>
      </c>
      <c r="P30" s="642"/>
      <c r="Q30" s="630">
        <v>172</v>
      </c>
    </row>
    <row r="31" spans="1:17" ht="14.4" customHeight="1" x14ac:dyDescent="0.3">
      <c r="A31" s="625" t="s">
        <v>5270</v>
      </c>
      <c r="B31" s="626" t="s">
        <v>5138</v>
      </c>
      <c r="C31" s="626" t="s">
        <v>5155</v>
      </c>
      <c r="D31" s="626" t="s">
        <v>5221</v>
      </c>
      <c r="E31" s="626" t="s">
        <v>5194</v>
      </c>
      <c r="F31" s="629"/>
      <c r="G31" s="629"/>
      <c r="H31" s="629"/>
      <c r="I31" s="629"/>
      <c r="J31" s="629">
        <v>26</v>
      </c>
      <c r="K31" s="629">
        <v>9412</v>
      </c>
      <c r="L31" s="629"/>
      <c r="M31" s="629">
        <v>362</v>
      </c>
      <c r="N31" s="629">
        <v>7</v>
      </c>
      <c r="O31" s="629">
        <v>2555</v>
      </c>
      <c r="P31" s="642"/>
      <c r="Q31" s="630">
        <v>365</v>
      </c>
    </row>
    <row r="32" spans="1:17" ht="14.4" customHeight="1" x14ac:dyDescent="0.3">
      <c r="A32" s="625" t="s">
        <v>5270</v>
      </c>
      <c r="B32" s="626" t="s">
        <v>5138</v>
      </c>
      <c r="C32" s="626" t="s">
        <v>5155</v>
      </c>
      <c r="D32" s="626" t="s">
        <v>5223</v>
      </c>
      <c r="E32" s="626" t="s">
        <v>5198</v>
      </c>
      <c r="F32" s="629"/>
      <c r="G32" s="629"/>
      <c r="H32" s="629"/>
      <c r="I32" s="629"/>
      <c r="J32" s="629"/>
      <c r="K32" s="629"/>
      <c r="L32" s="629"/>
      <c r="M32" s="629"/>
      <c r="N32" s="629">
        <v>1</v>
      </c>
      <c r="O32" s="629">
        <v>553</v>
      </c>
      <c r="P32" s="642"/>
      <c r="Q32" s="630">
        <v>553</v>
      </c>
    </row>
    <row r="33" spans="1:17" ht="14.4" customHeight="1" x14ac:dyDescent="0.3">
      <c r="A33" s="625" t="s">
        <v>5270</v>
      </c>
      <c r="B33" s="626" t="s">
        <v>5138</v>
      </c>
      <c r="C33" s="626" t="s">
        <v>5155</v>
      </c>
      <c r="D33" s="626" t="s">
        <v>5224</v>
      </c>
      <c r="E33" s="626" t="s">
        <v>5200</v>
      </c>
      <c r="F33" s="629"/>
      <c r="G33" s="629"/>
      <c r="H33" s="629"/>
      <c r="I33" s="629"/>
      <c r="J33" s="629">
        <v>10</v>
      </c>
      <c r="K33" s="629">
        <v>7430</v>
      </c>
      <c r="L33" s="629"/>
      <c r="M33" s="629">
        <v>743</v>
      </c>
      <c r="N33" s="629">
        <v>24</v>
      </c>
      <c r="O33" s="629">
        <v>17904</v>
      </c>
      <c r="P33" s="642"/>
      <c r="Q33" s="630">
        <v>746</v>
      </c>
    </row>
    <row r="34" spans="1:17" ht="14.4" customHeight="1" x14ac:dyDescent="0.3">
      <c r="A34" s="625" t="s">
        <v>5270</v>
      </c>
      <c r="B34" s="626" t="s">
        <v>5138</v>
      </c>
      <c r="C34" s="626" t="s">
        <v>5155</v>
      </c>
      <c r="D34" s="626" t="s">
        <v>5285</v>
      </c>
      <c r="E34" s="626" t="s">
        <v>5280</v>
      </c>
      <c r="F34" s="629">
        <v>19</v>
      </c>
      <c r="G34" s="629">
        <v>15162</v>
      </c>
      <c r="H34" s="629">
        <v>1</v>
      </c>
      <c r="I34" s="629">
        <v>798</v>
      </c>
      <c r="J34" s="629">
        <v>7</v>
      </c>
      <c r="K34" s="629">
        <v>5600</v>
      </c>
      <c r="L34" s="629">
        <v>0.36934441366574333</v>
      </c>
      <c r="M34" s="629">
        <v>800</v>
      </c>
      <c r="N34" s="629">
        <v>44</v>
      </c>
      <c r="O34" s="629">
        <v>35332</v>
      </c>
      <c r="P34" s="642">
        <v>2.3302994327925077</v>
      </c>
      <c r="Q34" s="630">
        <v>803</v>
      </c>
    </row>
    <row r="35" spans="1:17" ht="14.4" customHeight="1" x14ac:dyDescent="0.3">
      <c r="A35" s="625" t="s">
        <v>5270</v>
      </c>
      <c r="B35" s="626" t="s">
        <v>5138</v>
      </c>
      <c r="C35" s="626" t="s">
        <v>5155</v>
      </c>
      <c r="D35" s="626" t="s">
        <v>5286</v>
      </c>
      <c r="E35" s="626" t="s">
        <v>5280</v>
      </c>
      <c r="F35" s="629">
        <v>6</v>
      </c>
      <c r="G35" s="629">
        <v>5544</v>
      </c>
      <c r="H35" s="629">
        <v>1</v>
      </c>
      <c r="I35" s="629">
        <v>924</v>
      </c>
      <c r="J35" s="629">
        <v>7</v>
      </c>
      <c r="K35" s="629">
        <v>6482</v>
      </c>
      <c r="L35" s="629">
        <v>1.1691919191919191</v>
      </c>
      <c r="M35" s="629">
        <v>926</v>
      </c>
      <c r="N35" s="629">
        <v>4</v>
      </c>
      <c r="O35" s="629">
        <v>3716</v>
      </c>
      <c r="P35" s="642">
        <v>0.67027417027417024</v>
      </c>
      <c r="Q35" s="630">
        <v>929</v>
      </c>
    </row>
    <row r="36" spans="1:17" ht="14.4" customHeight="1" x14ac:dyDescent="0.3">
      <c r="A36" s="625" t="s">
        <v>5270</v>
      </c>
      <c r="B36" s="626" t="s">
        <v>5138</v>
      </c>
      <c r="C36" s="626" t="s">
        <v>5155</v>
      </c>
      <c r="D36" s="626" t="s">
        <v>5287</v>
      </c>
      <c r="E36" s="626" t="s">
        <v>5280</v>
      </c>
      <c r="F36" s="629"/>
      <c r="G36" s="629"/>
      <c r="H36" s="629"/>
      <c r="I36" s="629"/>
      <c r="J36" s="629">
        <v>13</v>
      </c>
      <c r="K36" s="629">
        <v>13117</v>
      </c>
      <c r="L36" s="629"/>
      <c r="M36" s="629">
        <v>1009</v>
      </c>
      <c r="N36" s="629">
        <v>3</v>
      </c>
      <c r="O36" s="629">
        <v>3036</v>
      </c>
      <c r="P36" s="642"/>
      <c r="Q36" s="630">
        <v>1012</v>
      </c>
    </row>
    <row r="37" spans="1:17" ht="14.4" customHeight="1" x14ac:dyDescent="0.3">
      <c r="A37" s="625" t="s">
        <v>5270</v>
      </c>
      <c r="B37" s="626" t="s">
        <v>5138</v>
      </c>
      <c r="C37" s="626" t="s">
        <v>5155</v>
      </c>
      <c r="D37" s="626" t="s">
        <v>5225</v>
      </c>
      <c r="E37" s="626" t="s">
        <v>5206</v>
      </c>
      <c r="F37" s="629"/>
      <c r="G37" s="629"/>
      <c r="H37" s="629"/>
      <c r="I37" s="629"/>
      <c r="J37" s="629"/>
      <c r="K37" s="629"/>
      <c r="L37" s="629"/>
      <c r="M37" s="629"/>
      <c r="N37" s="629">
        <v>3</v>
      </c>
      <c r="O37" s="629">
        <v>1317</v>
      </c>
      <c r="P37" s="642"/>
      <c r="Q37" s="630">
        <v>439</v>
      </c>
    </row>
    <row r="38" spans="1:17" ht="14.4" customHeight="1" x14ac:dyDescent="0.3">
      <c r="A38" s="625" t="s">
        <v>5270</v>
      </c>
      <c r="B38" s="626" t="s">
        <v>5138</v>
      </c>
      <c r="C38" s="626" t="s">
        <v>5155</v>
      </c>
      <c r="D38" s="626" t="s">
        <v>5288</v>
      </c>
      <c r="E38" s="626" t="s">
        <v>5210</v>
      </c>
      <c r="F38" s="629"/>
      <c r="G38" s="629"/>
      <c r="H38" s="629"/>
      <c r="I38" s="629"/>
      <c r="J38" s="629"/>
      <c r="K38" s="629"/>
      <c r="L38" s="629"/>
      <c r="M38" s="629"/>
      <c r="N38" s="629">
        <v>3</v>
      </c>
      <c r="O38" s="629">
        <v>2403</v>
      </c>
      <c r="P38" s="642"/>
      <c r="Q38" s="630">
        <v>801</v>
      </c>
    </row>
    <row r="39" spans="1:17" ht="14.4" customHeight="1" x14ac:dyDescent="0.3">
      <c r="A39" s="625" t="s">
        <v>5270</v>
      </c>
      <c r="B39" s="626" t="s">
        <v>5138</v>
      </c>
      <c r="C39" s="626" t="s">
        <v>5155</v>
      </c>
      <c r="D39" s="626" t="s">
        <v>5289</v>
      </c>
      <c r="E39" s="626" t="s">
        <v>5212</v>
      </c>
      <c r="F39" s="629"/>
      <c r="G39" s="629"/>
      <c r="H39" s="629"/>
      <c r="I39" s="629"/>
      <c r="J39" s="629"/>
      <c r="K39" s="629"/>
      <c r="L39" s="629"/>
      <c r="M39" s="629"/>
      <c r="N39" s="629">
        <v>1</v>
      </c>
      <c r="O39" s="629">
        <v>705</v>
      </c>
      <c r="P39" s="642"/>
      <c r="Q39" s="630">
        <v>705</v>
      </c>
    </row>
    <row r="40" spans="1:17" ht="14.4" customHeight="1" x14ac:dyDescent="0.3">
      <c r="A40" s="625" t="s">
        <v>5270</v>
      </c>
      <c r="B40" s="626" t="s">
        <v>5138</v>
      </c>
      <c r="C40" s="626" t="s">
        <v>5155</v>
      </c>
      <c r="D40" s="626" t="s">
        <v>5228</v>
      </c>
      <c r="E40" s="626" t="s">
        <v>5220</v>
      </c>
      <c r="F40" s="629">
        <v>4</v>
      </c>
      <c r="G40" s="629">
        <v>820</v>
      </c>
      <c r="H40" s="629">
        <v>1</v>
      </c>
      <c r="I40" s="629">
        <v>205</v>
      </c>
      <c r="J40" s="629">
        <v>3</v>
      </c>
      <c r="K40" s="629">
        <v>618</v>
      </c>
      <c r="L40" s="629">
        <v>0.75365853658536586</v>
      </c>
      <c r="M40" s="629">
        <v>206</v>
      </c>
      <c r="N40" s="629">
        <v>6</v>
      </c>
      <c r="O40" s="629">
        <v>1242</v>
      </c>
      <c r="P40" s="642">
        <v>1.5146341463414634</v>
      </c>
      <c r="Q40" s="630">
        <v>207</v>
      </c>
    </row>
    <row r="41" spans="1:17" ht="14.4" customHeight="1" x14ac:dyDescent="0.3">
      <c r="A41" s="625" t="s">
        <v>5270</v>
      </c>
      <c r="B41" s="626" t="s">
        <v>5138</v>
      </c>
      <c r="C41" s="626" t="s">
        <v>5155</v>
      </c>
      <c r="D41" s="626" t="s">
        <v>5231</v>
      </c>
      <c r="E41" s="626" t="s">
        <v>5232</v>
      </c>
      <c r="F41" s="629">
        <v>1</v>
      </c>
      <c r="G41" s="629">
        <v>324</v>
      </c>
      <c r="H41" s="629">
        <v>1</v>
      </c>
      <c r="I41" s="629">
        <v>324</v>
      </c>
      <c r="J41" s="629">
        <v>3</v>
      </c>
      <c r="K41" s="629">
        <v>978</v>
      </c>
      <c r="L41" s="629">
        <v>3.0185185185185186</v>
      </c>
      <c r="M41" s="629">
        <v>326</v>
      </c>
      <c r="N41" s="629">
        <v>6</v>
      </c>
      <c r="O41" s="629">
        <v>1962</v>
      </c>
      <c r="P41" s="642">
        <v>6.0555555555555554</v>
      </c>
      <c r="Q41" s="630">
        <v>327</v>
      </c>
    </row>
    <row r="42" spans="1:17" ht="14.4" customHeight="1" x14ac:dyDescent="0.3">
      <c r="A42" s="625" t="s">
        <v>5270</v>
      </c>
      <c r="B42" s="626" t="s">
        <v>5138</v>
      </c>
      <c r="C42" s="626" t="s">
        <v>5155</v>
      </c>
      <c r="D42" s="626" t="s">
        <v>5233</v>
      </c>
      <c r="E42" s="626" t="s">
        <v>5234</v>
      </c>
      <c r="F42" s="629">
        <v>1</v>
      </c>
      <c r="G42" s="629">
        <v>162</v>
      </c>
      <c r="H42" s="629">
        <v>1</v>
      </c>
      <c r="I42" s="629">
        <v>162</v>
      </c>
      <c r="J42" s="629"/>
      <c r="K42" s="629"/>
      <c r="L42" s="629"/>
      <c r="M42" s="629"/>
      <c r="N42" s="629"/>
      <c r="O42" s="629"/>
      <c r="P42" s="642"/>
      <c r="Q42" s="630"/>
    </row>
    <row r="43" spans="1:17" ht="14.4" customHeight="1" x14ac:dyDescent="0.3">
      <c r="A43" s="625" t="s">
        <v>5270</v>
      </c>
      <c r="B43" s="626" t="s">
        <v>5138</v>
      </c>
      <c r="C43" s="626" t="s">
        <v>5155</v>
      </c>
      <c r="D43" s="626" t="s">
        <v>5237</v>
      </c>
      <c r="E43" s="626" t="s">
        <v>5238</v>
      </c>
      <c r="F43" s="629">
        <v>1</v>
      </c>
      <c r="G43" s="629">
        <v>734</v>
      </c>
      <c r="H43" s="629">
        <v>1</v>
      </c>
      <c r="I43" s="629">
        <v>734</v>
      </c>
      <c r="J43" s="629"/>
      <c r="K43" s="629"/>
      <c r="L43" s="629"/>
      <c r="M43" s="629"/>
      <c r="N43" s="629"/>
      <c r="O43" s="629"/>
      <c r="P43" s="642"/>
      <c r="Q43" s="630"/>
    </row>
    <row r="44" spans="1:17" ht="14.4" customHeight="1" x14ac:dyDescent="0.3">
      <c r="A44" s="625" t="s">
        <v>5270</v>
      </c>
      <c r="B44" s="626" t="s">
        <v>5138</v>
      </c>
      <c r="C44" s="626" t="s">
        <v>5155</v>
      </c>
      <c r="D44" s="626" t="s">
        <v>5239</v>
      </c>
      <c r="E44" s="626" t="s">
        <v>5240</v>
      </c>
      <c r="F44" s="629">
        <v>1</v>
      </c>
      <c r="G44" s="629">
        <v>0</v>
      </c>
      <c r="H44" s="629"/>
      <c r="I44" s="629">
        <v>0</v>
      </c>
      <c r="J44" s="629"/>
      <c r="K44" s="629"/>
      <c r="L44" s="629"/>
      <c r="M44" s="629"/>
      <c r="N44" s="629"/>
      <c r="O44" s="629"/>
      <c r="P44" s="642"/>
      <c r="Q44" s="630"/>
    </row>
    <row r="45" spans="1:17" ht="14.4" customHeight="1" x14ac:dyDescent="0.3">
      <c r="A45" s="625" t="s">
        <v>5290</v>
      </c>
      <c r="B45" s="626" t="s">
        <v>5138</v>
      </c>
      <c r="C45" s="626" t="s">
        <v>5144</v>
      </c>
      <c r="D45" s="626" t="s">
        <v>5271</v>
      </c>
      <c r="E45" s="626" t="s">
        <v>5272</v>
      </c>
      <c r="F45" s="629"/>
      <c r="G45" s="629"/>
      <c r="H45" s="629"/>
      <c r="I45" s="629"/>
      <c r="J45" s="629"/>
      <c r="K45" s="629"/>
      <c r="L45" s="629"/>
      <c r="M45" s="629"/>
      <c r="N45" s="629">
        <v>8</v>
      </c>
      <c r="O45" s="629">
        <v>7238</v>
      </c>
      <c r="P45" s="642"/>
      <c r="Q45" s="630">
        <v>904.75</v>
      </c>
    </row>
    <row r="46" spans="1:17" ht="14.4" customHeight="1" x14ac:dyDescent="0.3">
      <c r="A46" s="625" t="s">
        <v>5290</v>
      </c>
      <c r="B46" s="626" t="s">
        <v>5138</v>
      </c>
      <c r="C46" s="626" t="s">
        <v>5144</v>
      </c>
      <c r="D46" s="626" t="s">
        <v>5154</v>
      </c>
      <c r="E46" s="626" t="s">
        <v>5152</v>
      </c>
      <c r="F46" s="629"/>
      <c r="G46" s="629"/>
      <c r="H46" s="629"/>
      <c r="I46" s="629"/>
      <c r="J46" s="629">
        <v>1</v>
      </c>
      <c r="K46" s="629">
        <v>500</v>
      </c>
      <c r="L46" s="629"/>
      <c r="M46" s="629">
        <v>500</v>
      </c>
      <c r="N46" s="629"/>
      <c r="O46" s="629"/>
      <c r="P46" s="642"/>
      <c r="Q46" s="630"/>
    </row>
    <row r="47" spans="1:17" ht="14.4" customHeight="1" x14ac:dyDescent="0.3">
      <c r="A47" s="625" t="s">
        <v>5290</v>
      </c>
      <c r="B47" s="626" t="s">
        <v>5138</v>
      </c>
      <c r="C47" s="626" t="s">
        <v>5155</v>
      </c>
      <c r="D47" s="626" t="s">
        <v>5273</v>
      </c>
      <c r="E47" s="626" t="s">
        <v>5274</v>
      </c>
      <c r="F47" s="629">
        <v>3</v>
      </c>
      <c r="G47" s="629">
        <v>2550</v>
      </c>
      <c r="H47" s="629">
        <v>1</v>
      </c>
      <c r="I47" s="629">
        <v>850</v>
      </c>
      <c r="J47" s="629">
        <v>4</v>
      </c>
      <c r="K47" s="629">
        <v>3408</v>
      </c>
      <c r="L47" s="629">
        <v>1.3364705882352941</v>
      </c>
      <c r="M47" s="629">
        <v>852</v>
      </c>
      <c r="N47" s="629">
        <v>8</v>
      </c>
      <c r="O47" s="629">
        <v>5624</v>
      </c>
      <c r="P47" s="642">
        <v>2.2054901960784314</v>
      </c>
      <c r="Q47" s="630">
        <v>703</v>
      </c>
    </row>
    <row r="48" spans="1:17" ht="14.4" customHeight="1" x14ac:dyDescent="0.3">
      <c r="A48" s="625" t="s">
        <v>5290</v>
      </c>
      <c r="B48" s="626" t="s">
        <v>5138</v>
      </c>
      <c r="C48" s="626" t="s">
        <v>5155</v>
      </c>
      <c r="D48" s="626" t="s">
        <v>5275</v>
      </c>
      <c r="E48" s="626" t="s">
        <v>5276</v>
      </c>
      <c r="F48" s="629">
        <v>2</v>
      </c>
      <c r="G48" s="629">
        <v>366</v>
      </c>
      <c r="H48" s="629">
        <v>1</v>
      </c>
      <c r="I48" s="629">
        <v>183</v>
      </c>
      <c r="J48" s="629"/>
      <c r="K48" s="629"/>
      <c r="L48" s="629"/>
      <c r="M48" s="629"/>
      <c r="N48" s="629">
        <v>1</v>
      </c>
      <c r="O48" s="629">
        <v>185</v>
      </c>
      <c r="P48" s="642">
        <v>0.50546448087431695</v>
      </c>
      <c r="Q48" s="630">
        <v>185</v>
      </c>
    </row>
    <row r="49" spans="1:17" ht="14.4" customHeight="1" x14ac:dyDescent="0.3">
      <c r="A49" s="625" t="s">
        <v>5290</v>
      </c>
      <c r="B49" s="626" t="s">
        <v>5138</v>
      </c>
      <c r="C49" s="626" t="s">
        <v>5155</v>
      </c>
      <c r="D49" s="626" t="s">
        <v>5291</v>
      </c>
      <c r="E49" s="626" t="s">
        <v>5292</v>
      </c>
      <c r="F49" s="629"/>
      <c r="G49" s="629"/>
      <c r="H49" s="629"/>
      <c r="I49" s="629"/>
      <c r="J49" s="629">
        <v>1</v>
      </c>
      <c r="K49" s="629">
        <v>58</v>
      </c>
      <c r="L49" s="629"/>
      <c r="M49" s="629">
        <v>58</v>
      </c>
      <c r="N49" s="629"/>
      <c r="O49" s="629"/>
      <c r="P49" s="642"/>
      <c r="Q49" s="630"/>
    </row>
    <row r="50" spans="1:17" ht="14.4" customHeight="1" x14ac:dyDescent="0.3">
      <c r="A50" s="625" t="s">
        <v>5290</v>
      </c>
      <c r="B50" s="626" t="s">
        <v>5138</v>
      </c>
      <c r="C50" s="626" t="s">
        <v>5155</v>
      </c>
      <c r="D50" s="626" t="s">
        <v>5170</v>
      </c>
      <c r="E50" s="626" t="s">
        <v>5171</v>
      </c>
      <c r="F50" s="629">
        <v>3</v>
      </c>
      <c r="G50" s="629">
        <v>102</v>
      </c>
      <c r="H50" s="629">
        <v>1</v>
      </c>
      <c r="I50" s="629">
        <v>34</v>
      </c>
      <c r="J50" s="629">
        <v>6</v>
      </c>
      <c r="K50" s="629">
        <v>204</v>
      </c>
      <c r="L50" s="629">
        <v>2</v>
      </c>
      <c r="M50" s="629">
        <v>34</v>
      </c>
      <c r="N50" s="629"/>
      <c r="O50" s="629"/>
      <c r="P50" s="642"/>
      <c r="Q50" s="630"/>
    </row>
    <row r="51" spans="1:17" ht="14.4" customHeight="1" x14ac:dyDescent="0.3">
      <c r="A51" s="625" t="s">
        <v>5290</v>
      </c>
      <c r="B51" s="626" t="s">
        <v>5138</v>
      </c>
      <c r="C51" s="626" t="s">
        <v>5155</v>
      </c>
      <c r="D51" s="626" t="s">
        <v>5174</v>
      </c>
      <c r="E51" s="626" t="s">
        <v>5175</v>
      </c>
      <c r="F51" s="629"/>
      <c r="G51" s="629"/>
      <c r="H51" s="629"/>
      <c r="I51" s="629"/>
      <c r="J51" s="629"/>
      <c r="K51" s="629"/>
      <c r="L51" s="629"/>
      <c r="M51" s="629"/>
      <c r="N51" s="629">
        <v>0</v>
      </c>
      <c r="O51" s="629">
        <v>0</v>
      </c>
      <c r="P51" s="642"/>
      <c r="Q51" s="630"/>
    </row>
    <row r="52" spans="1:17" ht="14.4" customHeight="1" x14ac:dyDescent="0.3">
      <c r="A52" s="625" t="s">
        <v>5290</v>
      </c>
      <c r="B52" s="626" t="s">
        <v>5138</v>
      </c>
      <c r="C52" s="626" t="s">
        <v>5155</v>
      </c>
      <c r="D52" s="626" t="s">
        <v>5182</v>
      </c>
      <c r="E52" s="626" t="s">
        <v>5183</v>
      </c>
      <c r="F52" s="629">
        <v>1</v>
      </c>
      <c r="G52" s="629">
        <v>155</v>
      </c>
      <c r="H52" s="629">
        <v>1</v>
      </c>
      <c r="I52" s="629">
        <v>155</v>
      </c>
      <c r="J52" s="629">
        <v>4</v>
      </c>
      <c r="K52" s="629">
        <v>624</v>
      </c>
      <c r="L52" s="629">
        <v>4.0258064516129028</v>
      </c>
      <c r="M52" s="629">
        <v>156</v>
      </c>
      <c r="N52" s="629"/>
      <c r="O52" s="629"/>
      <c r="P52" s="642"/>
      <c r="Q52" s="630"/>
    </row>
    <row r="53" spans="1:17" ht="14.4" customHeight="1" x14ac:dyDescent="0.3">
      <c r="A53" s="625" t="s">
        <v>5290</v>
      </c>
      <c r="B53" s="626" t="s">
        <v>5138</v>
      </c>
      <c r="C53" s="626" t="s">
        <v>5155</v>
      </c>
      <c r="D53" s="626" t="s">
        <v>5184</v>
      </c>
      <c r="E53" s="626" t="s">
        <v>5183</v>
      </c>
      <c r="F53" s="629">
        <v>17</v>
      </c>
      <c r="G53" s="629">
        <v>1309</v>
      </c>
      <c r="H53" s="629">
        <v>1</v>
      </c>
      <c r="I53" s="629">
        <v>77</v>
      </c>
      <c r="J53" s="629">
        <v>7</v>
      </c>
      <c r="K53" s="629">
        <v>546</v>
      </c>
      <c r="L53" s="629">
        <v>0.41711229946524064</v>
      </c>
      <c r="M53" s="629">
        <v>78</v>
      </c>
      <c r="N53" s="629"/>
      <c r="O53" s="629"/>
      <c r="P53" s="642"/>
      <c r="Q53" s="630"/>
    </row>
    <row r="54" spans="1:17" ht="14.4" customHeight="1" x14ac:dyDescent="0.3">
      <c r="A54" s="625" t="s">
        <v>5290</v>
      </c>
      <c r="B54" s="626" t="s">
        <v>5138</v>
      </c>
      <c r="C54" s="626" t="s">
        <v>5155</v>
      </c>
      <c r="D54" s="626" t="s">
        <v>5185</v>
      </c>
      <c r="E54" s="626" t="s">
        <v>5186</v>
      </c>
      <c r="F54" s="629">
        <v>205</v>
      </c>
      <c r="G54" s="629">
        <v>47150</v>
      </c>
      <c r="H54" s="629">
        <v>1</v>
      </c>
      <c r="I54" s="629">
        <v>230</v>
      </c>
      <c r="J54" s="629">
        <v>137</v>
      </c>
      <c r="K54" s="629">
        <v>31647</v>
      </c>
      <c r="L54" s="629">
        <v>0.67119830328738073</v>
      </c>
      <c r="M54" s="629">
        <v>231</v>
      </c>
      <c r="N54" s="629">
        <v>229</v>
      </c>
      <c r="O54" s="629">
        <v>53128</v>
      </c>
      <c r="P54" s="642">
        <v>1.1267868504772005</v>
      </c>
      <c r="Q54" s="630">
        <v>232</v>
      </c>
    </row>
    <row r="55" spans="1:17" ht="14.4" customHeight="1" x14ac:dyDescent="0.3">
      <c r="A55" s="625" t="s">
        <v>5290</v>
      </c>
      <c r="B55" s="626" t="s">
        <v>5138</v>
      </c>
      <c r="C55" s="626" t="s">
        <v>5155</v>
      </c>
      <c r="D55" s="626" t="s">
        <v>5187</v>
      </c>
      <c r="E55" s="626" t="s">
        <v>5188</v>
      </c>
      <c r="F55" s="629">
        <v>66</v>
      </c>
      <c r="G55" s="629">
        <v>7590</v>
      </c>
      <c r="H55" s="629">
        <v>1</v>
      </c>
      <c r="I55" s="629">
        <v>115</v>
      </c>
      <c r="J55" s="629">
        <v>54</v>
      </c>
      <c r="K55" s="629">
        <v>6264</v>
      </c>
      <c r="L55" s="629">
        <v>0.82529644268774704</v>
      </c>
      <c r="M55" s="629">
        <v>116</v>
      </c>
      <c r="N55" s="629">
        <v>86</v>
      </c>
      <c r="O55" s="629">
        <v>9976</v>
      </c>
      <c r="P55" s="642">
        <v>1.3143610013175231</v>
      </c>
      <c r="Q55" s="630">
        <v>116</v>
      </c>
    </row>
    <row r="56" spans="1:17" ht="14.4" customHeight="1" x14ac:dyDescent="0.3">
      <c r="A56" s="625" t="s">
        <v>5290</v>
      </c>
      <c r="B56" s="626" t="s">
        <v>5138</v>
      </c>
      <c r="C56" s="626" t="s">
        <v>5155</v>
      </c>
      <c r="D56" s="626" t="s">
        <v>5189</v>
      </c>
      <c r="E56" s="626" t="s">
        <v>5190</v>
      </c>
      <c r="F56" s="629">
        <v>5</v>
      </c>
      <c r="G56" s="629">
        <v>550</v>
      </c>
      <c r="H56" s="629">
        <v>1</v>
      </c>
      <c r="I56" s="629">
        <v>110</v>
      </c>
      <c r="J56" s="629"/>
      <c r="K56" s="629"/>
      <c r="L56" s="629"/>
      <c r="M56" s="629"/>
      <c r="N56" s="629">
        <v>10</v>
      </c>
      <c r="O56" s="629">
        <v>1120</v>
      </c>
      <c r="P56" s="642">
        <v>2.0363636363636362</v>
      </c>
      <c r="Q56" s="630">
        <v>112</v>
      </c>
    </row>
    <row r="57" spans="1:17" ht="14.4" customHeight="1" x14ac:dyDescent="0.3">
      <c r="A57" s="625" t="s">
        <v>5290</v>
      </c>
      <c r="B57" s="626" t="s">
        <v>5138</v>
      </c>
      <c r="C57" s="626" t="s">
        <v>5155</v>
      </c>
      <c r="D57" s="626" t="s">
        <v>5193</v>
      </c>
      <c r="E57" s="626" t="s">
        <v>5194</v>
      </c>
      <c r="F57" s="629">
        <v>106</v>
      </c>
      <c r="G57" s="629">
        <v>31164</v>
      </c>
      <c r="H57" s="629">
        <v>1</v>
      </c>
      <c r="I57" s="629">
        <v>294</v>
      </c>
      <c r="J57" s="629">
        <v>129</v>
      </c>
      <c r="K57" s="629">
        <v>38055</v>
      </c>
      <c r="L57" s="629">
        <v>1.2211205236811706</v>
      </c>
      <c r="M57" s="629">
        <v>295</v>
      </c>
      <c r="N57" s="629">
        <v>64</v>
      </c>
      <c r="O57" s="629">
        <v>18944</v>
      </c>
      <c r="P57" s="642">
        <v>0.60788088820433839</v>
      </c>
      <c r="Q57" s="630">
        <v>296</v>
      </c>
    </row>
    <row r="58" spans="1:17" ht="14.4" customHeight="1" x14ac:dyDescent="0.3">
      <c r="A58" s="625" t="s">
        <v>5290</v>
      </c>
      <c r="B58" s="626" t="s">
        <v>5138</v>
      </c>
      <c r="C58" s="626" t="s">
        <v>5155</v>
      </c>
      <c r="D58" s="626" t="s">
        <v>5195</v>
      </c>
      <c r="E58" s="626" t="s">
        <v>5196</v>
      </c>
      <c r="F58" s="629">
        <v>7</v>
      </c>
      <c r="G58" s="629">
        <v>2226</v>
      </c>
      <c r="H58" s="629">
        <v>1</v>
      </c>
      <c r="I58" s="629">
        <v>318</v>
      </c>
      <c r="J58" s="629">
        <v>9</v>
      </c>
      <c r="K58" s="629">
        <v>2871</v>
      </c>
      <c r="L58" s="629">
        <v>1.2897574123989219</v>
      </c>
      <c r="M58" s="629">
        <v>319</v>
      </c>
      <c r="N58" s="629"/>
      <c r="O58" s="629"/>
      <c r="P58" s="642"/>
      <c r="Q58" s="630"/>
    </row>
    <row r="59" spans="1:17" ht="14.4" customHeight="1" x14ac:dyDescent="0.3">
      <c r="A59" s="625" t="s">
        <v>5290</v>
      </c>
      <c r="B59" s="626" t="s">
        <v>5138</v>
      </c>
      <c r="C59" s="626" t="s">
        <v>5155</v>
      </c>
      <c r="D59" s="626" t="s">
        <v>5197</v>
      </c>
      <c r="E59" s="626" t="s">
        <v>5198</v>
      </c>
      <c r="F59" s="629">
        <v>35</v>
      </c>
      <c r="G59" s="629">
        <v>16870</v>
      </c>
      <c r="H59" s="629">
        <v>1</v>
      </c>
      <c r="I59" s="629">
        <v>482</v>
      </c>
      <c r="J59" s="629">
        <v>11</v>
      </c>
      <c r="K59" s="629">
        <v>5313</v>
      </c>
      <c r="L59" s="629">
        <v>0.31493775933609958</v>
      </c>
      <c r="M59" s="629">
        <v>483</v>
      </c>
      <c r="N59" s="629">
        <v>21</v>
      </c>
      <c r="O59" s="629">
        <v>10164</v>
      </c>
      <c r="P59" s="642">
        <v>0.60248962655601657</v>
      </c>
      <c r="Q59" s="630">
        <v>484</v>
      </c>
    </row>
    <row r="60" spans="1:17" ht="14.4" customHeight="1" x14ac:dyDescent="0.3">
      <c r="A60" s="625" t="s">
        <v>5290</v>
      </c>
      <c r="B60" s="626" t="s">
        <v>5138</v>
      </c>
      <c r="C60" s="626" t="s">
        <v>5155</v>
      </c>
      <c r="D60" s="626" t="s">
        <v>5199</v>
      </c>
      <c r="E60" s="626" t="s">
        <v>5200</v>
      </c>
      <c r="F60" s="629"/>
      <c r="G60" s="629"/>
      <c r="H60" s="629"/>
      <c r="I60" s="629"/>
      <c r="J60" s="629">
        <v>9</v>
      </c>
      <c r="K60" s="629">
        <v>6084</v>
      </c>
      <c r="L60" s="629"/>
      <c r="M60" s="629">
        <v>676</v>
      </c>
      <c r="N60" s="629"/>
      <c r="O60" s="629"/>
      <c r="P60" s="642"/>
      <c r="Q60" s="630"/>
    </row>
    <row r="61" spans="1:17" ht="14.4" customHeight="1" x14ac:dyDescent="0.3">
      <c r="A61" s="625" t="s">
        <v>5290</v>
      </c>
      <c r="B61" s="626" t="s">
        <v>5138</v>
      </c>
      <c r="C61" s="626" t="s">
        <v>5155</v>
      </c>
      <c r="D61" s="626" t="s">
        <v>5279</v>
      </c>
      <c r="E61" s="626" t="s">
        <v>5280</v>
      </c>
      <c r="F61" s="629">
        <v>25</v>
      </c>
      <c r="G61" s="629">
        <v>18300</v>
      </c>
      <c r="H61" s="629">
        <v>1</v>
      </c>
      <c r="I61" s="629">
        <v>732</v>
      </c>
      <c r="J61" s="629">
        <v>14</v>
      </c>
      <c r="K61" s="629">
        <v>10262</v>
      </c>
      <c r="L61" s="629">
        <v>0.56076502732240441</v>
      </c>
      <c r="M61" s="629">
        <v>733</v>
      </c>
      <c r="N61" s="629">
        <v>15</v>
      </c>
      <c r="O61" s="629">
        <v>11010</v>
      </c>
      <c r="P61" s="642">
        <v>0.60163934426229504</v>
      </c>
      <c r="Q61" s="630">
        <v>734</v>
      </c>
    </row>
    <row r="62" spans="1:17" ht="14.4" customHeight="1" x14ac:dyDescent="0.3">
      <c r="A62" s="625" t="s">
        <v>5290</v>
      </c>
      <c r="B62" s="626" t="s">
        <v>5138</v>
      </c>
      <c r="C62" s="626" t="s">
        <v>5155</v>
      </c>
      <c r="D62" s="626" t="s">
        <v>5201</v>
      </c>
      <c r="E62" s="626" t="s">
        <v>5202</v>
      </c>
      <c r="F62" s="629">
        <v>56</v>
      </c>
      <c r="G62" s="629">
        <v>4480</v>
      </c>
      <c r="H62" s="629">
        <v>1</v>
      </c>
      <c r="I62" s="629">
        <v>80</v>
      </c>
      <c r="J62" s="629">
        <v>45</v>
      </c>
      <c r="K62" s="629">
        <v>3645</v>
      </c>
      <c r="L62" s="629">
        <v>0.8136160714285714</v>
      </c>
      <c r="M62" s="629">
        <v>81</v>
      </c>
      <c r="N62" s="629">
        <v>47</v>
      </c>
      <c r="O62" s="629">
        <v>3854</v>
      </c>
      <c r="P62" s="642">
        <v>0.86026785714285714</v>
      </c>
      <c r="Q62" s="630">
        <v>82</v>
      </c>
    </row>
    <row r="63" spans="1:17" ht="14.4" customHeight="1" x14ac:dyDescent="0.3">
      <c r="A63" s="625" t="s">
        <v>5290</v>
      </c>
      <c r="B63" s="626" t="s">
        <v>5138</v>
      </c>
      <c r="C63" s="626" t="s">
        <v>5155</v>
      </c>
      <c r="D63" s="626" t="s">
        <v>5282</v>
      </c>
      <c r="E63" s="626" t="s">
        <v>5283</v>
      </c>
      <c r="F63" s="629">
        <v>29</v>
      </c>
      <c r="G63" s="629">
        <v>15138</v>
      </c>
      <c r="H63" s="629">
        <v>1</v>
      </c>
      <c r="I63" s="629">
        <v>522</v>
      </c>
      <c r="J63" s="629">
        <v>27</v>
      </c>
      <c r="K63" s="629">
        <v>14121</v>
      </c>
      <c r="L63" s="629">
        <v>0.93281807372175984</v>
      </c>
      <c r="M63" s="629">
        <v>523</v>
      </c>
      <c r="N63" s="629">
        <v>24</v>
      </c>
      <c r="O63" s="629">
        <v>12576</v>
      </c>
      <c r="P63" s="642">
        <v>0.83075703527546574</v>
      </c>
      <c r="Q63" s="630">
        <v>524</v>
      </c>
    </row>
    <row r="64" spans="1:17" ht="14.4" customHeight="1" x14ac:dyDescent="0.3">
      <c r="A64" s="625" t="s">
        <v>5290</v>
      </c>
      <c r="B64" s="626" t="s">
        <v>5138</v>
      </c>
      <c r="C64" s="626" t="s">
        <v>5155</v>
      </c>
      <c r="D64" s="626" t="s">
        <v>5205</v>
      </c>
      <c r="E64" s="626" t="s">
        <v>5206</v>
      </c>
      <c r="F64" s="629">
        <v>9</v>
      </c>
      <c r="G64" s="629">
        <v>2988</v>
      </c>
      <c r="H64" s="629">
        <v>1</v>
      </c>
      <c r="I64" s="629">
        <v>332</v>
      </c>
      <c r="J64" s="629">
        <v>8</v>
      </c>
      <c r="K64" s="629">
        <v>2664</v>
      </c>
      <c r="L64" s="629">
        <v>0.89156626506024095</v>
      </c>
      <c r="M64" s="629">
        <v>333</v>
      </c>
      <c r="N64" s="629">
        <v>8</v>
      </c>
      <c r="O64" s="629">
        <v>2680</v>
      </c>
      <c r="P64" s="642">
        <v>0.89692101740294516</v>
      </c>
      <c r="Q64" s="630">
        <v>335</v>
      </c>
    </row>
    <row r="65" spans="1:17" ht="14.4" customHeight="1" x14ac:dyDescent="0.3">
      <c r="A65" s="625" t="s">
        <v>5290</v>
      </c>
      <c r="B65" s="626" t="s">
        <v>5138</v>
      </c>
      <c r="C65" s="626" t="s">
        <v>5155</v>
      </c>
      <c r="D65" s="626" t="s">
        <v>5217</v>
      </c>
      <c r="E65" s="626" t="s">
        <v>5218</v>
      </c>
      <c r="F65" s="629">
        <v>5</v>
      </c>
      <c r="G65" s="629">
        <v>3015</v>
      </c>
      <c r="H65" s="629">
        <v>1</v>
      </c>
      <c r="I65" s="629">
        <v>603</v>
      </c>
      <c r="J65" s="629">
        <v>1</v>
      </c>
      <c r="K65" s="629">
        <v>604</v>
      </c>
      <c r="L65" s="629">
        <v>0.20033167495854062</v>
      </c>
      <c r="M65" s="629">
        <v>604</v>
      </c>
      <c r="N65" s="629">
        <v>2</v>
      </c>
      <c r="O65" s="629">
        <v>1212</v>
      </c>
      <c r="P65" s="642">
        <v>0.40199004975124381</v>
      </c>
      <c r="Q65" s="630">
        <v>606</v>
      </c>
    </row>
    <row r="66" spans="1:17" ht="14.4" customHeight="1" x14ac:dyDescent="0.3">
      <c r="A66" s="625" t="s">
        <v>5290</v>
      </c>
      <c r="B66" s="626" t="s">
        <v>5138</v>
      </c>
      <c r="C66" s="626" t="s">
        <v>5155</v>
      </c>
      <c r="D66" s="626" t="s">
        <v>5284</v>
      </c>
      <c r="E66" s="626" t="s">
        <v>5218</v>
      </c>
      <c r="F66" s="629">
        <v>1</v>
      </c>
      <c r="G66" s="629">
        <v>517</v>
      </c>
      <c r="H66" s="629">
        <v>1</v>
      </c>
      <c r="I66" s="629">
        <v>517</v>
      </c>
      <c r="J66" s="629">
        <v>1</v>
      </c>
      <c r="K66" s="629">
        <v>518</v>
      </c>
      <c r="L66" s="629">
        <v>1.0019342359767891</v>
      </c>
      <c r="M66" s="629">
        <v>518</v>
      </c>
      <c r="N66" s="629">
        <v>1</v>
      </c>
      <c r="O66" s="629">
        <v>520</v>
      </c>
      <c r="P66" s="642">
        <v>1.0058027079303675</v>
      </c>
      <c r="Q66" s="630">
        <v>520</v>
      </c>
    </row>
    <row r="67" spans="1:17" ht="14.4" customHeight="1" x14ac:dyDescent="0.3">
      <c r="A67" s="625" t="s">
        <v>5290</v>
      </c>
      <c r="B67" s="626" t="s">
        <v>5138</v>
      </c>
      <c r="C67" s="626" t="s">
        <v>5155</v>
      </c>
      <c r="D67" s="626" t="s">
        <v>5219</v>
      </c>
      <c r="E67" s="626" t="s">
        <v>5220</v>
      </c>
      <c r="F67" s="629">
        <v>7</v>
      </c>
      <c r="G67" s="629">
        <v>1197</v>
      </c>
      <c r="H67" s="629">
        <v>1</v>
      </c>
      <c r="I67" s="629">
        <v>171</v>
      </c>
      <c r="J67" s="629">
        <v>3</v>
      </c>
      <c r="K67" s="629">
        <v>516</v>
      </c>
      <c r="L67" s="629">
        <v>0.43107769423558895</v>
      </c>
      <c r="M67" s="629">
        <v>172</v>
      </c>
      <c r="N67" s="629">
        <v>6</v>
      </c>
      <c r="O67" s="629">
        <v>1032</v>
      </c>
      <c r="P67" s="642">
        <v>0.8621553884711779</v>
      </c>
      <c r="Q67" s="630">
        <v>172</v>
      </c>
    </row>
    <row r="68" spans="1:17" ht="14.4" customHeight="1" x14ac:dyDescent="0.3">
      <c r="A68" s="625" t="s">
        <v>5290</v>
      </c>
      <c r="B68" s="626" t="s">
        <v>5138</v>
      </c>
      <c r="C68" s="626" t="s">
        <v>5155</v>
      </c>
      <c r="D68" s="626" t="s">
        <v>5221</v>
      </c>
      <c r="E68" s="626" t="s">
        <v>5194</v>
      </c>
      <c r="F68" s="629">
        <v>21</v>
      </c>
      <c r="G68" s="629">
        <v>7560</v>
      </c>
      <c r="H68" s="629">
        <v>1</v>
      </c>
      <c r="I68" s="629">
        <v>360</v>
      </c>
      <c r="J68" s="629">
        <v>46</v>
      </c>
      <c r="K68" s="629">
        <v>16652</v>
      </c>
      <c r="L68" s="629">
        <v>2.2026455026455025</v>
      </c>
      <c r="M68" s="629">
        <v>362</v>
      </c>
      <c r="N68" s="629">
        <v>57</v>
      </c>
      <c r="O68" s="629">
        <v>20805</v>
      </c>
      <c r="P68" s="642">
        <v>2.751984126984127</v>
      </c>
      <c r="Q68" s="630">
        <v>365</v>
      </c>
    </row>
    <row r="69" spans="1:17" ht="14.4" customHeight="1" x14ac:dyDescent="0.3">
      <c r="A69" s="625" t="s">
        <v>5290</v>
      </c>
      <c r="B69" s="626" t="s">
        <v>5138</v>
      </c>
      <c r="C69" s="626" t="s">
        <v>5155</v>
      </c>
      <c r="D69" s="626" t="s">
        <v>5222</v>
      </c>
      <c r="E69" s="626" t="s">
        <v>5196</v>
      </c>
      <c r="F69" s="629"/>
      <c r="G69" s="629"/>
      <c r="H69" s="629"/>
      <c r="I69" s="629"/>
      <c r="J69" s="629">
        <v>3</v>
      </c>
      <c r="K69" s="629">
        <v>1158</v>
      </c>
      <c r="L69" s="629"/>
      <c r="M69" s="629">
        <v>386</v>
      </c>
      <c r="N69" s="629"/>
      <c r="O69" s="629"/>
      <c r="P69" s="642"/>
      <c r="Q69" s="630"/>
    </row>
    <row r="70" spans="1:17" ht="14.4" customHeight="1" x14ac:dyDescent="0.3">
      <c r="A70" s="625" t="s">
        <v>5290</v>
      </c>
      <c r="B70" s="626" t="s">
        <v>5138</v>
      </c>
      <c r="C70" s="626" t="s">
        <v>5155</v>
      </c>
      <c r="D70" s="626" t="s">
        <v>5223</v>
      </c>
      <c r="E70" s="626" t="s">
        <v>5198</v>
      </c>
      <c r="F70" s="629">
        <v>5</v>
      </c>
      <c r="G70" s="629">
        <v>2740</v>
      </c>
      <c r="H70" s="629">
        <v>1</v>
      </c>
      <c r="I70" s="629">
        <v>548</v>
      </c>
      <c r="J70" s="629">
        <v>24</v>
      </c>
      <c r="K70" s="629">
        <v>13200</v>
      </c>
      <c r="L70" s="629">
        <v>4.8175182481751824</v>
      </c>
      <c r="M70" s="629">
        <v>550</v>
      </c>
      <c r="N70" s="629">
        <v>24</v>
      </c>
      <c r="O70" s="629">
        <v>13272</v>
      </c>
      <c r="P70" s="642">
        <v>4.8437956204379562</v>
      </c>
      <c r="Q70" s="630">
        <v>553</v>
      </c>
    </row>
    <row r="71" spans="1:17" ht="14.4" customHeight="1" x14ac:dyDescent="0.3">
      <c r="A71" s="625" t="s">
        <v>5290</v>
      </c>
      <c r="B71" s="626" t="s">
        <v>5138</v>
      </c>
      <c r="C71" s="626" t="s">
        <v>5155</v>
      </c>
      <c r="D71" s="626" t="s">
        <v>5224</v>
      </c>
      <c r="E71" s="626" t="s">
        <v>5200</v>
      </c>
      <c r="F71" s="629">
        <v>3</v>
      </c>
      <c r="G71" s="629">
        <v>2223</v>
      </c>
      <c r="H71" s="629">
        <v>1</v>
      </c>
      <c r="I71" s="629">
        <v>741</v>
      </c>
      <c r="J71" s="629"/>
      <c r="K71" s="629"/>
      <c r="L71" s="629"/>
      <c r="M71" s="629"/>
      <c r="N71" s="629"/>
      <c r="O71" s="629"/>
      <c r="P71" s="642"/>
      <c r="Q71" s="630"/>
    </row>
    <row r="72" spans="1:17" ht="14.4" customHeight="1" x14ac:dyDescent="0.3">
      <c r="A72" s="625" t="s">
        <v>5290</v>
      </c>
      <c r="B72" s="626" t="s">
        <v>5138</v>
      </c>
      <c r="C72" s="626" t="s">
        <v>5155</v>
      </c>
      <c r="D72" s="626" t="s">
        <v>5285</v>
      </c>
      <c r="E72" s="626" t="s">
        <v>5280</v>
      </c>
      <c r="F72" s="629">
        <v>8</v>
      </c>
      <c r="G72" s="629">
        <v>6384</v>
      </c>
      <c r="H72" s="629">
        <v>1</v>
      </c>
      <c r="I72" s="629">
        <v>798</v>
      </c>
      <c r="J72" s="629">
        <v>3</v>
      </c>
      <c r="K72" s="629">
        <v>2400</v>
      </c>
      <c r="L72" s="629">
        <v>0.37593984962406013</v>
      </c>
      <c r="M72" s="629">
        <v>800</v>
      </c>
      <c r="N72" s="629">
        <v>14</v>
      </c>
      <c r="O72" s="629">
        <v>11242</v>
      </c>
      <c r="P72" s="642">
        <v>1.7609649122807018</v>
      </c>
      <c r="Q72" s="630">
        <v>803</v>
      </c>
    </row>
    <row r="73" spans="1:17" ht="14.4" customHeight="1" x14ac:dyDescent="0.3">
      <c r="A73" s="625" t="s">
        <v>5290</v>
      </c>
      <c r="B73" s="626" t="s">
        <v>5138</v>
      </c>
      <c r="C73" s="626" t="s">
        <v>5155</v>
      </c>
      <c r="D73" s="626" t="s">
        <v>5286</v>
      </c>
      <c r="E73" s="626" t="s">
        <v>5280</v>
      </c>
      <c r="F73" s="629"/>
      <c r="G73" s="629"/>
      <c r="H73" s="629"/>
      <c r="I73" s="629"/>
      <c r="J73" s="629"/>
      <c r="K73" s="629"/>
      <c r="L73" s="629"/>
      <c r="M73" s="629"/>
      <c r="N73" s="629">
        <v>8</v>
      </c>
      <c r="O73" s="629">
        <v>7432</v>
      </c>
      <c r="P73" s="642"/>
      <c r="Q73" s="630">
        <v>929</v>
      </c>
    </row>
    <row r="74" spans="1:17" ht="14.4" customHeight="1" x14ac:dyDescent="0.3">
      <c r="A74" s="625" t="s">
        <v>5290</v>
      </c>
      <c r="B74" s="626" t="s">
        <v>5138</v>
      </c>
      <c r="C74" s="626" t="s">
        <v>5155</v>
      </c>
      <c r="D74" s="626" t="s">
        <v>5225</v>
      </c>
      <c r="E74" s="626" t="s">
        <v>5206</v>
      </c>
      <c r="F74" s="629"/>
      <c r="G74" s="629"/>
      <c r="H74" s="629"/>
      <c r="I74" s="629"/>
      <c r="J74" s="629">
        <v>7</v>
      </c>
      <c r="K74" s="629">
        <v>3045</v>
      </c>
      <c r="L74" s="629"/>
      <c r="M74" s="629">
        <v>435</v>
      </c>
      <c r="N74" s="629">
        <v>11</v>
      </c>
      <c r="O74" s="629">
        <v>4829</v>
      </c>
      <c r="P74" s="642"/>
      <c r="Q74" s="630">
        <v>439</v>
      </c>
    </row>
    <row r="75" spans="1:17" ht="14.4" customHeight="1" x14ac:dyDescent="0.3">
      <c r="A75" s="625" t="s">
        <v>5290</v>
      </c>
      <c r="B75" s="626" t="s">
        <v>5138</v>
      </c>
      <c r="C75" s="626" t="s">
        <v>5155</v>
      </c>
      <c r="D75" s="626" t="s">
        <v>5293</v>
      </c>
      <c r="E75" s="626" t="s">
        <v>5210</v>
      </c>
      <c r="F75" s="629">
        <v>4</v>
      </c>
      <c r="G75" s="629">
        <v>2336</v>
      </c>
      <c r="H75" s="629">
        <v>1</v>
      </c>
      <c r="I75" s="629">
        <v>584</v>
      </c>
      <c r="J75" s="629"/>
      <c r="K75" s="629"/>
      <c r="L75" s="629"/>
      <c r="M75" s="629"/>
      <c r="N75" s="629"/>
      <c r="O75" s="629"/>
      <c r="P75" s="642"/>
      <c r="Q75" s="630"/>
    </row>
    <row r="76" spans="1:17" ht="14.4" customHeight="1" x14ac:dyDescent="0.3">
      <c r="A76" s="625" t="s">
        <v>5290</v>
      </c>
      <c r="B76" s="626" t="s">
        <v>5138</v>
      </c>
      <c r="C76" s="626" t="s">
        <v>5155</v>
      </c>
      <c r="D76" s="626" t="s">
        <v>5289</v>
      </c>
      <c r="E76" s="626" t="s">
        <v>5212</v>
      </c>
      <c r="F76" s="629">
        <v>1</v>
      </c>
      <c r="G76" s="629">
        <v>698</v>
      </c>
      <c r="H76" s="629">
        <v>1</v>
      </c>
      <c r="I76" s="629">
        <v>698</v>
      </c>
      <c r="J76" s="629"/>
      <c r="K76" s="629"/>
      <c r="L76" s="629"/>
      <c r="M76" s="629"/>
      <c r="N76" s="629"/>
      <c r="O76" s="629"/>
      <c r="P76" s="642"/>
      <c r="Q76" s="630"/>
    </row>
    <row r="77" spans="1:17" ht="14.4" customHeight="1" x14ac:dyDescent="0.3">
      <c r="A77" s="625" t="s">
        <v>5290</v>
      </c>
      <c r="B77" s="626" t="s">
        <v>5138</v>
      </c>
      <c r="C77" s="626" t="s">
        <v>5155</v>
      </c>
      <c r="D77" s="626" t="s">
        <v>5228</v>
      </c>
      <c r="E77" s="626" t="s">
        <v>5220</v>
      </c>
      <c r="F77" s="629">
        <v>4</v>
      </c>
      <c r="G77" s="629">
        <v>820</v>
      </c>
      <c r="H77" s="629">
        <v>1</v>
      </c>
      <c r="I77" s="629">
        <v>205</v>
      </c>
      <c r="J77" s="629">
        <v>4</v>
      </c>
      <c r="K77" s="629">
        <v>824</v>
      </c>
      <c r="L77" s="629">
        <v>1.0048780487804878</v>
      </c>
      <c r="M77" s="629">
        <v>206</v>
      </c>
      <c r="N77" s="629">
        <v>8</v>
      </c>
      <c r="O77" s="629">
        <v>1656</v>
      </c>
      <c r="P77" s="642">
        <v>2.0195121951219512</v>
      </c>
      <c r="Q77" s="630">
        <v>207</v>
      </c>
    </row>
    <row r="78" spans="1:17" ht="14.4" customHeight="1" x14ac:dyDescent="0.3">
      <c r="A78" s="625" t="s">
        <v>5290</v>
      </c>
      <c r="B78" s="626" t="s">
        <v>5138</v>
      </c>
      <c r="C78" s="626" t="s">
        <v>5155</v>
      </c>
      <c r="D78" s="626" t="s">
        <v>5231</v>
      </c>
      <c r="E78" s="626" t="s">
        <v>5232</v>
      </c>
      <c r="F78" s="629">
        <v>11</v>
      </c>
      <c r="G78" s="629">
        <v>3564</v>
      </c>
      <c r="H78" s="629">
        <v>1</v>
      </c>
      <c r="I78" s="629">
        <v>324</v>
      </c>
      <c r="J78" s="629">
        <v>13</v>
      </c>
      <c r="K78" s="629">
        <v>4238</v>
      </c>
      <c r="L78" s="629">
        <v>1.1891133557800224</v>
      </c>
      <c r="M78" s="629">
        <v>326</v>
      </c>
      <c r="N78" s="629">
        <v>13</v>
      </c>
      <c r="O78" s="629">
        <v>4251</v>
      </c>
      <c r="P78" s="642">
        <v>1.1927609427609427</v>
      </c>
      <c r="Q78" s="630">
        <v>327</v>
      </c>
    </row>
    <row r="79" spans="1:17" ht="14.4" customHeight="1" x14ac:dyDescent="0.3">
      <c r="A79" s="625" t="s">
        <v>5290</v>
      </c>
      <c r="B79" s="626" t="s">
        <v>5138</v>
      </c>
      <c r="C79" s="626" t="s">
        <v>5155</v>
      </c>
      <c r="D79" s="626" t="s">
        <v>5237</v>
      </c>
      <c r="E79" s="626" t="s">
        <v>5238</v>
      </c>
      <c r="F79" s="629"/>
      <c r="G79" s="629"/>
      <c r="H79" s="629"/>
      <c r="I79" s="629"/>
      <c r="J79" s="629">
        <v>1</v>
      </c>
      <c r="K79" s="629">
        <v>738</v>
      </c>
      <c r="L79" s="629"/>
      <c r="M79" s="629">
        <v>738</v>
      </c>
      <c r="N79" s="629"/>
      <c r="O79" s="629"/>
      <c r="P79" s="642"/>
      <c r="Q79" s="630"/>
    </row>
    <row r="80" spans="1:17" ht="14.4" customHeight="1" x14ac:dyDescent="0.3">
      <c r="A80" s="625" t="s">
        <v>5290</v>
      </c>
      <c r="B80" s="626" t="s">
        <v>5138</v>
      </c>
      <c r="C80" s="626" t="s">
        <v>5155</v>
      </c>
      <c r="D80" s="626" t="s">
        <v>5239</v>
      </c>
      <c r="E80" s="626" t="s">
        <v>5240</v>
      </c>
      <c r="F80" s="629">
        <v>4</v>
      </c>
      <c r="G80" s="629">
        <v>0</v>
      </c>
      <c r="H80" s="629"/>
      <c r="I80" s="629">
        <v>0</v>
      </c>
      <c r="J80" s="629">
        <v>2</v>
      </c>
      <c r="K80" s="629">
        <v>0</v>
      </c>
      <c r="L80" s="629"/>
      <c r="M80" s="629">
        <v>0</v>
      </c>
      <c r="N80" s="629">
        <v>3</v>
      </c>
      <c r="O80" s="629">
        <v>0</v>
      </c>
      <c r="P80" s="642"/>
      <c r="Q80" s="630">
        <v>0</v>
      </c>
    </row>
    <row r="81" spans="1:17" ht="14.4" customHeight="1" x14ac:dyDescent="0.3">
      <c r="A81" s="625" t="s">
        <v>5294</v>
      </c>
      <c r="B81" s="626" t="s">
        <v>5138</v>
      </c>
      <c r="C81" s="626" t="s">
        <v>5144</v>
      </c>
      <c r="D81" s="626" t="s">
        <v>5271</v>
      </c>
      <c r="E81" s="626" t="s">
        <v>5272</v>
      </c>
      <c r="F81" s="629"/>
      <c r="G81" s="629"/>
      <c r="H81" s="629"/>
      <c r="I81" s="629"/>
      <c r="J81" s="629"/>
      <c r="K81" s="629"/>
      <c r="L81" s="629"/>
      <c r="M81" s="629"/>
      <c r="N81" s="629">
        <v>1</v>
      </c>
      <c r="O81" s="629">
        <v>904.75</v>
      </c>
      <c r="P81" s="642"/>
      <c r="Q81" s="630">
        <v>904.75</v>
      </c>
    </row>
    <row r="82" spans="1:17" ht="14.4" customHeight="1" x14ac:dyDescent="0.3">
      <c r="A82" s="625" t="s">
        <v>5294</v>
      </c>
      <c r="B82" s="626" t="s">
        <v>5138</v>
      </c>
      <c r="C82" s="626" t="s">
        <v>5144</v>
      </c>
      <c r="D82" s="626" t="s">
        <v>5147</v>
      </c>
      <c r="E82" s="626" t="s">
        <v>5148</v>
      </c>
      <c r="F82" s="629"/>
      <c r="G82" s="629"/>
      <c r="H82" s="629"/>
      <c r="I82" s="629"/>
      <c r="J82" s="629"/>
      <c r="K82" s="629"/>
      <c r="L82" s="629"/>
      <c r="M82" s="629"/>
      <c r="N82" s="629">
        <v>1</v>
      </c>
      <c r="O82" s="629">
        <v>242.64</v>
      </c>
      <c r="P82" s="642"/>
      <c r="Q82" s="630">
        <v>242.64</v>
      </c>
    </row>
    <row r="83" spans="1:17" ht="14.4" customHeight="1" x14ac:dyDescent="0.3">
      <c r="A83" s="625" t="s">
        <v>5294</v>
      </c>
      <c r="B83" s="626" t="s">
        <v>5138</v>
      </c>
      <c r="C83" s="626" t="s">
        <v>5144</v>
      </c>
      <c r="D83" s="626" t="s">
        <v>5153</v>
      </c>
      <c r="E83" s="626" t="s">
        <v>5152</v>
      </c>
      <c r="F83" s="629"/>
      <c r="G83" s="629"/>
      <c r="H83" s="629"/>
      <c r="I83" s="629"/>
      <c r="J83" s="629">
        <v>3</v>
      </c>
      <c r="K83" s="629">
        <v>1347</v>
      </c>
      <c r="L83" s="629"/>
      <c r="M83" s="629">
        <v>449</v>
      </c>
      <c r="N83" s="629"/>
      <c r="O83" s="629"/>
      <c r="P83" s="642"/>
      <c r="Q83" s="630"/>
    </row>
    <row r="84" spans="1:17" ht="14.4" customHeight="1" x14ac:dyDescent="0.3">
      <c r="A84" s="625" t="s">
        <v>5294</v>
      </c>
      <c r="B84" s="626" t="s">
        <v>5138</v>
      </c>
      <c r="C84" s="626" t="s">
        <v>5155</v>
      </c>
      <c r="D84" s="626" t="s">
        <v>5273</v>
      </c>
      <c r="E84" s="626" t="s">
        <v>5274</v>
      </c>
      <c r="F84" s="629"/>
      <c r="G84" s="629"/>
      <c r="H84" s="629"/>
      <c r="I84" s="629"/>
      <c r="J84" s="629">
        <v>1</v>
      </c>
      <c r="K84" s="629">
        <v>852</v>
      </c>
      <c r="L84" s="629"/>
      <c r="M84" s="629">
        <v>852</v>
      </c>
      <c r="N84" s="629"/>
      <c r="O84" s="629"/>
      <c r="P84" s="642"/>
      <c r="Q84" s="630"/>
    </row>
    <row r="85" spans="1:17" ht="14.4" customHeight="1" x14ac:dyDescent="0.3">
      <c r="A85" s="625" t="s">
        <v>5294</v>
      </c>
      <c r="B85" s="626" t="s">
        <v>5138</v>
      </c>
      <c r="C85" s="626" t="s">
        <v>5155</v>
      </c>
      <c r="D85" s="626" t="s">
        <v>5170</v>
      </c>
      <c r="E85" s="626" t="s">
        <v>5171</v>
      </c>
      <c r="F85" s="629">
        <v>1</v>
      </c>
      <c r="G85" s="629">
        <v>34</v>
      </c>
      <c r="H85" s="629">
        <v>1</v>
      </c>
      <c r="I85" s="629">
        <v>34</v>
      </c>
      <c r="J85" s="629"/>
      <c r="K85" s="629"/>
      <c r="L85" s="629"/>
      <c r="M85" s="629"/>
      <c r="N85" s="629"/>
      <c r="O85" s="629"/>
      <c r="P85" s="642"/>
      <c r="Q85" s="630"/>
    </row>
    <row r="86" spans="1:17" ht="14.4" customHeight="1" x14ac:dyDescent="0.3">
      <c r="A86" s="625" t="s">
        <v>5294</v>
      </c>
      <c r="B86" s="626" t="s">
        <v>5138</v>
      </c>
      <c r="C86" s="626" t="s">
        <v>5155</v>
      </c>
      <c r="D86" s="626" t="s">
        <v>5182</v>
      </c>
      <c r="E86" s="626" t="s">
        <v>5183</v>
      </c>
      <c r="F86" s="629"/>
      <c r="G86" s="629"/>
      <c r="H86" s="629"/>
      <c r="I86" s="629"/>
      <c r="J86" s="629">
        <v>2</v>
      </c>
      <c r="K86" s="629">
        <v>312</v>
      </c>
      <c r="L86" s="629"/>
      <c r="M86" s="629">
        <v>156</v>
      </c>
      <c r="N86" s="629"/>
      <c r="O86" s="629"/>
      <c r="P86" s="642"/>
      <c r="Q86" s="630"/>
    </row>
    <row r="87" spans="1:17" ht="14.4" customHeight="1" x14ac:dyDescent="0.3">
      <c r="A87" s="625" t="s">
        <v>5294</v>
      </c>
      <c r="B87" s="626" t="s">
        <v>5138</v>
      </c>
      <c r="C87" s="626" t="s">
        <v>5155</v>
      </c>
      <c r="D87" s="626" t="s">
        <v>5184</v>
      </c>
      <c r="E87" s="626" t="s">
        <v>5183</v>
      </c>
      <c r="F87" s="629">
        <v>2</v>
      </c>
      <c r="G87" s="629">
        <v>154</v>
      </c>
      <c r="H87" s="629">
        <v>1</v>
      </c>
      <c r="I87" s="629">
        <v>77</v>
      </c>
      <c r="J87" s="629">
        <v>3</v>
      </c>
      <c r="K87" s="629">
        <v>234</v>
      </c>
      <c r="L87" s="629">
        <v>1.5194805194805194</v>
      </c>
      <c r="M87" s="629">
        <v>78</v>
      </c>
      <c r="N87" s="629"/>
      <c r="O87" s="629"/>
      <c r="P87" s="642"/>
      <c r="Q87" s="630"/>
    </row>
    <row r="88" spans="1:17" ht="14.4" customHeight="1" x14ac:dyDescent="0.3">
      <c r="A88" s="625" t="s">
        <v>5294</v>
      </c>
      <c r="B88" s="626" t="s">
        <v>5138</v>
      </c>
      <c r="C88" s="626" t="s">
        <v>5155</v>
      </c>
      <c r="D88" s="626" t="s">
        <v>5185</v>
      </c>
      <c r="E88" s="626" t="s">
        <v>5186</v>
      </c>
      <c r="F88" s="629">
        <v>76</v>
      </c>
      <c r="G88" s="629">
        <v>17480</v>
      </c>
      <c r="H88" s="629">
        <v>1</v>
      </c>
      <c r="I88" s="629">
        <v>230</v>
      </c>
      <c r="J88" s="629">
        <v>21</v>
      </c>
      <c r="K88" s="629">
        <v>4851</v>
      </c>
      <c r="L88" s="629">
        <v>0.27751716247139591</v>
      </c>
      <c r="M88" s="629">
        <v>231</v>
      </c>
      <c r="N88" s="629">
        <v>48</v>
      </c>
      <c r="O88" s="629">
        <v>11136</v>
      </c>
      <c r="P88" s="642">
        <v>0.63707093821510297</v>
      </c>
      <c r="Q88" s="630">
        <v>232</v>
      </c>
    </row>
    <row r="89" spans="1:17" ht="14.4" customHeight="1" x14ac:dyDescent="0.3">
      <c r="A89" s="625" t="s">
        <v>5294</v>
      </c>
      <c r="B89" s="626" t="s">
        <v>5138</v>
      </c>
      <c r="C89" s="626" t="s">
        <v>5155</v>
      </c>
      <c r="D89" s="626" t="s">
        <v>5187</v>
      </c>
      <c r="E89" s="626" t="s">
        <v>5188</v>
      </c>
      <c r="F89" s="629">
        <v>28</v>
      </c>
      <c r="G89" s="629">
        <v>3220</v>
      </c>
      <c r="H89" s="629">
        <v>1</v>
      </c>
      <c r="I89" s="629">
        <v>115</v>
      </c>
      <c r="J89" s="629">
        <v>10</v>
      </c>
      <c r="K89" s="629">
        <v>1160</v>
      </c>
      <c r="L89" s="629">
        <v>0.36024844720496896</v>
      </c>
      <c r="M89" s="629">
        <v>116</v>
      </c>
      <c r="N89" s="629">
        <v>20</v>
      </c>
      <c r="O89" s="629">
        <v>2320</v>
      </c>
      <c r="P89" s="642">
        <v>0.72049689440993792</v>
      </c>
      <c r="Q89" s="630">
        <v>116</v>
      </c>
    </row>
    <row r="90" spans="1:17" ht="14.4" customHeight="1" x14ac:dyDescent="0.3">
      <c r="A90" s="625" t="s">
        <v>5294</v>
      </c>
      <c r="B90" s="626" t="s">
        <v>5138</v>
      </c>
      <c r="C90" s="626" t="s">
        <v>5155</v>
      </c>
      <c r="D90" s="626" t="s">
        <v>5189</v>
      </c>
      <c r="E90" s="626" t="s">
        <v>5190</v>
      </c>
      <c r="F90" s="629">
        <v>0</v>
      </c>
      <c r="G90" s="629">
        <v>0</v>
      </c>
      <c r="H90" s="629"/>
      <c r="I90" s="629"/>
      <c r="J90" s="629">
        <v>2</v>
      </c>
      <c r="K90" s="629">
        <v>222</v>
      </c>
      <c r="L90" s="629"/>
      <c r="M90" s="629">
        <v>111</v>
      </c>
      <c r="N90" s="629"/>
      <c r="O90" s="629"/>
      <c r="P90" s="642"/>
      <c r="Q90" s="630"/>
    </row>
    <row r="91" spans="1:17" ht="14.4" customHeight="1" x14ac:dyDescent="0.3">
      <c r="A91" s="625" t="s">
        <v>5294</v>
      </c>
      <c r="B91" s="626" t="s">
        <v>5138</v>
      </c>
      <c r="C91" s="626" t="s">
        <v>5155</v>
      </c>
      <c r="D91" s="626" t="s">
        <v>5193</v>
      </c>
      <c r="E91" s="626" t="s">
        <v>5194</v>
      </c>
      <c r="F91" s="629">
        <v>4</v>
      </c>
      <c r="G91" s="629">
        <v>1176</v>
      </c>
      <c r="H91" s="629">
        <v>1</v>
      </c>
      <c r="I91" s="629">
        <v>294</v>
      </c>
      <c r="J91" s="629">
        <v>4</v>
      </c>
      <c r="K91" s="629">
        <v>1180</v>
      </c>
      <c r="L91" s="629">
        <v>1.0034013605442176</v>
      </c>
      <c r="M91" s="629">
        <v>295</v>
      </c>
      <c r="N91" s="629">
        <v>5</v>
      </c>
      <c r="O91" s="629">
        <v>1480</v>
      </c>
      <c r="P91" s="642">
        <v>1.2585034013605443</v>
      </c>
      <c r="Q91" s="630">
        <v>296</v>
      </c>
    </row>
    <row r="92" spans="1:17" ht="14.4" customHeight="1" x14ac:dyDescent="0.3">
      <c r="A92" s="625" t="s">
        <v>5294</v>
      </c>
      <c r="B92" s="626" t="s">
        <v>5138</v>
      </c>
      <c r="C92" s="626" t="s">
        <v>5155</v>
      </c>
      <c r="D92" s="626" t="s">
        <v>5195</v>
      </c>
      <c r="E92" s="626" t="s">
        <v>5196</v>
      </c>
      <c r="F92" s="629"/>
      <c r="G92" s="629"/>
      <c r="H92" s="629"/>
      <c r="I92" s="629"/>
      <c r="J92" s="629">
        <v>7</v>
      </c>
      <c r="K92" s="629">
        <v>2233</v>
      </c>
      <c r="L92" s="629"/>
      <c r="M92" s="629">
        <v>319</v>
      </c>
      <c r="N92" s="629"/>
      <c r="O92" s="629"/>
      <c r="P92" s="642"/>
      <c r="Q92" s="630"/>
    </row>
    <row r="93" spans="1:17" ht="14.4" customHeight="1" x14ac:dyDescent="0.3">
      <c r="A93" s="625" t="s">
        <v>5294</v>
      </c>
      <c r="B93" s="626" t="s">
        <v>5138</v>
      </c>
      <c r="C93" s="626" t="s">
        <v>5155</v>
      </c>
      <c r="D93" s="626" t="s">
        <v>5197</v>
      </c>
      <c r="E93" s="626" t="s">
        <v>5198</v>
      </c>
      <c r="F93" s="629">
        <v>17</v>
      </c>
      <c r="G93" s="629">
        <v>8194</v>
      </c>
      <c r="H93" s="629">
        <v>1</v>
      </c>
      <c r="I93" s="629">
        <v>482</v>
      </c>
      <c r="J93" s="629">
        <v>4</v>
      </c>
      <c r="K93" s="629">
        <v>1932</v>
      </c>
      <c r="L93" s="629">
        <v>0.23578227971686599</v>
      </c>
      <c r="M93" s="629">
        <v>483</v>
      </c>
      <c r="N93" s="629">
        <v>4</v>
      </c>
      <c r="O93" s="629">
        <v>1936</v>
      </c>
      <c r="P93" s="642">
        <v>0.23627044178667317</v>
      </c>
      <c r="Q93" s="630">
        <v>484</v>
      </c>
    </row>
    <row r="94" spans="1:17" ht="14.4" customHeight="1" x14ac:dyDescent="0.3">
      <c r="A94" s="625" t="s">
        <v>5294</v>
      </c>
      <c r="B94" s="626" t="s">
        <v>5138</v>
      </c>
      <c r="C94" s="626" t="s">
        <v>5155</v>
      </c>
      <c r="D94" s="626" t="s">
        <v>5199</v>
      </c>
      <c r="E94" s="626" t="s">
        <v>5200</v>
      </c>
      <c r="F94" s="629"/>
      <c r="G94" s="629"/>
      <c r="H94" s="629"/>
      <c r="I94" s="629"/>
      <c r="J94" s="629">
        <v>3</v>
      </c>
      <c r="K94" s="629">
        <v>2028</v>
      </c>
      <c r="L94" s="629"/>
      <c r="M94" s="629">
        <v>676</v>
      </c>
      <c r="N94" s="629">
        <v>1</v>
      </c>
      <c r="O94" s="629">
        <v>677</v>
      </c>
      <c r="P94" s="642"/>
      <c r="Q94" s="630">
        <v>677</v>
      </c>
    </row>
    <row r="95" spans="1:17" ht="14.4" customHeight="1" x14ac:dyDescent="0.3">
      <c r="A95" s="625" t="s">
        <v>5294</v>
      </c>
      <c r="B95" s="626" t="s">
        <v>5138</v>
      </c>
      <c r="C95" s="626" t="s">
        <v>5155</v>
      </c>
      <c r="D95" s="626" t="s">
        <v>5279</v>
      </c>
      <c r="E95" s="626" t="s">
        <v>5280</v>
      </c>
      <c r="F95" s="629">
        <v>11</v>
      </c>
      <c r="G95" s="629">
        <v>8052</v>
      </c>
      <c r="H95" s="629">
        <v>1</v>
      </c>
      <c r="I95" s="629">
        <v>732</v>
      </c>
      <c r="J95" s="629">
        <v>2</v>
      </c>
      <c r="K95" s="629">
        <v>1466</v>
      </c>
      <c r="L95" s="629">
        <v>0.18206656731246895</v>
      </c>
      <c r="M95" s="629">
        <v>733</v>
      </c>
      <c r="N95" s="629">
        <v>1</v>
      </c>
      <c r="O95" s="629">
        <v>734</v>
      </c>
      <c r="P95" s="642">
        <v>9.115747640337804E-2</v>
      </c>
      <c r="Q95" s="630">
        <v>734</v>
      </c>
    </row>
    <row r="96" spans="1:17" ht="14.4" customHeight="1" x14ac:dyDescent="0.3">
      <c r="A96" s="625" t="s">
        <v>5294</v>
      </c>
      <c r="B96" s="626" t="s">
        <v>5138</v>
      </c>
      <c r="C96" s="626" t="s">
        <v>5155</v>
      </c>
      <c r="D96" s="626" t="s">
        <v>5281</v>
      </c>
      <c r="E96" s="626" t="s">
        <v>5280</v>
      </c>
      <c r="F96" s="629"/>
      <c r="G96" s="629"/>
      <c r="H96" s="629"/>
      <c r="I96" s="629"/>
      <c r="J96" s="629">
        <v>7</v>
      </c>
      <c r="K96" s="629">
        <v>6013</v>
      </c>
      <c r="L96" s="629"/>
      <c r="M96" s="629">
        <v>859</v>
      </c>
      <c r="N96" s="629">
        <v>3</v>
      </c>
      <c r="O96" s="629">
        <v>2580</v>
      </c>
      <c r="P96" s="642"/>
      <c r="Q96" s="630">
        <v>860</v>
      </c>
    </row>
    <row r="97" spans="1:17" ht="14.4" customHeight="1" x14ac:dyDescent="0.3">
      <c r="A97" s="625" t="s">
        <v>5294</v>
      </c>
      <c r="B97" s="626" t="s">
        <v>5138</v>
      </c>
      <c r="C97" s="626" t="s">
        <v>5155</v>
      </c>
      <c r="D97" s="626" t="s">
        <v>5201</v>
      </c>
      <c r="E97" s="626" t="s">
        <v>5202</v>
      </c>
      <c r="F97" s="629">
        <v>17</v>
      </c>
      <c r="G97" s="629">
        <v>1360</v>
      </c>
      <c r="H97" s="629">
        <v>1</v>
      </c>
      <c r="I97" s="629">
        <v>80</v>
      </c>
      <c r="J97" s="629">
        <v>16</v>
      </c>
      <c r="K97" s="629">
        <v>1296</v>
      </c>
      <c r="L97" s="629">
        <v>0.95294117647058818</v>
      </c>
      <c r="M97" s="629">
        <v>81</v>
      </c>
      <c r="N97" s="629">
        <v>6</v>
      </c>
      <c r="O97" s="629">
        <v>492</v>
      </c>
      <c r="P97" s="642">
        <v>0.36176470588235293</v>
      </c>
      <c r="Q97" s="630">
        <v>82</v>
      </c>
    </row>
    <row r="98" spans="1:17" ht="14.4" customHeight="1" x14ac:dyDescent="0.3">
      <c r="A98" s="625" t="s">
        <v>5294</v>
      </c>
      <c r="B98" s="626" t="s">
        <v>5138</v>
      </c>
      <c r="C98" s="626" t="s">
        <v>5155</v>
      </c>
      <c r="D98" s="626" t="s">
        <v>5282</v>
      </c>
      <c r="E98" s="626" t="s">
        <v>5283</v>
      </c>
      <c r="F98" s="629">
        <v>3</v>
      </c>
      <c r="G98" s="629">
        <v>1566</v>
      </c>
      <c r="H98" s="629">
        <v>1</v>
      </c>
      <c r="I98" s="629">
        <v>522</v>
      </c>
      <c r="J98" s="629">
        <v>10</v>
      </c>
      <c r="K98" s="629">
        <v>5230</v>
      </c>
      <c r="L98" s="629">
        <v>3.3397190293742018</v>
      </c>
      <c r="M98" s="629">
        <v>523</v>
      </c>
      <c r="N98" s="629"/>
      <c r="O98" s="629"/>
      <c r="P98" s="642"/>
      <c r="Q98" s="630"/>
    </row>
    <row r="99" spans="1:17" ht="14.4" customHeight="1" x14ac:dyDescent="0.3">
      <c r="A99" s="625" t="s">
        <v>5294</v>
      </c>
      <c r="B99" s="626" t="s">
        <v>5138</v>
      </c>
      <c r="C99" s="626" t="s">
        <v>5155</v>
      </c>
      <c r="D99" s="626" t="s">
        <v>5205</v>
      </c>
      <c r="E99" s="626" t="s">
        <v>5206</v>
      </c>
      <c r="F99" s="629">
        <v>3</v>
      </c>
      <c r="G99" s="629">
        <v>996</v>
      </c>
      <c r="H99" s="629">
        <v>1</v>
      </c>
      <c r="I99" s="629">
        <v>332</v>
      </c>
      <c r="J99" s="629"/>
      <c r="K99" s="629"/>
      <c r="L99" s="629"/>
      <c r="M99" s="629"/>
      <c r="N99" s="629"/>
      <c r="O99" s="629"/>
      <c r="P99" s="642"/>
      <c r="Q99" s="630"/>
    </row>
    <row r="100" spans="1:17" ht="14.4" customHeight="1" x14ac:dyDescent="0.3">
      <c r="A100" s="625" t="s">
        <v>5294</v>
      </c>
      <c r="B100" s="626" t="s">
        <v>5138</v>
      </c>
      <c r="C100" s="626" t="s">
        <v>5155</v>
      </c>
      <c r="D100" s="626" t="s">
        <v>5207</v>
      </c>
      <c r="E100" s="626" t="s">
        <v>5208</v>
      </c>
      <c r="F100" s="629"/>
      <c r="G100" s="629"/>
      <c r="H100" s="629"/>
      <c r="I100" s="629"/>
      <c r="J100" s="629"/>
      <c r="K100" s="629"/>
      <c r="L100" s="629"/>
      <c r="M100" s="629"/>
      <c r="N100" s="629">
        <v>1</v>
      </c>
      <c r="O100" s="629">
        <v>362</v>
      </c>
      <c r="P100" s="642"/>
      <c r="Q100" s="630">
        <v>362</v>
      </c>
    </row>
    <row r="101" spans="1:17" ht="14.4" customHeight="1" x14ac:dyDescent="0.3">
      <c r="A101" s="625" t="s">
        <v>5294</v>
      </c>
      <c r="B101" s="626" t="s">
        <v>5138</v>
      </c>
      <c r="C101" s="626" t="s">
        <v>5155</v>
      </c>
      <c r="D101" s="626" t="s">
        <v>5217</v>
      </c>
      <c r="E101" s="626" t="s">
        <v>5218</v>
      </c>
      <c r="F101" s="629">
        <v>1</v>
      </c>
      <c r="G101" s="629">
        <v>603</v>
      </c>
      <c r="H101" s="629">
        <v>1</v>
      </c>
      <c r="I101" s="629">
        <v>603</v>
      </c>
      <c r="J101" s="629"/>
      <c r="K101" s="629"/>
      <c r="L101" s="629"/>
      <c r="M101" s="629"/>
      <c r="N101" s="629">
        <v>1</v>
      </c>
      <c r="O101" s="629">
        <v>606</v>
      </c>
      <c r="P101" s="642">
        <v>1.0049751243781095</v>
      </c>
      <c r="Q101" s="630">
        <v>606</v>
      </c>
    </row>
    <row r="102" spans="1:17" ht="14.4" customHeight="1" x14ac:dyDescent="0.3">
      <c r="A102" s="625" t="s">
        <v>5294</v>
      </c>
      <c r="B102" s="626" t="s">
        <v>5138</v>
      </c>
      <c r="C102" s="626" t="s">
        <v>5155</v>
      </c>
      <c r="D102" s="626" t="s">
        <v>5219</v>
      </c>
      <c r="E102" s="626" t="s">
        <v>5220</v>
      </c>
      <c r="F102" s="629">
        <v>5</v>
      </c>
      <c r="G102" s="629">
        <v>855</v>
      </c>
      <c r="H102" s="629">
        <v>1</v>
      </c>
      <c r="I102" s="629">
        <v>171</v>
      </c>
      <c r="J102" s="629">
        <v>5</v>
      </c>
      <c r="K102" s="629">
        <v>860</v>
      </c>
      <c r="L102" s="629">
        <v>1.0058479532163742</v>
      </c>
      <c r="M102" s="629">
        <v>172</v>
      </c>
      <c r="N102" s="629">
        <v>2</v>
      </c>
      <c r="O102" s="629">
        <v>344</v>
      </c>
      <c r="P102" s="642">
        <v>0.40233918128654972</v>
      </c>
      <c r="Q102" s="630">
        <v>172</v>
      </c>
    </row>
    <row r="103" spans="1:17" ht="14.4" customHeight="1" x14ac:dyDescent="0.3">
      <c r="A103" s="625" t="s">
        <v>5294</v>
      </c>
      <c r="B103" s="626" t="s">
        <v>5138</v>
      </c>
      <c r="C103" s="626" t="s">
        <v>5155</v>
      </c>
      <c r="D103" s="626" t="s">
        <v>5221</v>
      </c>
      <c r="E103" s="626" t="s">
        <v>5194</v>
      </c>
      <c r="F103" s="629"/>
      <c r="G103" s="629"/>
      <c r="H103" s="629"/>
      <c r="I103" s="629"/>
      <c r="J103" s="629">
        <v>4</v>
      </c>
      <c r="K103" s="629">
        <v>1448</v>
      </c>
      <c r="L103" s="629"/>
      <c r="M103" s="629">
        <v>362</v>
      </c>
      <c r="N103" s="629">
        <v>2</v>
      </c>
      <c r="O103" s="629">
        <v>730</v>
      </c>
      <c r="P103" s="642"/>
      <c r="Q103" s="630">
        <v>365</v>
      </c>
    </row>
    <row r="104" spans="1:17" ht="14.4" customHeight="1" x14ac:dyDescent="0.3">
      <c r="A104" s="625" t="s">
        <v>5294</v>
      </c>
      <c r="B104" s="626" t="s">
        <v>5138</v>
      </c>
      <c r="C104" s="626" t="s">
        <v>5155</v>
      </c>
      <c r="D104" s="626" t="s">
        <v>5223</v>
      </c>
      <c r="E104" s="626" t="s">
        <v>5198</v>
      </c>
      <c r="F104" s="629">
        <v>3</v>
      </c>
      <c r="G104" s="629">
        <v>1644</v>
      </c>
      <c r="H104" s="629">
        <v>1</v>
      </c>
      <c r="I104" s="629">
        <v>548</v>
      </c>
      <c r="J104" s="629"/>
      <c r="K104" s="629"/>
      <c r="L104" s="629"/>
      <c r="M104" s="629"/>
      <c r="N104" s="629"/>
      <c r="O104" s="629"/>
      <c r="P104" s="642"/>
      <c r="Q104" s="630"/>
    </row>
    <row r="105" spans="1:17" ht="14.4" customHeight="1" x14ac:dyDescent="0.3">
      <c r="A105" s="625" t="s">
        <v>5294</v>
      </c>
      <c r="B105" s="626" t="s">
        <v>5138</v>
      </c>
      <c r="C105" s="626" t="s">
        <v>5155</v>
      </c>
      <c r="D105" s="626" t="s">
        <v>5224</v>
      </c>
      <c r="E105" s="626" t="s">
        <v>5200</v>
      </c>
      <c r="F105" s="629"/>
      <c r="G105" s="629"/>
      <c r="H105" s="629"/>
      <c r="I105" s="629"/>
      <c r="J105" s="629"/>
      <c r="K105" s="629"/>
      <c r="L105" s="629"/>
      <c r="M105" s="629"/>
      <c r="N105" s="629">
        <v>1</v>
      </c>
      <c r="O105" s="629">
        <v>746</v>
      </c>
      <c r="P105" s="642"/>
      <c r="Q105" s="630">
        <v>746</v>
      </c>
    </row>
    <row r="106" spans="1:17" ht="14.4" customHeight="1" x14ac:dyDescent="0.3">
      <c r="A106" s="625" t="s">
        <v>5294</v>
      </c>
      <c r="B106" s="626" t="s">
        <v>5138</v>
      </c>
      <c r="C106" s="626" t="s">
        <v>5155</v>
      </c>
      <c r="D106" s="626" t="s">
        <v>5285</v>
      </c>
      <c r="E106" s="626" t="s">
        <v>5280</v>
      </c>
      <c r="F106" s="629">
        <v>3</v>
      </c>
      <c r="G106" s="629">
        <v>2394</v>
      </c>
      <c r="H106" s="629">
        <v>1</v>
      </c>
      <c r="I106" s="629">
        <v>798</v>
      </c>
      <c r="J106" s="629"/>
      <c r="K106" s="629"/>
      <c r="L106" s="629"/>
      <c r="M106" s="629"/>
      <c r="N106" s="629">
        <v>2</v>
      </c>
      <c r="O106" s="629">
        <v>1606</v>
      </c>
      <c r="P106" s="642">
        <v>0.67084377610693402</v>
      </c>
      <c r="Q106" s="630">
        <v>803</v>
      </c>
    </row>
    <row r="107" spans="1:17" ht="14.4" customHeight="1" x14ac:dyDescent="0.3">
      <c r="A107" s="625" t="s">
        <v>5294</v>
      </c>
      <c r="B107" s="626" t="s">
        <v>5138</v>
      </c>
      <c r="C107" s="626" t="s">
        <v>5155</v>
      </c>
      <c r="D107" s="626" t="s">
        <v>5225</v>
      </c>
      <c r="E107" s="626" t="s">
        <v>5206</v>
      </c>
      <c r="F107" s="629"/>
      <c r="G107" s="629"/>
      <c r="H107" s="629"/>
      <c r="I107" s="629"/>
      <c r="J107" s="629"/>
      <c r="K107" s="629"/>
      <c r="L107" s="629"/>
      <c r="M107" s="629"/>
      <c r="N107" s="629">
        <v>1</v>
      </c>
      <c r="O107" s="629">
        <v>439</v>
      </c>
      <c r="P107" s="642"/>
      <c r="Q107" s="630">
        <v>439</v>
      </c>
    </row>
    <row r="108" spans="1:17" ht="14.4" customHeight="1" x14ac:dyDescent="0.3">
      <c r="A108" s="625" t="s">
        <v>5294</v>
      </c>
      <c r="B108" s="626" t="s">
        <v>5138</v>
      </c>
      <c r="C108" s="626" t="s">
        <v>5155</v>
      </c>
      <c r="D108" s="626" t="s">
        <v>5228</v>
      </c>
      <c r="E108" s="626" t="s">
        <v>5220</v>
      </c>
      <c r="F108" s="629"/>
      <c r="G108" s="629"/>
      <c r="H108" s="629"/>
      <c r="I108" s="629"/>
      <c r="J108" s="629">
        <v>1</v>
      </c>
      <c r="K108" s="629">
        <v>206</v>
      </c>
      <c r="L108" s="629"/>
      <c r="M108" s="629">
        <v>206</v>
      </c>
      <c r="N108" s="629">
        <v>1</v>
      </c>
      <c r="O108" s="629">
        <v>207</v>
      </c>
      <c r="P108" s="642"/>
      <c r="Q108" s="630">
        <v>207</v>
      </c>
    </row>
    <row r="109" spans="1:17" ht="14.4" customHeight="1" x14ac:dyDescent="0.3">
      <c r="A109" s="625" t="s">
        <v>5294</v>
      </c>
      <c r="B109" s="626" t="s">
        <v>5138</v>
      </c>
      <c r="C109" s="626" t="s">
        <v>5155</v>
      </c>
      <c r="D109" s="626" t="s">
        <v>5229</v>
      </c>
      <c r="E109" s="626" t="s">
        <v>5230</v>
      </c>
      <c r="F109" s="629"/>
      <c r="G109" s="629"/>
      <c r="H109" s="629"/>
      <c r="I109" s="629"/>
      <c r="J109" s="629">
        <v>1</v>
      </c>
      <c r="K109" s="629">
        <v>642</v>
      </c>
      <c r="L109" s="629"/>
      <c r="M109" s="629">
        <v>642</v>
      </c>
      <c r="N109" s="629"/>
      <c r="O109" s="629"/>
      <c r="P109" s="642"/>
      <c r="Q109" s="630"/>
    </row>
    <row r="110" spans="1:17" ht="14.4" customHeight="1" x14ac:dyDescent="0.3">
      <c r="A110" s="625" t="s">
        <v>5294</v>
      </c>
      <c r="B110" s="626" t="s">
        <v>5138</v>
      </c>
      <c r="C110" s="626" t="s">
        <v>5155</v>
      </c>
      <c r="D110" s="626" t="s">
        <v>5231</v>
      </c>
      <c r="E110" s="626" t="s">
        <v>5232</v>
      </c>
      <c r="F110" s="629">
        <v>14</v>
      </c>
      <c r="G110" s="629">
        <v>4536</v>
      </c>
      <c r="H110" s="629">
        <v>1</v>
      </c>
      <c r="I110" s="629">
        <v>324</v>
      </c>
      <c r="J110" s="629">
        <v>17</v>
      </c>
      <c r="K110" s="629">
        <v>5542</v>
      </c>
      <c r="L110" s="629">
        <v>1.2217813051146384</v>
      </c>
      <c r="M110" s="629">
        <v>326</v>
      </c>
      <c r="N110" s="629">
        <v>11</v>
      </c>
      <c r="O110" s="629">
        <v>3597</v>
      </c>
      <c r="P110" s="642">
        <v>0.79298941798941802</v>
      </c>
      <c r="Q110" s="630">
        <v>327</v>
      </c>
    </row>
    <row r="111" spans="1:17" ht="14.4" customHeight="1" x14ac:dyDescent="0.3">
      <c r="A111" s="625" t="s">
        <v>5294</v>
      </c>
      <c r="B111" s="626" t="s">
        <v>5138</v>
      </c>
      <c r="C111" s="626" t="s">
        <v>5155</v>
      </c>
      <c r="D111" s="626" t="s">
        <v>5235</v>
      </c>
      <c r="E111" s="626" t="s">
        <v>5236</v>
      </c>
      <c r="F111" s="629"/>
      <c r="G111" s="629"/>
      <c r="H111" s="629"/>
      <c r="I111" s="629"/>
      <c r="J111" s="629">
        <v>1</v>
      </c>
      <c r="K111" s="629">
        <v>1039</v>
      </c>
      <c r="L111" s="629"/>
      <c r="M111" s="629">
        <v>1039</v>
      </c>
      <c r="N111" s="629"/>
      <c r="O111" s="629"/>
      <c r="P111" s="642"/>
      <c r="Q111" s="630"/>
    </row>
    <row r="112" spans="1:17" ht="14.4" customHeight="1" x14ac:dyDescent="0.3">
      <c r="A112" s="625" t="s">
        <v>5294</v>
      </c>
      <c r="B112" s="626" t="s">
        <v>5138</v>
      </c>
      <c r="C112" s="626" t="s">
        <v>5155</v>
      </c>
      <c r="D112" s="626" t="s">
        <v>5237</v>
      </c>
      <c r="E112" s="626" t="s">
        <v>5238</v>
      </c>
      <c r="F112" s="629">
        <v>3</v>
      </c>
      <c r="G112" s="629">
        <v>2202</v>
      </c>
      <c r="H112" s="629">
        <v>1</v>
      </c>
      <c r="I112" s="629">
        <v>734</v>
      </c>
      <c r="J112" s="629"/>
      <c r="K112" s="629"/>
      <c r="L112" s="629"/>
      <c r="M112" s="629"/>
      <c r="N112" s="629"/>
      <c r="O112" s="629"/>
      <c r="P112" s="642"/>
      <c r="Q112" s="630"/>
    </row>
    <row r="113" spans="1:17" ht="14.4" customHeight="1" x14ac:dyDescent="0.3">
      <c r="A113" s="625" t="s">
        <v>5294</v>
      </c>
      <c r="B113" s="626" t="s">
        <v>5138</v>
      </c>
      <c r="C113" s="626" t="s">
        <v>5155</v>
      </c>
      <c r="D113" s="626" t="s">
        <v>5295</v>
      </c>
      <c r="E113" s="626" t="s">
        <v>5296</v>
      </c>
      <c r="F113" s="629"/>
      <c r="G113" s="629"/>
      <c r="H113" s="629"/>
      <c r="I113" s="629"/>
      <c r="J113" s="629">
        <v>1</v>
      </c>
      <c r="K113" s="629">
        <v>0</v>
      </c>
      <c r="L113" s="629"/>
      <c r="M113" s="629">
        <v>0</v>
      </c>
      <c r="N113" s="629"/>
      <c r="O113" s="629"/>
      <c r="P113" s="642"/>
      <c r="Q113" s="630"/>
    </row>
    <row r="114" spans="1:17" ht="14.4" customHeight="1" x14ac:dyDescent="0.3">
      <c r="A114" s="625" t="s">
        <v>5297</v>
      </c>
      <c r="B114" s="626" t="s">
        <v>5138</v>
      </c>
      <c r="C114" s="626" t="s">
        <v>5144</v>
      </c>
      <c r="D114" s="626" t="s">
        <v>5298</v>
      </c>
      <c r="E114" s="626" t="s">
        <v>5299</v>
      </c>
      <c r="F114" s="629">
        <v>138</v>
      </c>
      <c r="G114" s="629">
        <v>318780</v>
      </c>
      <c r="H114" s="629">
        <v>1</v>
      </c>
      <c r="I114" s="629">
        <v>2310</v>
      </c>
      <c r="J114" s="629">
        <v>119</v>
      </c>
      <c r="K114" s="629">
        <v>274890</v>
      </c>
      <c r="L114" s="629">
        <v>0.8623188405797102</v>
      </c>
      <c r="M114" s="629">
        <v>2310</v>
      </c>
      <c r="N114" s="629">
        <v>116</v>
      </c>
      <c r="O114" s="629">
        <v>266554.75</v>
      </c>
      <c r="P114" s="642">
        <v>0.83617149758454101</v>
      </c>
      <c r="Q114" s="630">
        <v>2297.8857758620688</v>
      </c>
    </row>
    <row r="115" spans="1:17" ht="14.4" customHeight="1" x14ac:dyDescent="0.3">
      <c r="A115" s="625" t="s">
        <v>5297</v>
      </c>
      <c r="B115" s="626" t="s">
        <v>5138</v>
      </c>
      <c r="C115" s="626" t="s">
        <v>5144</v>
      </c>
      <c r="D115" s="626" t="s">
        <v>5300</v>
      </c>
      <c r="E115" s="626" t="s">
        <v>5301</v>
      </c>
      <c r="F115" s="629">
        <v>44</v>
      </c>
      <c r="G115" s="629">
        <v>101640</v>
      </c>
      <c r="H115" s="629">
        <v>1</v>
      </c>
      <c r="I115" s="629">
        <v>2310</v>
      </c>
      <c r="J115" s="629">
        <v>28</v>
      </c>
      <c r="K115" s="629">
        <v>64680</v>
      </c>
      <c r="L115" s="629">
        <v>0.63636363636363635</v>
      </c>
      <c r="M115" s="629">
        <v>2310</v>
      </c>
      <c r="N115" s="629">
        <v>39</v>
      </c>
      <c r="O115" s="629">
        <v>90090</v>
      </c>
      <c r="P115" s="642">
        <v>0.88636363636363635</v>
      </c>
      <c r="Q115" s="630">
        <v>2310</v>
      </c>
    </row>
    <row r="116" spans="1:17" ht="14.4" customHeight="1" x14ac:dyDescent="0.3">
      <c r="A116" s="625" t="s">
        <v>5297</v>
      </c>
      <c r="B116" s="626" t="s">
        <v>5138</v>
      </c>
      <c r="C116" s="626" t="s">
        <v>5144</v>
      </c>
      <c r="D116" s="626" t="s">
        <v>5271</v>
      </c>
      <c r="E116" s="626" t="s">
        <v>5272</v>
      </c>
      <c r="F116" s="629"/>
      <c r="G116" s="629"/>
      <c r="H116" s="629"/>
      <c r="I116" s="629"/>
      <c r="J116" s="629"/>
      <c r="K116" s="629"/>
      <c r="L116" s="629"/>
      <c r="M116" s="629"/>
      <c r="N116" s="629">
        <v>341</v>
      </c>
      <c r="O116" s="629">
        <v>308519.75</v>
      </c>
      <c r="P116" s="642"/>
      <c r="Q116" s="630">
        <v>904.75</v>
      </c>
    </row>
    <row r="117" spans="1:17" ht="14.4" customHeight="1" x14ac:dyDescent="0.3">
      <c r="A117" s="625" t="s">
        <v>5297</v>
      </c>
      <c r="B117" s="626" t="s">
        <v>5138</v>
      </c>
      <c r="C117" s="626" t="s">
        <v>5144</v>
      </c>
      <c r="D117" s="626" t="s">
        <v>5147</v>
      </c>
      <c r="E117" s="626" t="s">
        <v>5148</v>
      </c>
      <c r="F117" s="629">
        <v>1</v>
      </c>
      <c r="G117" s="629">
        <v>234.13</v>
      </c>
      <c r="H117" s="629">
        <v>1</v>
      </c>
      <c r="I117" s="629">
        <v>234.13</v>
      </c>
      <c r="J117" s="629"/>
      <c r="K117" s="629"/>
      <c r="L117" s="629"/>
      <c r="M117" s="629"/>
      <c r="N117" s="629">
        <v>9</v>
      </c>
      <c r="O117" s="629">
        <v>2183.7599999999993</v>
      </c>
      <c r="P117" s="642">
        <v>9.3271259556656538</v>
      </c>
      <c r="Q117" s="630">
        <v>242.63999999999993</v>
      </c>
    </row>
    <row r="118" spans="1:17" ht="14.4" customHeight="1" x14ac:dyDescent="0.3">
      <c r="A118" s="625" t="s">
        <v>5297</v>
      </c>
      <c r="B118" s="626" t="s">
        <v>5138</v>
      </c>
      <c r="C118" s="626" t="s">
        <v>5144</v>
      </c>
      <c r="D118" s="626" t="s">
        <v>5149</v>
      </c>
      <c r="E118" s="626" t="s">
        <v>5150</v>
      </c>
      <c r="F118" s="629"/>
      <c r="G118" s="629"/>
      <c r="H118" s="629"/>
      <c r="I118" s="629"/>
      <c r="J118" s="629"/>
      <c r="K118" s="629"/>
      <c r="L118" s="629"/>
      <c r="M118" s="629"/>
      <c r="N118" s="629">
        <v>2</v>
      </c>
      <c r="O118" s="629">
        <v>485.28</v>
      </c>
      <c r="P118" s="642"/>
      <c r="Q118" s="630">
        <v>242.64</v>
      </c>
    </row>
    <row r="119" spans="1:17" ht="14.4" customHeight="1" x14ac:dyDescent="0.3">
      <c r="A119" s="625" t="s">
        <v>5297</v>
      </c>
      <c r="B119" s="626" t="s">
        <v>5138</v>
      </c>
      <c r="C119" s="626" t="s">
        <v>5144</v>
      </c>
      <c r="D119" s="626" t="s">
        <v>5153</v>
      </c>
      <c r="E119" s="626" t="s">
        <v>5152</v>
      </c>
      <c r="F119" s="629"/>
      <c r="G119" s="629"/>
      <c r="H119" s="629"/>
      <c r="I119" s="629"/>
      <c r="J119" s="629"/>
      <c r="K119" s="629"/>
      <c r="L119" s="629"/>
      <c r="M119" s="629"/>
      <c r="N119" s="629">
        <v>2</v>
      </c>
      <c r="O119" s="629">
        <v>898</v>
      </c>
      <c r="P119" s="642"/>
      <c r="Q119" s="630">
        <v>449</v>
      </c>
    </row>
    <row r="120" spans="1:17" ht="14.4" customHeight="1" x14ac:dyDescent="0.3">
      <c r="A120" s="625" t="s">
        <v>5297</v>
      </c>
      <c r="B120" s="626" t="s">
        <v>5138</v>
      </c>
      <c r="C120" s="626" t="s">
        <v>5144</v>
      </c>
      <c r="D120" s="626" t="s">
        <v>5302</v>
      </c>
      <c r="E120" s="626" t="s">
        <v>5303</v>
      </c>
      <c r="F120" s="629">
        <v>1</v>
      </c>
      <c r="G120" s="629">
        <v>5755</v>
      </c>
      <c r="H120" s="629">
        <v>1</v>
      </c>
      <c r="I120" s="629">
        <v>5755</v>
      </c>
      <c r="J120" s="629"/>
      <c r="K120" s="629"/>
      <c r="L120" s="629"/>
      <c r="M120" s="629"/>
      <c r="N120" s="629"/>
      <c r="O120" s="629"/>
      <c r="P120" s="642"/>
      <c r="Q120" s="630"/>
    </row>
    <row r="121" spans="1:17" ht="14.4" customHeight="1" x14ac:dyDescent="0.3">
      <c r="A121" s="625" t="s">
        <v>5297</v>
      </c>
      <c r="B121" s="626" t="s">
        <v>5138</v>
      </c>
      <c r="C121" s="626" t="s">
        <v>5155</v>
      </c>
      <c r="D121" s="626" t="s">
        <v>5273</v>
      </c>
      <c r="E121" s="626" t="s">
        <v>5274</v>
      </c>
      <c r="F121" s="629">
        <v>35</v>
      </c>
      <c r="G121" s="629">
        <v>29750</v>
      </c>
      <c r="H121" s="629">
        <v>1</v>
      </c>
      <c r="I121" s="629">
        <v>850</v>
      </c>
      <c r="J121" s="629">
        <v>29</v>
      </c>
      <c r="K121" s="629">
        <v>24708</v>
      </c>
      <c r="L121" s="629">
        <v>0.83052100840336129</v>
      </c>
      <c r="M121" s="629">
        <v>852</v>
      </c>
      <c r="N121" s="629">
        <v>72</v>
      </c>
      <c r="O121" s="629">
        <v>50616</v>
      </c>
      <c r="P121" s="642">
        <v>1.7013781512605042</v>
      </c>
      <c r="Q121" s="630">
        <v>703</v>
      </c>
    </row>
    <row r="122" spans="1:17" ht="14.4" customHeight="1" x14ac:dyDescent="0.3">
      <c r="A122" s="625" t="s">
        <v>5297</v>
      </c>
      <c r="B122" s="626" t="s">
        <v>5138</v>
      </c>
      <c r="C122" s="626" t="s">
        <v>5155</v>
      </c>
      <c r="D122" s="626" t="s">
        <v>5275</v>
      </c>
      <c r="E122" s="626" t="s">
        <v>5276</v>
      </c>
      <c r="F122" s="629">
        <v>80</v>
      </c>
      <c r="G122" s="629">
        <v>14640</v>
      </c>
      <c r="H122" s="629">
        <v>1</v>
      </c>
      <c r="I122" s="629">
        <v>183</v>
      </c>
      <c r="J122" s="629">
        <v>30</v>
      </c>
      <c r="K122" s="629">
        <v>5550</v>
      </c>
      <c r="L122" s="629">
        <v>0.37909836065573771</v>
      </c>
      <c r="M122" s="629">
        <v>185</v>
      </c>
      <c r="N122" s="629">
        <v>30</v>
      </c>
      <c r="O122" s="629">
        <v>5550</v>
      </c>
      <c r="P122" s="642">
        <v>0.37909836065573771</v>
      </c>
      <c r="Q122" s="630">
        <v>185</v>
      </c>
    </row>
    <row r="123" spans="1:17" ht="14.4" customHeight="1" x14ac:dyDescent="0.3">
      <c r="A123" s="625" t="s">
        <v>5297</v>
      </c>
      <c r="B123" s="626" t="s">
        <v>5138</v>
      </c>
      <c r="C123" s="626" t="s">
        <v>5155</v>
      </c>
      <c r="D123" s="626" t="s">
        <v>5304</v>
      </c>
      <c r="E123" s="626" t="s">
        <v>5305</v>
      </c>
      <c r="F123" s="629">
        <v>1</v>
      </c>
      <c r="G123" s="629">
        <v>1091</v>
      </c>
      <c r="H123" s="629">
        <v>1</v>
      </c>
      <c r="I123" s="629">
        <v>1091</v>
      </c>
      <c r="J123" s="629"/>
      <c r="K123" s="629"/>
      <c r="L123" s="629"/>
      <c r="M123" s="629"/>
      <c r="N123" s="629">
        <v>6</v>
      </c>
      <c r="O123" s="629">
        <v>6804</v>
      </c>
      <c r="P123" s="642">
        <v>6.2364802933088912</v>
      </c>
      <c r="Q123" s="630">
        <v>1134</v>
      </c>
    </row>
    <row r="124" spans="1:17" ht="14.4" customHeight="1" x14ac:dyDescent="0.3">
      <c r="A124" s="625" t="s">
        <v>5297</v>
      </c>
      <c r="B124" s="626" t="s">
        <v>5138</v>
      </c>
      <c r="C124" s="626" t="s">
        <v>5155</v>
      </c>
      <c r="D124" s="626" t="s">
        <v>5291</v>
      </c>
      <c r="E124" s="626" t="s">
        <v>5292</v>
      </c>
      <c r="F124" s="629">
        <v>17</v>
      </c>
      <c r="G124" s="629">
        <v>986</v>
      </c>
      <c r="H124" s="629">
        <v>1</v>
      </c>
      <c r="I124" s="629">
        <v>58</v>
      </c>
      <c r="J124" s="629">
        <v>15</v>
      </c>
      <c r="K124" s="629">
        <v>870</v>
      </c>
      <c r="L124" s="629">
        <v>0.88235294117647056</v>
      </c>
      <c r="M124" s="629">
        <v>58</v>
      </c>
      <c r="N124" s="629">
        <v>18</v>
      </c>
      <c r="O124" s="629">
        <v>1008</v>
      </c>
      <c r="P124" s="642">
        <v>1.0223123732251522</v>
      </c>
      <c r="Q124" s="630">
        <v>56</v>
      </c>
    </row>
    <row r="125" spans="1:17" ht="14.4" customHeight="1" x14ac:dyDescent="0.3">
      <c r="A125" s="625" t="s">
        <v>5297</v>
      </c>
      <c r="B125" s="626" t="s">
        <v>5138</v>
      </c>
      <c r="C125" s="626" t="s">
        <v>5155</v>
      </c>
      <c r="D125" s="626" t="s">
        <v>5170</v>
      </c>
      <c r="E125" s="626" t="s">
        <v>5171</v>
      </c>
      <c r="F125" s="629">
        <v>13</v>
      </c>
      <c r="G125" s="629">
        <v>442</v>
      </c>
      <c r="H125" s="629">
        <v>1</v>
      </c>
      <c r="I125" s="629">
        <v>34</v>
      </c>
      <c r="J125" s="629">
        <v>21</v>
      </c>
      <c r="K125" s="629">
        <v>714</v>
      </c>
      <c r="L125" s="629">
        <v>1.6153846153846154</v>
      </c>
      <c r="M125" s="629">
        <v>34</v>
      </c>
      <c r="N125" s="629">
        <v>9</v>
      </c>
      <c r="O125" s="629">
        <v>306</v>
      </c>
      <c r="P125" s="642">
        <v>0.69230769230769229</v>
      </c>
      <c r="Q125" s="630">
        <v>34</v>
      </c>
    </row>
    <row r="126" spans="1:17" ht="14.4" customHeight="1" x14ac:dyDescent="0.3">
      <c r="A126" s="625" t="s">
        <v>5297</v>
      </c>
      <c r="B126" s="626" t="s">
        <v>5138</v>
      </c>
      <c r="C126" s="626" t="s">
        <v>5155</v>
      </c>
      <c r="D126" s="626" t="s">
        <v>5176</v>
      </c>
      <c r="E126" s="626" t="s">
        <v>5177</v>
      </c>
      <c r="F126" s="629">
        <v>148</v>
      </c>
      <c r="G126" s="629">
        <v>93240</v>
      </c>
      <c r="H126" s="629">
        <v>1</v>
      </c>
      <c r="I126" s="629">
        <v>630</v>
      </c>
      <c r="J126" s="629">
        <v>114</v>
      </c>
      <c r="K126" s="629">
        <v>72048</v>
      </c>
      <c r="L126" s="629">
        <v>0.77271557271557267</v>
      </c>
      <c r="M126" s="629">
        <v>632</v>
      </c>
      <c r="N126" s="629">
        <v>66</v>
      </c>
      <c r="O126" s="629">
        <v>41910</v>
      </c>
      <c r="P126" s="642">
        <v>0.44948519948519949</v>
      </c>
      <c r="Q126" s="630">
        <v>635</v>
      </c>
    </row>
    <row r="127" spans="1:17" ht="14.4" customHeight="1" x14ac:dyDescent="0.3">
      <c r="A127" s="625" t="s">
        <v>5297</v>
      </c>
      <c r="B127" s="626" t="s">
        <v>5138</v>
      </c>
      <c r="C127" s="626" t="s">
        <v>5155</v>
      </c>
      <c r="D127" s="626" t="s">
        <v>5277</v>
      </c>
      <c r="E127" s="626" t="s">
        <v>5278</v>
      </c>
      <c r="F127" s="629">
        <v>68</v>
      </c>
      <c r="G127" s="629">
        <v>6800</v>
      </c>
      <c r="H127" s="629">
        <v>1</v>
      </c>
      <c r="I127" s="629">
        <v>100</v>
      </c>
      <c r="J127" s="629">
        <v>83</v>
      </c>
      <c r="K127" s="629">
        <v>8300</v>
      </c>
      <c r="L127" s="629">
        <v>1.2205882352941178</v>
      </c>
      <c r="M127" s="629">
        <v>100</v>
      </c>
      <c r="N127" s="629">
        <v>41</v>
      </c>
      <c r="O127" s="629">
        <v>4100</v>
      </c>
      <c r="P127" s="642">
        <v>0.6029411764705882</v>
      </c>
      <c r="Q127" s="630">
        <v>100</v>
      </c>
    </row>
    <row r="128" spans="1:17" ht="14.4" customHeight="1" x14ac:dyDescent="0.3">
      <c r="A128" s="625" t="s">
        <v>5297</v>
      </c>
      <c r="B128" s="626" t="s">
        <v>5138</v>
      </c>
      <c r="C128" s="626" t="s">
        <v>5155</v>
      </c>
      <c r="D128" s="626" t="s">
        <v>5182</v>
      </c>
      <c r="E128" s="626" t="s">
        <v>5183</v>
      </c>
      <c r="F128" s="629">
        <v>7</v>
      </c>
      <c r="G128" s="629">
        <v>1085</v>
      </c>
      <c r="H128" s="629">
        <v>1</v>
      </c>
      <c r="I128" s="629">
        <v>155</v>
      </c>
      <c r="J128" s="629">
        <v>165</v>
      </c>
      <c r="K128" s="629">
        <v>25740</v>
      </c>
      <c r="L128" s="629">
        <v>23.723502304147466</v>
      </c>
      <c r="M128" s="629">
        <v>156</v>
      </c>
      <c r="N128" s="629"/>
      <c r="O128" s="629"/>
      <c r="P128" s="642"/>
      <c r="Q128" s="630"/>
    </row>
    <row r="129" spans="1:17" ht="14.4" customHeight="1" x14ac:dyDescent="0.3">
      <c r="A129" s="625" t="s">
        <v>5297</v>
      </c>
      <c r="B129" s="626" t="s">
        <v>5138</v>
      </c>
      <c r="C129" s="626" t="s">
        <v>5155</v>
      </c>
      <c r="D129" s="626" t="s">
        <v>5184</v>
      </c>
      <c r="E129" s="626" t="s">
        <v>5183</v>
      </c>
      <c r="F129" s="629">
        <v>62</v>
      </c>
      <c r="G129" s="629">
        <v>4774</v>
      </c>
      <c r="H129" s="629">
        <v>1</v>
      </c>
      <c r="I129" s="629">
        <v>77</v>
      </c>
      <c r="J129" s="629">
        <v>104</v>
      </c>
      <c r="K129" s="629">
        <v>8112</v>
      </c>
      <c r="L129" s="629">
        <v>1.6992040217846669</v>
      </c>
      <c r="M129" s="629">
        <v>78</v>
      </c>
      <c r="N129" s="629"/>
      <c r="O129" s="629"/>
      <c r="P129" s="642"/>
      <c r="Q129" s="630"/>
    </row>
    <row r="130" spans="1:17" ht="14.4" customHeight="1" x14ac:dyDescent="0.3">
      <c r="A130" s="625" t="s">
        <v>5297</v>
      </c>
      <c r="B130" s="626" t="s">
        <v>5138</v>
      </c>
      <c r="C130" s="626" t="s">
        <v>5155</v>
      </c>
      <c r="D130" s="626" t="s">
        <v>5185</v>
      </c>
      <c r="E130" s="626" t="s">
        <v>5186</v>
      </c>
      <c r="F130" s="629">
        <v>2997</v>
      </c>
      <c r="G130" s="629">
        <v>689310</v>
      </c>
      <c r="H130" s="629">
        <v>1</v>
      </c>
      <c r="I130" s="629">
        <v>230</v>
      </c>
      <c r="J130" s="629">
        <v>1827</v>
      </c>
      <c r="K130" s="629">
        <v>422037</v>
      </c>
      <c r="L130" s="629">
        <v>0.61226008617312966</v>
      </c>
      <c r="M130" s="629">
        <v>231</v>
      </c>
      <c r="N130" s="629">
        <v>2776</v>
      </c>
      <c r="O130" s="629">
        <v>644032</v>
      </c>
      <c r="P130" s="642">
        <v>0.93431402416909659</v>
      </c>
      <c r="Q130" s="630">
        <v>232</v>
      </c>
    </row>
    <row r="131" spans="1:17" ht="14.4" customHeight="1" x14ac:dyDescent="0.3">
      <c r="A131" s="625" t="s">
        <v>5297</v>
      </c>
      <c r="B131" s="626" t="s">
        <v>5138</v>
      </c>
      <c r="C131" s="626" t="s">
        <v>5155</v>
      </c>
      <c r="D131" s="626" t="s">
        <v>5187</v>
      </c>
      <c r="E131" s="626" t="s">
        <v>5188</v>
      </c>
      <c r="F131" s="629">
        <v>3834</v>
      </c>
      <c r="G131" s="629">
        <v>440910</v>
      </c>
      <c r="H131" s="629">
        <v>1</v>
      </c>
      <c r="I131" s="629">
        <v>115</v>
      </c>
      <c r="J131" s="629">
        <v>4203</v>
      </c>
      <c r="K131" s="629">
        <v>487548</v>
      </c>
      <c r="L131" s="629">
        <v>1.1057766891202285</v>
      </c>
      <c r="M131" s="629">
        <v>116</v>
      </c>
      <c r="N131" s="629">
        <v>5016</v>
      </c>
      <c r="O131" s="629">
        <v>581856</v>
      </c>
      <c r="P131" s="642">
        <v>1.3196706810913792</v>
      </c>
      <c r="Q131" s="630">
        <v>116</v>
      </c>
    </row>
    <row r="132" spans="1:17" ht="14.4" customHeight="1" x14ac:dyDescent="0.3">
      <c r="A132" s="625" t="s">
        <v>5297</v>
      </c>
      <c r="B132" s="626" t="s">
        <v>5138</v>
      </c>
      <c r="C132" s="626" t="s">
        <v>5155</v>
      </c>
      <c r="D132" s="626" t="s">
        <v>5189</v>
      </c>
      <c r="E132" s="626" t="s">
        <v>5190</v>
      </c>
      <c r="F132" s="629">
        <v>8</v>
      </c>
      <c r="G132" s="629">
        <v>880</v>
      </c>
      <c r="H132" s="629">
        <v>1</v>
      </c>
      <c r="I132" s="629">
        <v>110</v>
      </c>
      <c r="J132" s="629"/>
      <c r="K132" s="629"/>
      <c r="L132" s="629"/>
      <c r="M132" s="629"/>
      <c r="N132" s="629">
        <v>16</v>
      </c>
      <c r="O132" s="629">
        <v>1792</v>
      </c>
      <c r="P132" s="642">
        <v>2.0363636363636362</v>
      </c>
      <c r="Q132" s="630">
        <v>112</v>
      </c>
    </row>
    <row r="133" spans="1:17" ht="14.4" customHeight="1" x14ac:dyDescent="0.3">
      <c r="A133" s="625" t="s">
        <v>5297</v>
      </c>
      <c r="B133" s="626" t="s">
        <v>5138</v>
      </c>
      <c r="C133" s="626" t="s">
        <v>5155</v>
      </c>
      <c r="D133" s="626" t="s">
        <v>5193</v>
      </c>
      <c r="E133" s="626" t="s">
        <v>5194</v>
      </c>
      <c r="F133" s="629">
        <v>126</v>
      </c>
      <c r="G133" s="629">
        <v>37044</v>
      </c>
      <c r="H133" s="629">
        <v>1</v>
      </c>
      <c r="I133" s="629">
        <v>294</v>
      </c>
      <c r="J133" s="629">
        <v>115</v>
      </c>
      <c r="K133" s="629">
        <v>33925</v>
      </c>
      <c r="L133" s="629">
        <v>0.91580282906813515</v>
      </c>
      <c r="M133" s="629">
        <v>295</v>
      </c>
      <c r="N133" s="629">
        <v>63</v>
      </c>
      <c r="O133" s="629">
        <v>18648</v>
      </c>
      <c r="P133" s="642">
        <v>0.50340136054421769</v>
      </c>
      <c r="Q133" s="630">
        <v>296</v>
      </c>
    </row>
    <row r="134" spans="1:17" ht="14.4" customHeight="1" x14ac:dyDescent="0.3">
      <c r="A134" s="625" t="s">
        <v>5297</v>
      </c>
      <c r="B134" s="626" t="s">
        <v>5138</v>
      </c>
      <c r="C134" s="626" t="s">
        <v>5155</v>
      </c>
      <c r="D134" s="626" t="s">
        <v>5195</v>
      </c>
      <c r="E134" s="626" t="s">
        <v>5196</v>
      </c>
      <c r="F134" s="629">
        <v>1</v>
      </c>
      <c r="G134" s="629">
        <v>318</v>
      </c>
      <c r="H134" s="629">
        <v>1</v>
      </c>
      <c r="I134" s="629">
        <v>318</v>
      </c>
      <c r="J134" s="629">
        <v>3</v>
      </c>
      <c r="K134" s="629">
        <v>957</v>
      </c>
      <c r="L134" s="629">
        <v>3.0094339622641511</v>
      </c>
      <c r="M134" s="629">
        <v>319</v>
      </c>
      <c r="N134" s="629"/>
      <c r="O134" s="629"/>
      <c r="P134" s="642"/>
      <c r="Q134" s="630"/>
    </row>
    <row r="135" spans="1:17" ht="14.4" customHeight="1" x14ac:dyDescent="0.3">
      <c r="A135" s="625" t="s">
        <v>5297</v>
      </c>
      <c r="B135" s="626" t="s">
        <v>5138</v>
      </c>
      <c r="C135" s="626" t="s">
        <v>5155</v>
      </c>
      <c r="D135" s="626" t="s">
        <v>5197</v>
      </c>
      <c r="E135" s="626" t="s">
        <v>5198</v>
      </c>
      <c r="F135" s="629">
        <v>95</v>
      </c>
      <c r="G135" s="629">
        <v>45790</v>
      </c>
      <c r="H135" s="629">
        <v>1</v>
      </c>
      <c r="I135" s="629">
        <v>482</v>
      </c>
      <c r="J135" s="629">
        <v>84</v>
      </c>
      <c r="K135" s="629">
        <v>40572</v>
      </c>
      <c r="L135" s="629">
        <v>0.88604498798864384</v>
      </c>
      <c r="M135" s="629">
        <v>483</v>
      </c>
      <c r="N135" s="629">
        <v>47</v>
      </c>
      <c r="O135" s="629">
        <v>22748</v>
      </c>
      <c r="P135" s="642">
        <v>0.4967896920725049</v>
      </c>
      <c r="Q135" s="630">
        <v>484</v>
      </c>
    </row>
    <row r="136" spans="1:17" ht="14.4" customHeight="1" x14ac:dyDescent="0.3">
      <c r="A136" s="625" t="s">
        <v>5297</v>
      </c>
      <c r="B136" s="626" t="s">
        <v>5138</v>
      </c>
      <c r="C136" s="626" t="s">
        <v>5155</v>
      </c>
      <c r="D136" s="626" t="s">
        <v>5199</v>
      </c>
      <c r="E136" s="626" t="s">
        <v>5200</v>
      </c>
      <c r="F136" s="629">
        <v>135</v>
      </c>
      <c r="G136" s="629">
        <v>91125</v>
      </c>
      <c r="H136" s="629">
        <v>1</v>
      </c>
      <c r="I136" s="629">
        <v>675</v>
      </c>
      <c r="J136" s="629">
        <v>188</v>
      </c>
      <c r="K136" s="629">
        <v>127088</v>
      </c>
      <c r="L136" s="629">
        <v>1.3946556927297669</v>
      </c>
      <c r="M136" s="629">
        <v>676</v>
      </c>
      <c r="N136" s="629">
        <v>107</v>
      </c>
      <c r="O136" s="629">
        <v>72439</v>
      </c>
      <c r="P136" s="642">
        <v>0.79494101508916326</v>
      </c>
      <c r="Q136" s="630">
        <v>677</v>
      </c>
    </row>
    <row r="137" spans="1:17" ht="14.4" customHeight="1" x14ac:dyDescent="0.3">
      <c r="A137" s="625" t="s">
        <v>5297</v>
      </c>
      <c r="B137" s="626" t="s">
        <v>5138</v>
      </c>
      <c r="C137" s="626" t="s">
        <v>5155</v>
      </c>
      <c r="D137" s="626" t="s">
        <v>5279</v>
      </c>
      <c r="E137" s="626" t="s">
        <v>5280</v>
      </c>
      <c r="F137" s="629">
        <v>1161</v>
      </c>
      <c r="G137" s="629">
        <v>849852</v>
      </c>
      <c r="H137" s="629">
        <v>1</v>
      </c>
      <c r="I137" s="629">
        <v>732</v>
      </c>
      <c r="J137" s="629">
        <v>692</v>
      </c>
      <c r="K137" s="629">
        <v>507236</v>
      </c>
      <c r="L137" s="629">
        <v>0.59685215778747358</v>
      </c>
      <c r="M137" s="629">
        <v>733</v>
      </c>
      <c r="N137" s="629">
        <v>475</v>
      </c>
      <c r="O137" s="629">
        <v>348650</v>
      </c>
      <c r="P137" s="642">
        <v>0.41024790198764022</v>
      </c>
      <c r="Q137" s="630">
        <v>734</v>
      </c>
    </row>
    <row r="138" spans="1:17" ht="14.4" customHeight="1" x14ac:dyDescent="0.3">
      <c r="A138" s="625" t="s">
        <v>5297</v>
      </c>
      <c r="B138" s="626" t="s">
        <v>5138</v>
      </c>
      <c r="C138" s="626" t="s">
        <v>5155</v>
      </c>
      <c r="D138" s="626" t="s">
        <v>5281</v>
      </c>
      <c r="E138" s="626" t="s">
        <v>5280</v>
      </c>
      <c r="F138" s="629">
        <v>96</v>
      </c>
      <c r="G138" s="629">
        <v>82368</v>
      </c>
      <c r="H138" s="629">
        <v>1</v>
      </c>
      <c r="I138" s="629">
        <v>858</v>
      </c>
      <c r="J138" s="629">
        <v>85</v>
      </c>
      <c r="K138" s="629">
        <v>73015</v>
      </c>
      <c r="L138" s="629">
        <v>0.88644862082362086</v>
      </c>
      <c r="M138" s="629">
        <v>859</v>
      </c>
      <c r="N138" s="629">
        <v>11</v>
      </c>
      <c r="O138" s="629">
        <v>9460</v>
      </c>
      <c r="P138" s="642">
        <v>0.11485042735042734</v>
      </c>
      <c r="Q138" s="630">
        <v>860</v>
      </c>
    </row>
    <row r="139" spans="1:17" ht="14.4" customHeight="1" x14ac:dyDescent="0.3">
      <c r="A139" s="625" t="s">
        <v>5297</v>
      </c>
      <c r="B139" s="626" t="s">
        <v>5138</v>
      </c>
      <c r="C139" s="626" t="s">
        <v>5155</v>
      </c>
      <c r="D139" s="626" t="s">
        <v>5306</v>
      </c>
      <c r="E139" s="626" t="s">
        <v>5280</v>
      </c>
      <c r="F139" s="629">
        <v>10</v>
      </c>
      <c r="G139" s="629">
        <v>9410</v>
      </c>
      <c r="H139" s="629">
        <v>1</v>
      </c>
      <c r="I139" s="629">
        <v>941</v>
      </c>
      <c r="J139" s="629"/>
      <c r="K139" s="629"/>
      <c r="L139" s="629"/>
      <c r="M139" s="629"/>
      <c r="N139" s="629">
        <v>3</v>
      </c>
      <c r="O139" s="629">
        <v>2829</v>
      </c>
      <c r="P139" s="642">
        <v>0.3006376195536663</v>
      </c>
      <c r="Q139" s="630">
        <v>943</v>
      </c>
    </row>
    <row r="140" spans="1:17" ht="14.4" customHeight="1" x14ac:dyDescent="0.3">
      <c r="A140" s="625" t="s">
        <v>5297</v>
      </c>
      <c r="B140" s="626" t="s">
        <v>5138</v>
      </c>
      <c r="C140" s="626" t="s">
        <v>5155</v>
      </c>
      <c r="D140" s="626" t="s">
        <v>5201</v>
      </c>
      <c r="E140" s="626" t="s">
        <v>5202</v>
      </c>
      <c r="F140" s="629">
        <v>11420</v>
      </c>
      <c r="G140" s="629">
        <v>913600</v>
      </c>
      <c r="H140" s="629">
        <v>1</v>
      </c>
      <c r="I140" s="629">
        <v>80</v>
      </c>
      <c r="J140" s="629">
        <v>9155</v>
      </c>
      <c r="K140" s="629">
        <v>741555</v>
      </c>
      <c r="L140" s="629">
        <v>0.81168454465849382</v>
      </c>
      <c r="M140" s="629">
        <v>81</v>
      </c>
      <c r="N140" s="629">
        <v>9932</v>
      </c>
      <c r="O140" s="629">
        <v>814424</v>
      </c>
      <c r="P140" s="642">
        <v>0.89144483362521887</v>
      </c>
      <c r="Q140" s="630">
        <v>82</v>
      </c>
    </row>
    <row r="141" spans="1:17" ht="14.4" customHeight="1" x14ac:dyDescent="0.3">
      <c r="A141" s="625" t="s">
        <v>5297</v>
      </c>
      <c r="B141" s="626" t="s">
        <v>5138</v>
      </c>
      <c r="C141" s="626" t="s">
        <v>5155</v>
      </c>
      <c r="D141" s="626" t="s">
        <v>5282</v>
      </c>
      <c r="E141" s="626" t="s">
        <v>5283</v>
      </c>
      <c r="F141" s="629">
        <v>382</v>
      </c>
      <c r="G141" s="629">
        <v>199404</v>
      </c>
      <c r="H141" s="629">
        <v>1</v>
      </c>
      <c r="I141" s="629">
        <v>522</v>
      </c>
      <c r="J141" s="629">
        <v>210</v>
      </c>
      <c r="K141" s="629">
        <v>109830</v>
      </c>
      <c r="L141" s="629">
        <v>0.55079135824757774</v>
      </c>
      <c r="M141" s="629">
        <v>523</v>
      </c>
      <c r="N141" s="629">
        <v>173</v>
      </c>
      <c r="O141" s="629">
        <v>90652</v>
      </c>
      <c r="P141" s="642">
        <v>0.45461475196084333</v>
      </c>
      <c r="Q141" s="630">
        <v>524</v>
      </c>
    </row>
    <row r="142" spans="1:17" ht="14.4" customHeight="1" x14ac:dyDescent="0.3">
      <c r="A142" s="625" t="s">
        <v>5297</v>
      </c>
      <c r="B142" s="626" t="s">
        <v>5138</v>
      </c>
      <c r="C142" s="626" t="s">
        <v>5155</v>
      </c>
      <c r="D142" s="626" t="s">
        <v>5205</v>
      </c>
      <c r="E142" s="626" t="s">
        <v>5206</v>
      </c>
      <c r="F142" s="629">
        <v>15</v>
      </c>
      <c r="G142" s="629">
        <v>4980</v>
      </c>
      <c r="H142" s="629">
        <v>1</v>
      </c>
      <c r="I142" s="629">
        <v>332</v>
      </c>
      <c r="J142" s="629">
        <v>11</v>
      </c>
      <c r="K142" s="629">
        <v>3663</v>
      </c>
      <c r="L142" s="629">
        <v>0.73554216867469879</v>
      </c>
      <c r="M142" s="629">
        <v>333</v>
      </c>
      <c r="N142" s="629">
        <v>9</v>
      </c>
      <c r="O142" s="629">
        <v>3015</v>
      </c>
      <c r="P142" s="642">
        <v>0.60542168674698793</v>
      </c>
      <c r="Q142" s="630">
        <v>335</v>
      </c>
    </row>
    <row r="143" spans="1:17" ht="14.4" customHeight="1" x14ac:dyDescent="0.3">
      <c r="A143" s="625" t="s">
        <v>5297</v>
      </c>
      <c r="B143" s="626" t="s">
        <v>5138</v>
      </c>
      <c r="C143" s="626" t="s">
        <v>5155</v>
      </c>
      <c r="D143" s="626" t="s">
        <v>5207</v>
      </c>
      <c r="E143" s="626" t="s">
        <v>5208</v>
      </c>
      <c r="F143" s="629">
        <v>1</v>
      </c>
      <c r="G143" s="629">
        <v>360</v>
      </c>
      <c r="H143" s="629">
        <v>1</v>
      </c>
      <c r="I143" s="629">
        <v>360</v>
      </c>
      <c r="J143" s="629">
        <v>2</v>
      </c>
      <c r="K143" s="629">
        <v>722</v>
      </c>
      <c r="L143" s="629">
        <v>2.0055555555555555</v>
      </c>
      <c r="M143" s="629">
        <v>361</v>
      </c>
      <c r="N143" s="629"/>
      <c r="O143" s="629"/>
      <c r="P143" s="642"/>
      <c r="Q143" s="630"/>
    </row>
    <row r="144" spans="1:17" ht="14.4" customHeight="1" x14ac:dyDescent="0.3">
      <c r="A144" s="625" t="s">
        <v>5297</v>
      </c>
      <c r="B144" s="626" t="s">
        <v>5138</v>
      </c>
      <c r="C144" s="626" t="s">
        <v>5155</v>
      </c>
      <c r="D144" s="626" t="s">
        <v>5209</v>
      </c>
      <c r="E144" s="626" t="s">
        <v>5210</v>
      </c>
      <c r="F144" s="629">
        <v>45</v>
      </c>
      <c r="G144" s="629">
        <v>23310</v>
      </c>
      <c r="H144" s="629">
        <v>1</v>
      </c>
      <c r="I144" s="629">
        <v>518</v>
      </c>
      <c r="J144" s="629">
        <v>6</v>
      </c>
      <c r="K144" s="629">
        <v>3114</v>
      </c>
      <c r="L144" s="629">
        <v>0.13359073359073359</v>
      </c>
      <c r="M144" s="629">
        <v>519</v>
      </c>
      <c r="N144" s="629">
        <v>7</v>
      </c>
      <c r="O144" s="629">
        <v>3640</v>
      </c>
      <c r="P144" s="642">
        <v>0.15615615615615616</v>
      </c>
      <c r="Q144" s="630">
        <v>520</v>
      </c>
    </row>
    <row r="145" spans="1:17" ht="14.4" customHeight="1" x14ac:dyDescent="0.3">
      <c r="A145" s="625" t="s">
        <v>5297</v>
      </c>
      <c r="B145" s="626" t="s">
        <v>5138</v>
      </c>
      <c r="C145" s="626" t="s">
        <v>5155</v>
      </c>
      <c r="D145" s="626" t="s">
        <v>5211</v>
      </c>
      <c r="E145" s="626" t="s">
        <v>5212</v>
      </c>
      <c r="F145" s="629">
        <v>17</v>
      </c>
      <c r="G145" s="629">
        <v>10166</v>
      </c>
      <c r="H145" s="629">
        <v>1</v>
      </c>
      <c r="I145" s="629">
        <v>598</v>
      </c>
      <c r="J145" s="629">
        <v>6</v>
      </c>
      <c r="K145" s="629">
        <v>3594</v>
      </c>
      <c r="L145" s="629">
        <v>0.35353137910682669</v>
      </c>
      <c r="M145" s="629">
        <v>599</v>
      </c>
      <c r="N145" s="629">
        <v>4</v>
      </c>
      <c r="O145" s="629">
        <v>2404</v>
      </c>
      <c r="P145" s="642">
        <v>0.23647452291953572</v>
      </c>
      <c r="Q145" s="630">
        <v>601</v>
      </c>
    </row>
    <row r="146" spans="1:17" ht="14.4" customHeight="1" x14ac:dyDescent="0.3">
      <c r="A146" s="625" t="s">
        <v>5297</v>
      </c>
      <c r="B146" s="626" t="s">
        <v>5138</v>
      </c>
      <c r="C146" s="626" t="s">
        <v>5155</v>
      </c>
      <c r="D146" s="626" t="s">
        <v>5213</v>
      </c>
      <c r="E146" s="626" t="s">
        <v>5214</v>
      </c>
      <c r="F146" s="629">
        <v>3</v>
      </c>
      <c r="G146" s="629">
        <v>2241</v>
      </c>
      <c r="H146" s="629">
        <v>1</v>
      </c>
      <c r="I146" s="629">
        <v>747</v>
      </c>
      <c r="J146" s="629">
        <v>4</v>
      </c>
      <c r="K146" s="629">
        <v>2992</v>
      </c>
      <c r="L146" s="629">
        <v>1.3351182507809014</v>
      </c>
      <c r="M146" s="629">
        <v>748</v>
      </c>
      <c r="N146" s="629">
        <v>3</v>
      </c>
      <c r="O146" s="629">
        <v>2247</v>
      </c>
      <c r="P146" s="642">
        <v>1.0026773761713521</v>
      </c>
      <c r="Q146" s="630">
        <v>749</v>
      </c>
    </row>
    <row r="147" spans="1:17" ht="14.4" customHeight="1" x14ac:dyDescent="0.3">
      <c r="A147" s="625" t="s">
        <v>5297</v>
      </c>
      <c r="B147" s="626" t="s">
        <v>5138</v>
      </c>
      <c r="C147" s="626" t="s">
        <v>5155</v>
      </c>
      <c r="D147" s="626" t="s">
        <v>5217</v>
      </c>
      <c r="E147" s="626" t="s">
        <v>5218</v>
      </c>
      <c r="F147" s="629">
        <v>3</v>
      </c>
      <c r="G147" s="629">
        <v>1809</v>
      </c>
      <c r="H147" s="629">
        <v>1</v>
      </c>
      <c r="I147" s="629">
        <v>603</v>
      </c>
      <c r="J147" s="629">
        <v>3</v>
      </c>
      <c r="K147" s="629">
        <v>1812</v>
      </c>
      <c r="L147" s="629">
        <v>1.0016583747927033</v>
      </c>
      <c r="M147" s="629">
        <v>604</v>
      </c>
      <c r="N147" s="629">
        <v>2</v>
      </c>
      <c r="O147" s="629">
        <v>1212</v>
      </c>
      <c r="P147" s="642">
        <v>0.66998341625207292</v>
      </c>
      <c r="Q147" s="630">
        <v>606</v>
      </c>
    </row>
    <row r="148" spans="1:17" ht="14.4" customHeight="1" x14ac:dyDescent="0.3">
      <c r="A148" s="625" t="s">
        <v>5297</v>
      </c>
      <c r="B148" s="626" t="s">
        <v>5138</v>
      </c>
      <c r="C148" s="626" t="s">
        <v>5155</v>
      </c>
      <c r="D148" s="626" t="s">
        <v>5284</v>
      </c>
      <c r="E148" s="626" t="s">
        <v>5218</v>
      </c>
      <c r="F148" s="629">
        <v>2</v>
      </c>
      <c r="G148" s="629">
        <v>1034</v>
      </c>
      <c r="H148" s="629">
        <v>1</v>
      </c>
      <c r="I148" s="629">
        <v>517</v>
      </c>
      <c r="J148" s="629">
        <v>1</v>
      </c>
      <c r="K148" s="629">
        <v>518</v>
      </c>
      <c r="L148" s="629">
        <v>0.50096711798839455</v>
      </c>
      <c r="M148" s="629">
        <v>518</v>
      </c>
      <c r="N148" s="629">
        <v>1</v>
      </c>
      <c r="O148" s="629">
        <v>520</v>
      </c>
      <c r="P148" s="642">
        <v>0.50290135396518376</v>
      </c>
      <c r="Q148" s="630">
        <v>520</v>
      </c>
    </row>
    <row r="149" spans="1:17" ht="14.4" customHeight="1" x14ac:dyDescent="0.3">
      <c r="A149" s="625" t="s">
        <v>5297</v>
      </c>
      <c r="B149" s="626" t="s">
        <v>5138</v>
      </c>
      <c r="C149" s="626" t="s">
        <v>5155</v>
      </c>
      <c r="D149" s="626" t="s">
        <v>5307</v>
      </c>
      <c r="E149" s="626" t="s">
        <v>5308</v>
      </c>
      <c r="F149" s="629"/>
      <c r="G149" s="629"/>
      <c r="H149" s="629"/>
      <c r="I149" s="629"/>
      <c r="J149" s="629">
        <v>2</v>
      </c>
      <c r="K149" s="629">
        <v>2728</v>
      </c>
      <c r="L149" s="629"/>
      <c r="M149" s="629">
        <v>1364</v>
      </c>
      <c r="N149" s="629">
        <v>1</v>
      </c>
      <c r="O149" s="629">
        <v>1366</v>
      </c>
      <c r="P149" s="642"/>
      <c r="Q149" s="630">
        <v>1366</v>
      </c>
    </row>
    <row r="150" spans="1:17" ht="14.4" customHeight="1" x14ac:dyDescent="0.3">
      <c r="A150" s="625" t="s">
        <v>5297</v>
      </c>
      <c r="B150" s="626" t="s">
        <v>5138</v>
      </c>
      <c r="C150" s="626" t="s">
        <v>5155</v>
      </c>
      <c r="D150" s="626" t="s">
        <v>5219</v>
      </c>
      <c r="E150" s="626" t="s">
        <v>5220</v>
      </c>
      <c r="F150" s="629">
        <v>317</v>
      </c>
      <c r="G150" s="629">
        <v>54207</v>
      </c>
      <c r="H150" s="629">
        <v>1</v>
      </c>
      <c r="I150" s="629">
        <v>171</v>
      </c>
      <c r="J150" s="629">
        <v>202</v>
      </c>
      <c r="K150" s="629">
        <v>34744</v>
      </c>
      <c r="L150" s="629">
        <v>0.64095043075617542</v>
      </c>
      <c r="M150" s="629">
        <v>172</v>
      </c>
      <c r="N150" s="629">
        <v>136</v>
      </c>
      <c r="O150" s="629">
        <v>23392</v>
      </c>
      <c r="P150" s="642">
        <v>0.43153098308336563</v>
      </c>
      <c r="Q150" s="630">
        <v>172</v>
      </c>
    </row>
    <row r="151" spans="1:17" ht="14.4" customHeight="1" x14ac:dyDescent="0.3">
      <c r="A151" s="625" t="s">
        <v>5297</v>
      </c>
      <c r="B151" s="626" t="s">
        <v>5138</v>
      </c>
      <c r="C151" s="626" t="s">
        <v>5155</v>
      </c>
      <c r="D151" s="626" t="s">
        <v>5309</v>
      </c>
      <c r="E151" s="626" t="s">
        <v>5310</v>
      </c>
      <c r="F151" s="629">
        <v>1</v>
      </c>
      <c r="G151" s="629">
        <v>522</v>
      </c>
      <c r="H151" s="629">
        <v>1</v>
      </c>
      <c r="I151" s="629">
        <v>522</v>
      </c>
      <c r="J151" s="629">
        <v>1</v>
      </c>
      <c r="K151" s="629">
        <v>523</v>
      </c>
      <c r="L151" s="629">
        <v>1.0019157088122606</v>
      </c>
      <c r="M151" s="629">
        <v>523</v>
      </c>
      <c r="N151" s="629"/>
      <c r="O151" s="629"/>
      <c r="P151" s="642"/>
      <c r="Q151" s="630"/>
    </row>
    <row r="152" spans="1:17" ht="14.4" customHeight="1" x14ac:dyDescent="0.3">
      <c r="A152" s="625" t="s">
        <v>5297</v>
      </c>
      <c r="B152" s="626" t="s">
        <v>5138</v>
      </c>
      <c r="C152" s="626" t="s">
        <v>5155</v>
      </c>
      <c r="D152" s="626" t="s">
        <v>5311</v>
      </c>
      <c r="E152" s="626" t="s">
        <v>5312</v>
      </c>
      <c r="F152" s="629">
        <v>23</v>
      </c>
      <c r="G152" s="629">
        <v>7751</v>
      </c>
      <c r="H152" s="629">
        <v>1</v>
      </c>
      <c r="I152" s="629">
        <v>337</v>
      </c>
      <c r="J152" s="629">
        <v>4</v>
      </c>
      <c r="K152" s="629">
        <v>1352</v>
      </c>
      <c r="L152" s="629">
        <v>0.17442910592181654</v>
      </c>
      <c r="M152" s="629">
        <v>338</v>
      </c>
      <c r="N152" s="629">
        <v>11</v>
      </c>
      <c r="O152" s="629">
        <v>3740</v>
      </c>
      <c r="P152" s="642">
        <v>0.48251838472455166</v>
      </c>
      <c r="Q152" s="630">
        <v>340</v>
      </c>
    </row>
    <row r="153" spans="1:17" ht="14.4" customHeight="1" x14ac:dyDescent="0.3">
      <c r="A153" s="625" t="s">
        <v>5297</v>
      </c>
      <c r="B153" s="626" t="s">
        <v>5138</v>
      </c>
      <c r="C153" s="626" t="s">
        <v>5155</v>
      </c>
      <c r="D153" s="626" t="s">
        <v>5221</v>
      </c>
      <c r="E153" s="626" t="s">
        <v>5194</v>
      </c>
      <c r="F153" s="629">
        <v>27</v>
      </c>
      <c r="G153" s="629">
        <v>9720</v>
      </c>
      <c r="H153" s="629">
        <v>1</v>
      </c>
      <c r="I153" s="629">
        <v>360</v>
      </c>
      <c r="J153" s="629">
        <v>47</v>
      </c>
      <c r="K153" s="629">
        <v>17014</v>
      </c>
      <c r="L153" s="629">
        <v>1.7504115226337449</v>
      </c>
      <c r="M153" s="629">
        <v>362</v>
      </c>
      <c r="N153" s="629">
        <v>34</v>
      </c>
      <c r="O153" s="629">
        <v>12410</v>
      </c>
      <c r="P153" s="642">
        <v>1.2767489711934157</v>
      </c>
      <c r="Q153" s="630">
        <v>365</v>
      </c>
    </row>
    <row r="154" spans="1:17" ht="14.4" customHeight="1" x14ac:dyDescent="0.3">
      <c r="A154" s="625" t="s">
        <v>5297</v>
      </c>
      <c r="B154" s="626" t="s">
        <v>5138</v>
      </c>
      <c r="C154" s="626" t="s">
        <v>5155</v>
      </c>
      <c r="D154" s="626" t="s">
        <v>5222</v>
      </c>
      <c r="E154" s="626" t="s">
        <v>5196</v>
      </c>
      <c r="F154" s="629"/>
      <c r="G154" s="629"/>
      <c r="H154" s="629"/>
      <c r="I154" s="629"/>
      <c r="J154" s="629"/>
      <c r="K154" s="629"/>
      <c r="L154" s="629"/>
      <c r="M154" s="629"/>
      <c r="N154" s="629">
        <v>3</v>
      </c>
      <c r="O154" s="629">
        <v>1167</v>
      </c>
      <c r="P154" s="642"/>
      <c r="Q154" s="630">
        <v>389</v>
      </c>
    </row>
    <row r="155" spans="1:17" ht="14.4" customHeight="1" x14ac:dyDescent="0.3">
      <c r="A155" s="625" t="s">
        <v>5297</v>
      </c>
      <c r="B155" s="626" t="s">
        <v>5138</v>
      </c>
      <c r="C155" s="626" t="s">
        <v>5155</v>
      </c>
      <c r="D155" s="626" t="s">
        <v>5223</v>
      </c>
      <c r="E155" s="626" t="s">
        <v>5198</v>
      </c>
      <c r="F155" s="629">
        <v>37</v>
      </c>
      <c r="G155" s="629">
        <v>20276</v>
      </c>
      <c r="H155" s="629">
        <v>1</v>
      </c>
      <c r="I155" s="629">
        <v>548</v>
      </c>
      <c r="J155" s="629">
        <v>111</v>
      </c>
      <c r="K155" s="629">
        <v>61050</v>
      </c>
      <c r="L155" s="629">
        <v>3.0109489051094891</v>
      </c>
      <c r="M155" s="629">
        <v>550</v>
      </c>
      <c r="N155" s="629">
        <v>89</v>
      </c>
      <c r="O155" s="629">
        <v>49217</v>
      </c>
      <c r="P155" s="642">
        <v>2.4273525350167686</v>
      </c>
      <c r="Q155" s="630">
        <v>553</v>
      </c>
    </row>
    <row r="156" spans="1:17" ht="14.4" customHeight="1" x14ac:dyDescent="0.3">
      <c r="A156" s="625" t="s">
        <v>5297</v>
      </c>
      <c r="B156" s="626" t="s">
        <v>5138</v>
      </c>
      <c r="C156" s="626" t="s">
        <v>5155</v>
      </c>
      <c r="D156" s="626" t="s">
        <v>5224</v>
      </c>
      <c r="E156" s="626" t="s">
        <v>5200</v>
      </c>
      <c r="F156" s="629">
        <v>233</v>
      </c>
      <c r="G156" s="629">
        <v>172653</v>
      </c>
      <c r="H156" s="629">
        <v>1</v>
      </c>
      <c r="I156" s="629">
        <v>741</v>
      </c>
      <c r="J156" s="629">
        <v>183</v>
      </c>
      <c r="K156" s="629">
        <v>135969</v>
      </c>
      <c r="L156" s="629">
        <v>0.78752758422963975</v>
      </c>
      <c r="M156" s="629">
        <v>743</v>
      </c>
      <c r="N156" s="629">
        <v>452</v>
      </c>
      <c r="O156" s="629">
        <v>337192</v>
      </c>
      <c r="P156" s="642">
        <v>1.9530040022472821</v>
      </c>
      <c r="Q156" s="630">
        <v>746</v>
      </c>
    </row>
    <row r="157" spans="1:17" ht="14.4" customHeight="1" x14ac:dyDescent="0.3">
      <c r="A157" s="625" t="s">
        <v>5297</v>
      </c>
      <c r="B157" s="626" t="s">
        <v>5138</v>
      </c>
      <c r="C157" s="626" t="s">
        <v>5155</v>
      </c>
      <c r="D157" s="626" t="s">
        <v>5285</v>
      </c>
      <c r="E157" s="626" t="s">
        <v>5280</v>
      </c>
      <c r="F157" s="629">
        <v>3881</v>
      </c>
      <c r="G157" s="629">
        <v>3097038</v>
      </c>
      <c r="H157" s="629">
        <v>1</v>
      </c>
      <c r="I157" s="629">
        <v>798</v>
      </c>
      <c r="J157" s="629">
        <v>4129</v>
      </c>
      <c r="K157" s="629">
        <v>3303200</v>
      </c>
      <c r="L157" s="629">
        <v>1.0665674751165468</v>
      </c>
      <c r="M157" s="629">
        <v>800</v>
      </c>
      <c r="N157" s="629">
        <v>5459</v>
      </c>
      <c r="O157" s="629">
        <v>4383577</v>
      </c>
      <c r="P157" s="642">
        <v>1.4154094977200797</v>
      </c>
      <c r="Q157" s="630">
        <v>803</v>
      </c>
    </row>
    <row r="158" spans="1:17" ht="14.4" customHeight="1" x14ac:dyDescent="0.3">
      <c r="A158" s="625" t="s">
        <v>5297</v>
      </c>
      <c r="B158" s="626" t="s">
        <v>5138</v>
      </c>
      <c r="C158" s="626" t="s">
        <v>5155</v>
      </c>
      <c r="D158" s="626" t="s">
        <v>5286</v>
      </c>
      <c r="E158" s="626" t="s">
        <v>5280</v>
      </c>
      <c r="F158" s="629">
        <v>5321</v>
      </c>
      <c r="G158" s="629">
        <v>4916604</v>
      </c>
      <c r="H158" s="629">
        <v>1</v>
      </c>
      <c r="I158" s="629">
        <v>924</v>
      </c>
      <c r="J158" s="629">
        <v>3763</v>
      </c>
      <c r="K158" s="629">
        <v>3484538</v>
      </c>
      <c r="L158" s="629">
        <v>0.70872862650723956</v>
      </c>
      <c r="M158" s="629">
        <v>926</v>
      </c>
      <c r="N158" s="629">
        <v>3409</v>
      </c>
      <c r="O158" s="629">
        <v>3166961</v>
      </c>
      <c r="P158" s="642">
        <v>0.64413587101991532</v>
      </c>
      <c r="Q158" s="630">
        <v>929</v>
      </c>
    </row>
    <row r="159" spans="1:17" ht="14.4" customHeight="1" x14ac:dyDescent="0.3">
      <c r="A159" s="625" t="s">
        <v>5297</v>
      </c>
      <c r="B159" s="626" t="s">
        <v>5138</v>
      </c>
      <c r="C159" s="626" t="s">
        <v>5155</v>
      </c>
      <c r="D159" s="626" t="s">
        <v>5287</v>
      </c>
      <c r="E159" s="626" t="s">
        <v>5280</v>
      </c>
      <c r="F159" s="629">
        <v>617</v>
      </c>
      <c r="G159" s="629">
        <v>621319</v>
      </c>
      <c r="H159" s="629">
        <v>1</v>
      </c>
      <c r="I159" s="629">
        <v>1007</v>
      </c>
      <c r="J159" s="629">
        <v>191</v>
      </c>
      <c r="K159" s="629">
        <v>192719</v>
      </c>
      <c r="L159" s="629">
        <v>0.31017721975345997</v>
      </c>
      <c r="M159" s="629">
        <v>1009</v>
      </c>
      <c r="N159" s="629">
        <v>202</v>
      </c>
      <c r="O159" s="629">
        <v>204424</v>
      </c>
      <c r="P159" s="642">
        <v>0.32901617365636654</v>
      </c>
      <c r="Q159" s="630">
        <v>1012</v>
      </c>
    </row>
    <row r="160" spans="1:17" ht="14.4" customHeight="1" x14ac:dyDescent="0.3">
      <c r="A160" s="625" t="s">
        <v>5297</v>
      </c>
      <c r="B160" s="626" t="s">
        <v>5138</v>
      </c>
      <c r="C160" s="626" t="s">
        <v>5155</v>
      </c>
      <c r="D160" s="626" t="s">
        <v>5225</v>
      </c>
      <c r="E160" s="626" t="s">
        <v>5206</v>
      </c>
      <c r="F160" s="629">
        <v>19</v>
      </c>
      <c r="G160" s="629">
        <v>8208</v>
      </c>
      <c r="H160" s="629">
        <v>1</v>
      </c>
      <c r="I160" s="629">
        <v>432</v>
      </c>
      <c r="J160" s="629">
        <v>6</v>
      </c>
      <c r="K160" s="629">
        <v>2610</v>
      </c>
      <c r="L160" s="629">
        <v>0.31798245614035087</v>
      </c>
      <c r="M160" s="629">
        <v>435</v>
      </c>
      <c r="N160" s="629">
        <v>20</v>
      </c>
      <c r="O160" s="629">
        <v>8780</v>
      </c>
      <c r="P160" s="642">
        <v>1.0696881091617934</v>
      </c>
      <c r="Q160" s="630">
        <v>439</v>
      </c>
    </row>
    <row r="161" spans="1:17" ht="14.4" customHeight="1" x14ac:dyDescent="0.3">
      <c r="A161" s="625" t="s">
        <v>5297</v>
      </c>
      <c r="B161" s="626" t="s">
        <v>5138</v>
      </c>
      <c r="C161" s="626" t="s">
        <v>5155</v>
      </c>
      <c r="D161" s="626" t="s">
        <v>5226</v>
      </c>
      <c r="E161" s="626" t="s">
        <v>5208</v>
      </c>
      <c r="F161" s="629"/>
      <c r="G161" s="629"/>
      <c r="H161" s="629"/>
      <c r="I161" s="629"/>
      <c r="J161" s="629"/>
      <c r="K161" s="629"/>
      <c r="L161" s="629"/>
      <c r="M161" s="629"/>
      <c r="N161" s="629">
        <v>11</v>
      </c>
      <c r="O161" s="629">
        <v>4741</v>
      </c>
      <c r="P161" s="642"/>
      <c r="Q161" s="630">
        <v>431</v>
      </c>
    </row>
    <row r="162" spans="1:17" ht="14.4" customHeight="1" x14ac:dyDescent="0.3">
      <c r="A162" s="625" t="s">
        <v>5297</v>
      </c>
      <c r="B162" s="626" t="s">
        <v>5138</v>
      </c>
      <c r="C162" s="626" t="s">
        <v>5155</v>
      </c>
      <c r="D162" s="626" t="s">
        <v>5293</v>
      </c>
      <c r="E162" s="626" t="s">
        <v>5210</v>
      </c>
      <c r="F162" s="629">
        <v>100</v>
      </c>
      <c r="G162" s="629">
        <v>58400</v>
      </c>
      <c r="H162" s="629">
        <v>1</v>
      </c>
      <c r="I162" s="629">
        <v>584</v>
      </c>
      <c r="J162" s="629">
        <v>46</v>
      </c>
      <c r="K162" s="629">
        <v>26956</v>
      </c>
      <c r="L162" s="629">
        <v>0.46157534246575344</v>
      </c>
      <c r="M162" s="629">
        <v>586</v>
      </c>
      <c r="N162" s="629">
        <v>48</v>
      </c>
      <c r="O162" s="629">
        <v>28272</v>
      </c>
      <c r="P162" s="642">
        <v>0.48410958904109591</v>
      </c>
      <c r="Q162" s="630">
        <v>589</v>
      </c>
    </row>
    <row r="163" spans="1:17" ht="14.4" customHeight="1" x14ac:dyDescent="0.3">
      <c r="A163" s="625" t="s">
        <v>5297</v>
      </c>
      <c r="B163" s="626" t="s">
        <v>5138</v>
      </c>
      <c r="C163" s="626" t="s">
        <v>5155</v>
      </c>
      <c r="D163" s="626" t="s">
        <v>5288</v>
      </c>
      <c r="E163" s="626" t="s">
        <v>5210</v>
      </c>
      <c r="F163" s="629">
        <v>113</v>
      </c>
      <c r="G163" s="629">
        <v>89948</v>
      </c>
      <c r="H163" s="629">
        <v>1</v>
      </c>
      <c r="I163" s="629">
        <v>796</v>
      </c>
      <c r="J163" s="629">
        <v>69</v>
      </c>
      <c r="K163" s="629">
        <v>55062</v>
      </c>
      <c r="L163" s="629">
        <v>0.61215368879797216</v>
      </c>
      <c r="M163" s="629">
        <v>798</v>
      </c>
      <c r="N163" s="629">
        <v>243</v>
      </c>
      <c r="O163" s="629">
        <v>194643</v>
      </c>
      <c r="P163" s="642">
        <v>2.163950282385378</v>
      </c>
      <c r="Q163" s="630">
        <v>801</v>
      </c>
    </row>
    <row r="164" spans="1:17" ht="14.4" customHeight="1" x14ac:dyDescent="0.3">
      <c r="A164" s="625" t="s">
        <v>5297</v>
      </c>
      <c r="B164" s="626" t="s">
        <v>5138</v>
      </c>
      <c r="C164" s="626" t="s">
        <v>5155</v>
      </c>
      <c r="D164" s="626" t="s">
        <v>5313</v>
      </c>
      <c r="E164" s="626" t="s">
        <v>5210</v>
      </c>
      <c r="F164" s="629">
        <v>2</v>
      </c>
      <c r="G164" s="629">
        <v>1692</v>
      </c>
      <c r="H164" s="629">
        <v>1</v>
      </c>
      <c r="I164" s="629">
        <v>846</v>
      </c>
      <c r="J164" s="629">
        <v>18</v>
      </c>
      <c r="K164" s="629">
        <v>15264</v>
      </c>
      <c r="L164" s="629">
        <v>9.0212765957446805</v>
      </c>
      <c r="M164" s="629">
        <v>848</v>
      </c>
      <c r="N164" s="629">
        <v>26</v>
      </c>
      <c r="O164" s="629">
        <v>22126</v>
      </c>
      <c r="P164" s="642">
        <v>13.076832151300236</v>
      </c>
      <c r="Q164" s="630">
        <v>851</v>
      </c>
    </row>
    <row r="165" spans="1:17" ht="14.4" customHeight="1" x14ac:dyDescent="0.3">
      <c r="A165" s="625" t="s">
        <v>5297</v>
      </c>
      <c r="B165" s="626" t="s">
        <v>5138</v>
      </c>
      <c r="C165" s="626" t="s">
        <v>5155</v>
      </c>
      <c r="D165" s="626" t="s">
        <v>5289</v>
      </c>
      <c r="E165" s="626" t="s">
        <v>5212</v>
      </c>
      <c r="F165" s="629">
        <v>237</v>
      </c>
      <c r="G165" s="629">
        <v>165426</v>
      </c>
      <c r="H165" s="629">
        <v>1</v>
      </c>
      <c r="I165" s="629">
        <v>698</v>
      </c>
      <c r="J165" s="629">
        <v>154</v>
      </c>
      <c r="K165" s="629">
        <v>107954</v>
      </c>
      <c r="L165" s="629">
        <v>0.65258181906109081</v>
      </c>
      <c r="M165" s="629">
        <v>701</v>
      </c>
      <c r="N165" s="629">
        <v>172</v>
      </c>
      <c r="O165" s="629">
        <v>121260</v>
      </c>
      <c r="P165" s="642">
        <v>0.73301657538718223</v>
      </c>
      <c r="Q165" s="630">
        <v>705</v>
      </c>
    </row>
    <row r="166" spans="1:17" ht="14.4" customHeight="1" x14ac:dyDescent="0.3">
      <c r="A166" s="625" t="s">
        <v>5297</v>
      </c>
      <c r="B166" s="626" t="s">
        <v>5138</v>
      </c>
      <c r="C166" s="626" t="s">
        <v>5155</v>
      </c>
      <c r="D166" s="626" t="s">
        <v>5227</v>
      </c>
      <c r="E166" s="626" t="s">
        <v>5214</v>
      </c>
      <c r="F166" s="629">
        <v>201</v>
      </c>
      <c r="G166" s="629">
        <v>163413</v>
      </c>
      <c r="H166" s="629">
        <v>1</v>
      </c>
      <c r="I166" s="629">
        <v>813</v>
      </c>
      <c r="J166" s="629">
        <v>124</v>
      </c>
      <c r="K166" s="629">
        <v>101060</v>
      </c>
      <c r="L166" s="629">
        <v>0.61843305000214177</v>
      </c>
      <c r="M166" s="629">
        <v>815</v>
      </c>
      <c r="N166" s="629">
        <v>148</v>
      </c>
      <c r="O166" s="629">
        <v>121064</v>
      </c>
      <c r="P166" s="642">
        <v>0.7408468114531892</v>
      </c>
      <c r="Q166" s="630">
        <v>818</v>
      </c>
    </row>
    <row r="167" spans="1:17" ht="14.4" customHeight="1" x14ac:dyDescent="0.3">
      <c r="A167" s="625" t="s">
        <v>5297</v>
      </c>
      <c r="B167" s="626" t="s">
        <v>5138</v>
      </c>
      <c r="C167" s="626" t="s">
        <v>5155</v>
      </c>
      <c r="D167" s="626" t="s">
        <v>5228</v>
      </c>
      <c r="E167" s="626" t="s">
        <v>5220</v>
      </c>
      <c r="F167" s="629">
        <v>1460</v>
      </c>
      <c r="G167" s="629">
        <v>299300</v>
      </c>
      <c r="H167" s="629">
        <v>1</v>
      </c>
      <c r="I167" s="629">
        <v>205</v>
      </c>
      <c r="J167" s="629">
        <v>1393</v>
      </c>
      <c r="K167" s="629">
        <v>286958</v>
      </c>
      <c r="L167" s="629">
        <v>0.95876378215836955</v>
      </c>
      <c r="M167" s="629">
        <v>206</v>
      </c>
      <c r="N167" s="629">
        <v>1686</v>
      </c>
      <c r="O167" s="629">
        <v>349002</v>
      </c>
      <c r="P167" s="642">
        <v>1.1660608085532911</v>
      </c>
      <c r="Q167" s="630">
        <v>207</v>
      </c>
    </row>
    <row r="168" spans="1:17" ht="14.4" customHeight="1" x14ac:dyDescent="0.3">
      <c r="A168" s="625" t="s">
        <v>5297</v>
      </c>
      <c r="B168" s="626" t="s">
        <v>5138</v>
      </c>
      <c r="C168" s="626" t="s">
        <v>5155</v>
      </c>
      <c r="D168" s="626" t="s">
        <v>5229</v>
      </c>
      <c r="E168" s="626" t="s">
        <v>5230</v>
      </c>
      <c r="F168" s="629"/>
      <c r="G168" s="629"/>
      <c r="H168" s="629"/>
      <c r="I168" s="629"/>
      <c r="J168" s="629">
        <v>4</v>
      </c>
      <c r="K168" s="629">
        <v>2568</v>
      </c>
      <c r="L168" s="629"/>
      <c r="M168" s="629">
        <v>642</v>
      </c>
      <c r="N168" s="629"/>
      <c r="O168" s="629"/>
      <c r="P168" s="642"/>
      <c r="Q168" s="630"/>
    </row>
    <row r="169" spans="1:17" ht="14.4" customHeight="1" x14ac:dyDescent="0.3">
      <c r="A169" s="625" t="s">
        <v>5297</v>
      </c>
      <c r="B169" s="626" t="s">
        <v>5138</v>
      </c>
      <c r="C169" s="626" t="s">
        <v>5155</v>
      </c>
      <c r="D169" s="626" t="s">
        <v>5231</v>
      </c>
      <c r="E169" s="626" t="s">
        <v>5232</v>
      </c>
      <c r="F169" s="629">
        <v>26</v>
      </c>
      <c r="G169" s="629">
        <v>8424</v>
      </c>
      <c r="H169" s="629">
        <v>1</v>
      </c>
      <c r="I169" s="629">
        <v>324</v>
      </c>
      <c r="J169" s="629">
        <v>27</v>
      </c>
      <c r="K169" s="629">
        <v>8802</v>
      </c>
      <c r="L169" s="629">
        <v>1.0448717948717949</v>
      </c>
      <c r="M169" s="629">
        <v>326</v>
      </c>
      <c r="N169" s="629">
        <v>40</v>
      </c>
      <c r="O169" s="629">
        <v>13080</v>
      </c>
      <c r="P169" s="642">
        <v>1.5527065527065527</v>
      </c>
      <c r="Q169" s="630">
        <v>327</v>
      </c>
    </row>
    <row r="170" spans="1:17" ht="14.4" customHeight="1" x14ac:dyDescent="0.3">
      <c r="A170" s="625" t="s">
        <v>5297</v>
      </c>
      <c r="B170" s="626" t="s">
        <v>5138</v>
      </c>
      <c r="C170" s="626" t="s">
        <v>5155</v>
      </c>
      <c r="D170" s="626" t="s">
        <v>5235</v>
      </c>
      <c r="E170" s="626" t="s">
        <v>5236</v>
      </c>
      <c r="F170" s="629"/>
      <c r="G170" s="629"/>
      <c r="H170" s="629"/>
      <c r="I170" s="629"/>
      <c r="J170" s="629"/>
      <c r="K170" s="629"/>
      <c r="L170" s="629"/>
      <c r="M170" s="629"/>
      <c r="N170" s="629">
        <v>1</v>
      </c>
      <c r="O170" s="629">
        <v>1043</v>
      </c>
      <c r="P170" s="642"/>
      <c r="Q170" s="630">
        <v>1043</v>
      </c>
    </row>
    <row r="171" spans="1:17" ht="14.4" customHeight="1" x14ac:dyDescent="0.3">
      <c r="A171" s="625" t="s">
        <v>5297</v>
      </c>
      <c r="B171" s="626" t="s">
        <v>5138</v>
      </c>
      <c r="C171" s="626" t="s">
        <v>5155</v>
      </c>
      <c r="D171" s="626" t="s">
        <v>5239</v>
      </c>
      <c r="E171" s="626" t="s">
        <v>5240</v>
      </c>
      <c r="F171" s="629">
        <v>4</v>
      </c>
      <c r="G171" s="629">
        <v>0</v>
      </c>
      <c r="H171" s="629"/>
      <c r="I171" s="629">
        <v>0</v>
      </c>
      <c r="J171" s="629">
        <v>9</v>
      </c>
      <c r="K171" s="629">
        <v>0</v>
      </c>
      <c r="L171" s="629"/>
      <c r="M171" s="629">
        <v>0</v>
      </c>
      <c r="N171" s="629">
        <v>9</v>
      </c>
      <c r="O171" s="629">
        <v>0</v>
      </c>
      <c r="P171" s="642"/>
      <c r="Q171" s="630">
        <v>0</v>
      </c>
    </row>
    <row r="172" spans="1:17" ht="14.4" customHeight="1" x14ac:dyDescent="0.3">
      <c r="A172" s="625" t="s">
        <v>5314</v>
      </c>
      <c r="B172" s="626" t="s">
        <v>5138</v>
      </c>
      <c r="C172" s="626" t="s">
        <v>5144</v>
      </c>
      <c r="D172" s="626" t="s">
        <v>5298</v>
      </c>
      <c r="E172" s="626" t="s">
        <v>5299</v>
      </c>
      <c r="F172" s="629">
        <v>7</v>
      </c>
      <c r="G172" s="629">
        <v>16170</v>
      </c>
      <c r="H172" s="629">
        <v>1</v>
      </c>
      <c r="I172" s="629">
        <v>2310</v>
      </c>
      <c r="J172" s="629">
        <v>7</v>
      </c>
      <c r="K172" s="629">
        <v>16170</v>
      </c>
      <c r="L172" s="629">
        <v>1</v>
      </c>
      <c r="M172" s="629">
        <v>2310</v>
      </c>
      <c r="N172" s="629">
        <v>5</v>
      </c>
      <c r="O172" s="629">
        <v>11550</v>
      </c>
      <c r="P172" s="642">
        <v>0.7142857142857143</v>
      </c>
      <c r="Q172" s="630">
        <v>2310</v>
      </c>
    </row>
    <row r="173" spans="1:17" ht="14.4" customHeight="1" x14ac:dyDescent="0.3">
      <c r="A173" s="625" t="s">
        <v>5314</v>
      </c>
      <c r="B173" s="626" t="s">
        <v>5138</v>
      </c>
      <c r="C173" s="626" t="s">
        <v>5144</v>
      </c>
      <c r="D173" s="626" t="s">
        <v>5271</v>
      </c>
      <c r="E173" s="626" t="s">
        <v>5272</v>
      </c>
      <c r="F173" s="629"/>
      <c r="G173" s="629"/>
      <c r="H173" s="629"/>
      <c r="I173" s="629"/>
      <c r="J173" s="629"/>
      <c r="K173" s="629"/>
      <c r="L173" s="629"/>
      <c r="M173" s="629"/>
      <c r="N173" s="629">
        <v>127</v>
      </c>
      <c r="O173" s="629">
        <v>114903.25</v>
      </c>
      <c r="P173" s="642"/>
      <c r="Q173" s="630">
        <v>904.75</v>
      </c>
    </row>
    <row r="174" spans="1:17" ht="14.4" customHeight="1" x14ac:dyDescent="0.3">
      <c r="A174" s="625" t="s">
        <v>5314</v>
      </c>
      <c r="B174" s="626" t="s">
        <v>5138</v>
      </c>
      <c r="C174" s="626" t="s">
        <v>5144</v>
      </c>
      <c r="D174" s="626" t="s">
        <v>5145</v>
      </c>
      <c r="E174" s="626" t="s">
        <v>5146</v>
      </c>
      <c r="F174" s="629"/>
      <c r="G174" s="629"/>
      <c r="H174" s="629"/>
      <c r="I174" s="629"/>
      <c r="J174" s="629"/>
      <c r="K174" s="629"/>
      <c r="L174" s="629"/>
      <c r="M174" s="629"/>
      <c r="N174" s="629">
        <v>1</v>
      </c>
      <c r="O174" s="629">
        <v>242.64</v>
      </c>
      <c r="P174" s="642"/>
      <c r="Q174" s="630">
        <v>242.64</v>
      </c>
    </row>
    <row r="175" spans="1:17" ht="14.4" customHeight="1" x14ac:dyDescent="0.3">
      <c r="A175" s="625" t="s">
        <v>5314</v>
      </c>
      <c r="B175" s="626" t="s">
        <v>5138</v>
      </c>
      <c r="C175" s="626" t="s">
        <v>5144</v>
      </c>
      <c r="D175" s="626" t="s">
        <v>5147</v>
      </c>
      <c r="E175" s="626" t="s">
        <v>5148</v>
      </c>
      <c r="F175" s="629">
        <v>32</v>
      </c>
      <c r="G175" s="629">
        <v>7492.1600000000008</v>
      </c>
      <c r="H175" s="629">
        <v>1</v>
      </c>
      <c r="I175" s="629">
        <v>234.13000000000002</v>
      </c>
      <c r="J175" s="629">
        <v>51</v>
      </c>
      <c r="K175" s="629">
        <v>12374.639999999998</v>
      </c>
      <c r="L175" s="629">
        <v>1.6516785546491262</v>
      </c>
      <c r="M175" s="629">
        <v>242.63999999999996</v>
      </c>
      <c r="N175" s="629">
        <v>54</v>
      </c>
      <c r="O175" s="629">
        <v>13102.559999999998</v>
      </c>
      <c r="P175" s="642">
        <v>1.7488361166873099</v>
      </c>
      <c r="Q175" s="630">
        <v>242.63999999999996</v>
      </c>
    </row>
    <row r="176" spans="1:17" ht="14.4" customHeight="1" x14ac:dyDescent="0.3">
      <c r="A176" s="625" t="s">
        <v>5314</v>
      </c>
      <c r="B176" s="626" t="s">
        <v>5138</v>
      </c>
      <c r="C176" s="626" t="s">
        <v>5144</v>
      </c>
      <c r="D176" s="626" t="s">
        <v>5149</v>
      </c>
      <c r="E176" s="626" t="s">
        <v>5150</v>
      </c>
      <c r="F176" s="629"/>
      <c r="G176" s="629"/>
      <c r="H176" s="629"/>
      <c r="I176" s="629"/>
      <c r="J176" s="629"/>
      <c r="K176" s="629"/>
      <c r="L176" s="629"/>
      <c r="M176" s="629"/>
      <c r="N176" s="629">
        <v>1</v>
      </c>
      <c r="O176" s="629">
        <v>242.64</v>
      </c>
      <c r="P176" s="642"/>
      <c r="Q176" s="630">
        <v>242.64</v>
      </c>
    </row>
    <row r="177" spans="1:17" ht="14.4" customHeight="1" x14ac:dyDescent="0.3">
      <c r="A177" s="625" t="s">
        <v>5314</v>
      </c>
      <c r="B177" s="626" t="s">
        <v>5138</v>
      </c>
      <c r="C177" s="626" t="s">
        <v>5144</v>
      </c>
      <c r="D177" s="626" t="s">
        <v>5154</v>
      </c>
      <c r="E177" s="626" t="s">
        <v>5152</v>
      </c>
      <c r="F177" s="629">
        <v>3</v>
      </c>
      <c r="G177" s="629">
        <v>1500</v>
      </c>
      <c r="H177" s="629">
        <v>1</v>
      </c>
      <c r="I177" s="629">
        <v>500</v>
      </c>
      <c r="J177" s="629">
        <v>0</v>
      </c>
      <c r="K177" s="629">
        <v>0</v>
      </c>
      <c r="L177" s="629">
        <v>0</v>
      </c>
      <c r="M177" s="629"/>
      <c r="N177" s="629">
        <v>2</v>
      </c>
      <c r="O177" s="629">
        <v>1000</v>
      </c>
      <c r="P177" s="642">
        <v>0.66666666666666663</v>
      </c>
      <c r="Q177" s="630">
        <v>500</v>
      </c>
    </row>
    <row r="178" spans="1:17" ht="14.4" customHeight="1" x14ac:dyDescent="0.3">
      <c r="A178" s="625" t="s">
        <v>5314</v>
      </c>
      <c r="B178" s="626" t="s">
        <v>5138</v>
      </c>
      <c r="C178" s="626" t="s">
        <v>5155</v>
      </c>
      <c r="D178" s="626" t="s">
        <v>5273</v>
      </c>
      <c r="E178" s="626" t="s">
        <v>5274</v>
      </c>
      <c r="F178" s="629">
        <v>5</v>
      </c>
      <c r="G178" s="629">
        <v>4250</v>
      </c>
      <c r="H178" s="629">
        <v>1</v>
      </c>
      <c r="I178" s="629">
        <v>850</v>
      </c>
      <c r="J178" s="629">
        <v>4</v>
      </c>
      <c r="K178" s="629">
        <v>3408</v>
      </c>
      <c r="L178" s="629">
        <v>0.80188235294117649</v>
      </c>
      <c r="M178" s="629">
        <v>852</v>
      </c>
      <c r="N178" s="629">
        <v>8</v>
      </c>
      <c r="O178" s="629">
        <v>5624</v>
      </c>
      <c r="P178" s="642">
        <v>1.3232941176470587</v>
      </c>
      <c r="Q178" s="630">
        <v>703</v>
      </c>
    </row>
    <row r="179" spans="1:17" ht="14.4" customHeight="1" x14ac:dyDescent="0.3">
      <c r="A179" s="625" t="s">
        <v>5314</v>
      </c>
      <c r="B179" s="626" t="s">
        <v>5138</v>
      </c>
      <c r="C179" s="626" t="s">
        <v>5155</v>
      </c>
      <c r="D179" s="626" t="s">
        <v>5275</v>
      </c>
      <c r="E179" s="626" t="s">
        <v>5276</v>
      </c>
      <c r="F179" s="629">
        <v>46</v>
      </c>
      <c r="G179" s="629">
        <v>8418</v>
      </c>
      <c r="H179" s="629">
        <v>1</v>
      </c>
      <c r="I179" s="629">
        <v>183</v>
      </c>
      <c r="J179" s="629">
        <v>33</v>
      </c>
      <c r="K179" s="629">
        <v>6105</v>
      </c>
      <c r="L179" s="629">
        <v>0.72523164647184601</v>
      </c>
      <c r="M179" s="629">
        <v>185</v>
      </c>
      <c r="N179" s="629">
        <v>25</v>
      </c>
      <c r="O179" s="629">
        <v>4625</v>
      </c>
      <c r="P179" s="642">
        <v>0.54941791399382278</v>
      </c>
      <c r="Q179" s="630">
        <v>185</v>
      </c>
    </row>
    <row r="180" spans="1:17" ht="14.4" customHeight="1" x14ac:dyDescent="0.3">
      <c r="A180" s="625" t="s">
        <v>5314</v>
      </c>
      <c r="B180" s="626" t="s">
        <v>5138</v>
      </c>
      <c r="C180" s="626" t="s">
        <v>5155</v>
      </c>
      <c r="D180" s="626" t="s">
        <v>5304</v>
      </c>
      <c r="E180" s="626" t="s">
        <v>5305</v>
      </c>
      <c r="F180" s="629">
        <v>4</v>
      </c>
      <c r="G180" s="629">
        <v>4364</v>
      </c>
      <c r="H180" s="629">
        <v>1</v>
      </c>
      <c r="I180" s="629">
        <v>1091</v>
      </c>
      <c r="J180" s="629">
        <v>3</v>
      </c>
      <c r="K180" s="629">
        <v>3279</v>
      </c>
      <c r="L180" s="629">
        <v>0.75137488542621444</v>
      </c>
      <c r="M180" s="629">
        <v>1093</v>
      </c>
      <c r="N180" s="629">
        <v>4</v>
      </c>
      <c r="O180" s="629">
        <v>4536</v>
      </c>
      <c r="P180" s="642">
        <v>1.0394133822181484</v>
      </c>
      <c r="Q180" s="630">
        <v>1134</v>
      </c>
    </row>
    <row r="181" spans="1:17" ht="14.4" customHeight="1" x14ac:dyDescent="0.3">
      <c r="A181" s="625" t="s">
        <v>5314</v>
      </c>
      <c r="B181" s="626" t="s">
        <v>5138</v>
      </c>
      <c r="C181" s="626" t="s">
        <v>5155</v>
      </c>
      <c r="D181" s="626" t="s">
        <v>5291</v>
      </c>
      <c r="E181" s="626" t="s">
        <v>5292</v>
      </c>
      <c r="F181" s="629">
        <v>1</v>
      </c>
      <c r="G181" s="629">
        <v>58</v>
      </c>
      <c r="H181" s="629">
        <v>1</v>
      </c>
      <c r="I181" s="629">
        <v>58</v>
      </c>
      <c r="J181" s="629">
        <v>3</v>
      </c>
      <c r="K181" s="629">
        <v>174</v>
      </c>
      <c r="L181" s="629">
        <v>3</v>
      </c>
      <c r="M181" s="629">
        <v>58</v>
      </c>
      <c r="N181" s="629">
        <v>1</v>
      </c>
      <c r="O181" s="629">
        <v>56</v>
      </c>
      <c r="P181" s="642">
        <v>0.96551724137931039</v>
      </c>
      <c r="Q181" s="630">
        <v>56</v>
      </c>
    </row>
    <row r="182" spans="1:17" ht="14.4" customHeight="1" x14ac:dyDescent="0.3">
      <c r="A182" s="625" t="s">
        <v>5314</v>
      </c>
      <c r="B182" s="626" t="s">
        <v>5138</v>
      </c>
      <c r="C182" s="626" t="s">
        <v>5155</v>
      </c>
      <c r="D182" s="626" t="s">
        <v>5170</v>
      </c>
      <c r="E182" s="626" t="s">
        <v>5171</v>
      </c>
      <c r="F182" s="629">
        <v>2</v>
      </c>
      <c r="G182" s="629">
        <v>68</v>
      </c>
      <c r="H182" s="629">
        <v>1</v>
      </c>
      <c r="I182" s="629">
        <v>34</v>
      </c>
      <c r="J182" s="629">
        <v>4</v>
      </c>
      <c r="K182" s="629">
        <v>136</v>
      </c>
      <c r="L182" s="629">
        <v>2</v>
      </c>
      <c r="M182" s="629">
        <v>34</v>
      </c>
      <c r="N182" s="629">
        <v>1</v>
      </c>
      <c r="O182" s="629">
        <v>34</v>
      </c>
      <c r="P182" s="642">
        <v>0.5</v>
      </c>
      <c r="Q182" s="630">
        <v>34</v>
      </c>
    </row>
    <row r="183" spans="1:17" ht="14.4" customHeight="1" x14ac:dyDescent="0.3">
      <c r="A183" s="625" t="s">
        <v>5314</v>
      </c>
      <c r="B183" s="626" t="s">
        <v>5138</v>
      </c>
      <c r="C183" s="626" t="s">
        <v>5155</v>
      </c>
      <c r="D183" s="626" t="s">
        <v>5174</v>
      </c>
      <c r="E183" s="626" t="s">
        <v>5175</v>
      </c>
      <c r="F183" s="629"/>
      <c r="G183" s="629"/>
      <c r="H183" s="629"/>
      <c r="I183" s="629"/>
      <c r="J183" s="629"/>
      <c r="K183" s="629"/>
      <c r="L183" s="629"/>
      <c r="M183" s="629"/>
      <c r="N183" s="629">
        <v>0</v>
      </c>
      <c r="O183" s="629">
        <v>0</v>
      </c>
      <c r="P183" s="642"/>
      <c r="Q183" s="630"/>
    </row>
    <row r="184" spans="1:17" ht="14.4" customHeight="1" x14ac:dyDescent="0.3">
      <c r="A184" s="625" t="s">
        <v>5314</v>
      </c>
      <c r="B184" s="626" t="s">
        <v>5138</v>
      </c>
      <c r="C184" s="626" t="s">
        <v>5155</v>
      </c>
      <c r="D184" s="626" t="s">
        <v>5176</v>
      </c>
      <c r="E184" s="626" t="s">
        <v>5177</v>
      </c>
      <c r="F184" s="629">
        <v>4</v>
      </c>
      <c r="G184" s="629">
        <v>2520</v>
      </c>
      <c r="H184" s="629">
        <v>1</v>
      </c>
      <c r="I184" s="629">
        <v>630</v>
      </c>
      <c r="J184" s="629">
        <v>2</v>
      </c>
      <c r="K184" s="629">
        <v>1264</v>
      </c>
      <c r="L184" s="629">
        <v>0.50158730158730158</v>
      </c>
      <c r="M184" s="629">
        <v>632</v>
      </c>
      <c r="N184" s="629"/>
      <c r="O184" s="629"/>
      <c r="P184" s="642"/>
      <c r="Q184" s="630"/>
    </row>
    <row r="185" spans="1:17" ht="14.4" customHeight="1" x14ac:dyDescent="0.3">
      <c r="A185" s="625" t="s">
        <v>5314</v>
      </c>
      <c r="B185" s="626" t="s">
        <v>5138</v>
      </c>
      <c r="C185" s="626" t="s">
        <v>5155</v>
      </c>
      <c r="D185" s="626" t="s">
        <v>5180</v>
      </c>
      <c r="E185" s="626" t="s">
        <v>5181</v>
      </c>
      <c r="F185" s="629"/>
      <c r="G185" s="629"/>
      <c r="H185" s="629"/>
      <c r="I185" s="629"/>
      <c r="J185" s="629"/>
      <c r="K185" s="629"/>
      <c r="L185" s="629"/>
      <c r="M185" s="629"/>
      <c r="N185" s="629">
        <v>1</v>
      </c>
      <c r="O185" s="629">
        <v>121</v>
      </c>
      <c r="P185" s="642"/>
      <c r="Q185" s="630">
        <v>121</v>
      </c>
    </row>
    <row r="186" spans="1:17" ht="14.4" customHeight="1" x14ac:dyDescent="0.3">
      <c r="A186" s="625" t="s">
        <v>5314</v>
      </c>
      <c r="B186" s="626" t="s">
        <v>5138</v>
      </c>
      <c r="C186" s="626" t="s">
        <v>5155</v>
      </c>
      <c r="D186" s="626" t="s">
        <v>5277</v>
      </c>
      <c r="E186" s="626" t="s">
        <v>5278</v>
      </c>
      <c r="F186" s="629">
        <v>11</v>
      </c>
      <c r="G186" s="629">
        <v>1100</v>
      </c>
      <c r="H186" s="629">
        <v>1</v>
      </c>
      <c r="I186" s="629">
        <v>100</v>
      </c>
      <c r="J186" s="629">
        <v>11</v>
      </c>
      <c r="K186" s="629">
        <v>1100</v>
      </c>
      <c r="L186" s="629">
        <v>1</v>
      </c>
      <c r="M186" s="629">
        <v>100</v>
      </c>
      <c r="N186" s="629">
        <v>16</v>
      </c>
      <c r="O186" s="629">
        <v>1600</v>
      </c>
      <c r="P186" s="642">
        <v>1.4545454545454546</v>
      </c>
      <c r="Q186" s="630">
        <v>100</v>
      </c>
    </row>
    <row r="187" spans="1:17" ht="14.4" customHeight="1" x14ac:dyDescent="0.3">
      <c r="A187" s="625" t="s">
        <v>5314</v>
      </c>
      <c r="B187" s="626" t="s">
        <v>5138</v>
      </c>
      <c r="C187" s="626" t="s">
        <v>5155</v>
      </c>
      <c r="D187" s="626" t="s">
        <v>5182</v>
      </c>
      <c r="E187" s="626" t="s">
        <v>5183</v>
      </c>
      <c r="F187" s="629">
        <v>3</v>
      </c>
      <c r="G187" s="629">
        <v>465</v>
      </c>
      <c r="H187" s="629">
        <v>1</v>
      </c>
      <c r="I187" s="629">
        <v>155</v>
      </c>
      <c r="J187" s="629">
        <v>24</v>
      </c>
      <c r="K187" s="629">
        <v>3744</v>
      </c>
      <c r="L187" s="629">
        <v>8.0516129032258057</v>
      </c>
      <c r="M187" s="629">
        <v>156</v>
      </c>
      <c r="N187" s="629"/>
      <c r="O187" s="629"/>
      <c r="P187" s="642"/>
      <c r="Q187" s="630"/>
    </row>
    <row r="188" spans="1:17" ht="14.4" customHeight="1" x14ac:dyDescent="0.3">
      <c r="A188" s="625" t="s">
        <v>5314</v>
      </c>
      <c r="B188" s="626" t="s">
        <v>5138</v>
      </c>
      <c r="C188" s="626" t="s">
        <v>5155</v>
      </c>
      <c r="D188" s="626" t="s">
        <v>5184</v>
      </c>
      <c r="E188" s="626" t="s">
        <v>5183</v>
      </c>
      <c r="F188" s="629">
        <v>51</v>
      </c>
      <c r="G188" s="629">
        <v>3927</v>
      </c>
      <c r="H188" s="629">
        <v>1</v>
      </c>
      <c r="I188" s="629">
        <v>77</v>
      </c>
      <c r="J188" s="629">
        <v>25</v>
      </c>
      <c r="K188" s="629">
        <v>1950</v>
      </c>
      <c r="L188" s="629">
        <v>0.49656226126814362</v>
      </c>
      <c r="M188" s="629">
        <v>78</v>
      </c>
      <c r="N188" s="629"/>
      <c r="O188" s="629"/>
      <c r="P188" s="642"/>
      <c r="Q188" s="630"/>
    </row>
    <row r="189" spans="1:17" ht="14.4" customHeight="1" x14ac:dyDescent="0.3">
      <c r="A189" s="625" t="s">
        <v>5314</v>
      </c>
      <c r="B189" s="626" t="s">
        <v>5138</v>
      </c>
      <c r="C189" s="626" t="s">
        <v>5155</v>
      </c>
      <c r="D189" s="626" t="s">
        <v>5185</v>
      </c>
      <c r="E189" s="626" t="s">
        <v>5186</v>
      </c>
      <c r="F189" s="629">
        <v>1065</v>
      </c>
      <c r="G189" s="629">
        <v>244950</v>
      </c>
      <c r="H189" s="629">
        <v>1</v>
      </c>
      <c r="I189" s="629">
        <v>230</v>
      </c>
      <c r="J189" s="629">
        <v>691</v>
      </c>
      <c r="K189" s="629">
        <v>159621</v>
      </c>
      <c r="L189" s="629">
        <v>0.65164727495407226</v>
      </c>
      <c r="M189" s="629">
        <v>231</v>
      </c>
      <c r="N189" s="629">
        <v>932</v>
      </c>
      <c r="O189" s="629">
        <v>216224</v>
      </c>
      <c r="P189" s="642">
        <v>0.88272708716064507</v>
      </c>
      <c r="Q189" s="630">
        <v>232</v>
      </c>
    </row>
    <row r="190" spans="1:17" ht="14.4" customHeight="1" x14ac:dyDescent="0.3">
      <c r="A190" s="625" t="s">
        <v>5314</v>
      </c>
      <c r="B190" s="626" t="s">
        <v>5138</v>
      </c>
      <c r="C190" s="626" t="s">
        <v>5155</v>
      </c>
      <c r="D190" s="626" t="s">
        <v>5187</v>
      </c>
      <c r="E190" s="626" t="s">
        <v>5188</v>
      </c>
      <c r="F190" s="629">
        <v>1076</v>
      </c>
      <c r="G190" s="629">
        <v>123740</v>
      </c>
      <c r="H190" s="629">
        <v>1</v>
      </c>
      <c r="I190" s="629">
        <v>115</v>
      </c>
      <c r="J190" s="629">
        <v>1229</v>
      </c>
      <c r="K190" s="629">
        <v>142564</v>
      </c>
      <c r="L190" s="629">
        <v>1.1521254242767092</v>
      </c>
      <c r="M190" s="629">
        <v>116</v>
      </c>
      <c r="N190" s="629">
        <v>1335</v>
      </c>
      <c r="O190" s="629">
        <v>154860</v>
      </c>
      <c r="P190" s="642">
        <v>1.2514950703087118</v>
      </c>
      <c r="Q190" s="630">
        <v>116</v>
      </c>
    </row>
    <row r="191" spans="1:17" ht="14.4" customHeight="1" x14ac:dyDescent="0.3">
      <c r="A191" s="625" t="s">
        <v>5314</v>
      </c>
      <c r="B191" s="626" t="s">
        <v>5138</v>
      </c>
      <c r="C191" s="626" t="s">
        <v>5155</v>
      </c>
      <c r="D191" s="626" t="s">
        <v>5189</v>
      </c>
      <c r="E191" s="626" t="s">
        <v>5190</v>
      </c>
      <c r="F191" s="629">
        <v>2</v>
      </c>
      <c r="G191" s="629">
        <v>220</v>
      </c>
      <c r="H191" s="629">
        <v>1</v>
      </c>
      <c r="I191" s="629">
        <v>110</v>
      </c>
      <c r="J191" s="629">
        <v>31</v>
      </c>
      <c r="K191" s="629">
        <v>3441</v>
      </c>
      <c r="L191" s="629">
        <v>15.640909090909091</v>
      </c>
      <c r="M191" s="629">
        <v>111</v>
      </c>
      <c r="N191" s="629">
        <v>29</v>
      </c>
      <c r="O191" s="629">
        <v>3248</v>
      </c>
      <c r="P191" s="642">
        <v>14.763636363636364</v>
      </c>
      <c r="Q191" s="630">
        <v>112</v>
      </c>
    </row>
    <row r="192" spans="1:17" ht="14.4" customHeight="1" x14ac:dyDescent="0.3">
      <c r="A192" s="625" t="s">
        <v>5314</v>
      </c>
      <c r="B192" s="626" t="s">
        <v>5138</v>
      </c>
      <c r="C192" s="626" t="s">
        <v>5155</v>
      </c>
      <c r="D192" s="626" t="s">
        <v>5193</v>
      </c>
      <c r="E192" s="626" t="s">
        <v>5194</v>
      </c>
      <c r="F192" s="629">
        <v>23</v>
      </c>
      <c r="G192" s="629">
        <v>6762</v>
      </c>
      <c r="H192" s="629">
        <v>1</v>
      </c>
      <c r="I192" s="629">
        <v>294</v>
      </c>
      <c r="J192" s="629"/>
      <c r="K192" s="629"/>
      <c r="L192" s="629"/>
      <c r="M192" s="629"/>
      <c r="N192" s="629"/>
      <c r="O192" s="629"/>
      <c r="P192" s="642"/>
      <c r="Q192" s="630"/>
    </row>
    <row r="193" spans="1:17" ht="14.4" customHeight="1" x14ac:dyDescent="0.3">
      <c r="A193" s="625" t="s">
        <v>5314</v>
      </c>
      <c r="B193" s="626" t="s">
        <v>5138</v>
      </c>
      <c r="C193" s="626" t="s">
        <v>5155</v>
      </c>
      <c r="D193" s="626" t="s">
        <v>5195</v>
      </c>
      <c r="E193" s="626" t="s">
        <v>5196</v>
      </c>
      <c r="F193" s="629">
        <v>7</v>
      </c>
      <c r="G193" s="629">
        <v>2226</v>
      </c>
      <c r="H193" s="629">
        <v>1</v>
      </c>
      <c r="I193" s="629">
        <v>318</v>
      </c>
      <c r="J193" s="629"/>
      <c r="K193" s="629"/>
      <c r="L193" s="629"/>
      <c r="M193" s="629"/>
      <c r="N193" s="629"/>
      <c r="O193" s="629"/>
      <c r="P193" s="642"/>
      <c r="Q193" s="630"/>
    </row>
    <row r="194" spans="1:17" ht="14.4" customHeight="1" x14ac:dyDescent="0.3">
      <c r="A194" s="625" t="s">
        <v>5314</v>
      </c>
      <c r="B194" s="626" t="s">
        <v>5138</v>
      </c>
      <c r="C194" s="626" t="s">
        <v>5155</v>
      </c>
      <c r="D194" s="626" t="s">
        <v>5197</v>
      </c>
      <c r="E194" s="626" t="s">
        <v>5198</v>
      </c>
      <c r="F194" s="629">
        <v>2</v>
      </c>
      <c r="G194" s="629">
        <v>964</v>
      </c>
      <c r="H194" s="629">
        <v>1</v>
      </c>
      <c r="I194" s="629">
        <v>482</v>
      </c>
      <c r="J194" s="629">
        <v>53</v>
      </c>
      <c r="K194" s="629">
        <v>25599</v>
      </c>
      <c r="L194" s="629">
        <v>26.554979253112034</v>
      </c>
      <c r="M194" s="629">
        <v>483</v>
      </c>
      <c r="N194" s="629">
        <v>28</v>
      </c>
      <c r="O194" s="629">
        <v>13552</v>
      </c>
      <c r="P194" s="642">
        <v>14.058091286307054</v>
      </c>
      <c r="Q194" s="630">
        <v>484</v>
      </c>
    </row>
    <row r="195" spans="1:17" ht="14.4" customHeight="1" x14ac:dyDescent="0.3">
      <c r="A195" s="625" t="s">
        <v>5314</v>
      </c>
      <c r="B195" s="626" t="s">
        <v>5138</v>
      </c>
      <c r="C195" s="626" t="s">
        <v>5155</v>
      </c>
      <c r="D195" s="626" t="s">
        <v>5199</v>
      </c>
      <c r="E195" s="626" t="s">
        <v>5200</v>
      </c>
      <c r="F195" s="629">
        <v>183</v>
      </c>
      <c r="G195" s="629">
        <v>123525</v>
      </c>
      <c r="H195" s="629">
        <v>1</v>
      </c>
      <c r="I195" s="629">
        <v>675</v>
      </c>
      <c r="J195" s="629">
        <v>117</v>
      </c>
      <c r="K195" s="629">
        <v>79092</v>
      </c>
      <c r="L195" s="629">
        <v>0.64029143897996355</v>
      </c>
      <c r="M195" s="629">
        <v>676</v>
      </c>
      <c r="N195" s="629">
        <v>34</v>
      </c>
      <c r="O195" s="629">
        <v>23018</v>
      </c>
      <c r="P195" s="642">
        <v>0.18634284557781824</v>
      </c>
      <c r="Q195" s="630">
        <v>677</v>
      </c>
    </row>
    <row r="196" spans="1:17" ht="14.4" customHeight="1" x14ac:dyDescent="0.3">
      <c r="A196" s="625" t="s">
        <v>5314</v>
      </c>
      <c r="B196" s="626" t="s">
        <v>5138</v>
      </c>
      <c r="C196" s="626" t="s">
        <v>5155</v>
      </c>
      <c r="D196" s="626" t="s">
        <v>5279</v>
      </c>
      <c r="E196" s="626" t="s">
        <v>5280</v>
      </c>
      <c r="F196" s="629">
        <v>461</v>
      </c>
      <c r="G196" s="629">
        <v>337452</v>
      </c>
      <c r="H196" s="629">
        <v>1</v>
      </c>
      <c r="I196" s="629">
        <v>732</v>
      </c>
      <c r="J196" s="629">
        <v>375</v>
      </c>
      <c r="K196" s="629">
        <v>274875</v>
      </c>
      <c r="L196" s="629">
        <v>0.81456029301945165</v>
      </c>
      <c r="M196" s="629">
        <v>733</v>
      </c>
      <c r="N196" s="629">
        <v>161</v>
      </c>
      <c r="O196" s="629">
        <v>118174</v>
      </c>
      <c r="P196" s="642">
        <v>0.3501949906949729</v>
      </c>
      <c r="Q196" s="630">
        <v>734</v>
      </c>
    </row>
    <row r="197" spans="1:17" ht="14.4" customHeight="1" x14ac:dyDescent="0.3">
      <c r="A197" s="625" t="s">
        <v>5314</v>
      </c>
      <c r="B197" s="626" t="s">
        <v>5138</v>
      </c>
      <c r="C197" s="626" t="s">
        <v>5155</v>
      </c>
      <c r="D197" s="626" t="s">
        <v>5281</v>
      </c>
      <c r="E197" s="626" t="s">
        <v>5280</v>
      </c>
      <c r="F197" s="629">
        <v>48</v>
      </c>
      <c r="G197" s="629">
        <v>41184</v>
      </c>
      <c r="H197" s="629">
        <v>1</v>
      </c>
      <c r="I197" s="629">
        <v>858</v>
      </c>
      <c r="J197" s="629">
        <v>52</v>
      </c>
      <c r="K197" s="629">
        <v>44668</v>
      </c>
      <c r="L197" s="629">
        <v>1.0845959595959596</v>
      </c>
      <c r="M197" s="629">
        <v>859</v>
      </c>
      <c r="N197" s="629">
        <v>12</v>
      </c>
      <c r="O197" s="629">
        <v>10320</v>
      </c>
      <c r="P197" s="642">
        <v>0.25058275058275059</v>
      </c>
      <c r="Q197" s="630">
        <v>860</v>
      </c>
    </row>
    <row r="198" spans="1:17" ht="14.4" customHeight="1" x14ac:dyDescent="0.3">
      <c r="A198" s="625" t="s">
        <v>5314</v>
      </c>
      <c r="B198" s="626" t="s">
        <v>5138</v>
      </c>
      <c r="C198" s="626" t="s">
        <v>5155</v>
      </c>
      <c r="D198" s="626" t="s">
        <v>5201</v>
      </c>
      <c r="E198" s="626" t="s">
        <v>5202</v>
      </c>
      <c r="F198" s="629">
        <v>3511</v>
      </c>
      <c r="G198" s="629">
        <v>280880</v>
      </c>
      <c r="H198" s="629">
        <v>1</v>
      </c>
      <c r="I198" s="629">
        <v>80</v>
      </c>
      <c r="J198" s="629">
        <v>2911</v>
      </c>
      <c r="K198" s="629">
        <v>235791</v>
      </c>
      <c r="L198" s="629">
        <v>0.83947237254343487</v>
      </c>
      <c r="M198" s="629">
        <v>81</v>
      </c>
      <c r="N198" s="629">
        <v>3134</v>
      </c>
      <c r="O198" s="629">
        <v>256988</v>
      </c>
      <c r="P198" s="642">
        <v>0.91493876388493312</v>
      </c>
      <c r="Q198" s="630">
        <v>82</v>
      </c>
    </row>
    <row r="199" spans="1:17" ht="14.4" customHeight="1" x14ac:dyDescent="0.3">
      <c r="A199" s="625" t="s">
        <v>5314</v>
      </c>
      <c r="B199" s="626" t="s">
        <v>5138</v>
      </c>
      <c r="C199" s="626" t="s">
        <v>5155</v>
      </c>
      <c r="D199" s="626" t="s">
        <v>5282</v>
      </c>
      <c r="E199" s="626" t="s">
        <v>5283</v>
      </c>
      <c r="F199" s="629">
        <v>222</v>
      </c>
      <c r="G199" s="629">
        <v>115884</v>
      </c>
      <c r="H199" s="629">
        <v>1</v>
      </c>
      <c r="I199" s="629">
        <v>522</v>
      </c>
      <c r="J199" s="629">
        <v>354</v>
      </c>
      <c r="K199" s="629">
        <v>185142</v>
      </c>
      <c r="L199" s="629">
        <v>1.5976493735114425</v>
      </c>
      <c r="M199" s="629">
        <v>523</v>
      </c>
      <c r="N199" s="629">
        <v>159</v>
      </c>
      <c r="O199" s="629">
        <v>83316</v>
      </c>
      <c r="P199" s="642">
        <v>0.71896033964999484</v>
      </c>
      <c r="Q199" s="630">
        <v>524</v>
      </c>
    </row>
    <row r="200" spans="1:17" ht="14.4" customHeight="1" x14ac:dyDescent="0.3">
      <c r="A200" s="625" t="s">
        <v>5314</v>
      </c>
      <c r="B200" s="626" t="s">
        <v>5138</v>
      </c>
      <c r="C200" s="626" t="s">
        <v>5155</v>
      </c>
      <c r="D200" s="626" t="s">
        <v>5205</v>
      </c>
      <c r="E200" s="626" t="s">
        <v>5206</v>
      </c>
      <c r="F200" s="629">
        <v>3</v>
      </c>
      <c r="G200" s="629">
        <v>996</v>
      </c>
      <c r="H200" s="629">
        <v>1</v>
      </c>
      <c r="I200" s="629">
        <v>332</v>
      </c>
      <c r="J200" s="629">
        <v>4</v>
      </c>
      <c r="K200" s="629">
        <v>1332</v>
      </c>
      <c r="L200" s="629">
        <v>1.3373493975903614</v>
      </c>
      <c r="M200" s="629">
        <v>333</v>
      </c>
      <c r="N200" s="629">
        <v>2</v>
      </c>
      <c r="O200" s="629">
        <v>670</v>
      </c>
      <c r="P200" s="642">
        <v>0.67269076305220887</v>
      </c>
      <c r="Q200" s="630">
        <v>335</v>
      </c>
    </row>
    <row r="201" spans="1:17" ht="14.4" customHeight="1" x14ac:dyDescent="0.3">
      <c r="A201" s="625" t="s">
        <v>5314</v>
      </c>
      <c r="B201" s="626" t="s">
        <v>5138</v>
      </c>
      <c r="C201" s="626" t="s">
        <v>5155</v>
      </c>
      <c r="D201" s="626" t="s">
        <v>5207</v>
      </c>
      <c r="E201" s="626" t="s">
        <v>5208</v>
      </c>
      <c r="F201" s="629">
        <v>6</v>
      </c>
      <c r="G201" s="629">
        <v>2160</v>
      </c>
      <c r="H201" s="629">
        <v>1</v>
      </c>
      <c r="I201" s="629">
        <v>360</v>
      </c>
      <c r="J201" s="629">
        <v>5</v>
      </c>
      <c r="K201" s="629">
        <v>1805</v>
      </c>
      <c r="L201" s="629">
        <v>0.83564814814814814</v>
      </c>
      <c r="M201" s="629">
        <v>361</v>
      </c>
      <c r="N201" s="629">
        <v>2</v>
      </c>
      <c r="O201" s="629">
        <v>724</v>
      </c>
      <c r="P201" s="642">
        <v>0.3351851851851852</v>
      </c>
      <c r="Q201" s="630">
        <v>362</v>
      </c>
    </row>
    <row r="202" spans="1:17" ht="14.4" customHeight="1" x14ac:dyDescent="0.3">
      <c r="A202" s="625" t="s">
        <v>5314</v>
      </c>
      <c r="B202" s="626" t="s">
        <v>5138</v>
      </c>
      <c r="C202" s="626" t="s">
        <v>5155</v>
      </c>
      <c r="D202" s="626" t="s">
        <v>5209</v>
      </c>
      <c r="E202" s="626" t="s">
        <v>5210</v>
      </c>
      <c r="F202" s="629">
        <v>33</v>
      </c>
      <c r="G202" s="629">
        <v>17094</v>
      </c>
      <c r="H202" s="629">
        <v>1</v>
      </c>
      <c r="I202" s="629">
        <v>518</v>
      </c>
      <c r="J202" s="629">
        <v>34</v>
      </c>
      <c r="K202" s="629">
        <v>17646</v>
      </c>
      <c r="L202" s="629">
        <v>1.0322920322920324</v>
      </c>
      <c r="M202" s="629">
        <v>519</v>
      </c>
      <c r="N202" s="629"/>
      <c r="O202" s="629"/>
      <c r="P202" s="642"/>
      <c r="Q202" s="630"/>
    </row>
    <row r="203" spans="1:17" ht="14.4" customHeight="1" x14ac:dyDescent="0.3">
      <c r="A203" s="625" t="s">
        <v>5314</v>
      </c>
      <c r="B203" s="626" t="s">
        <v>5138</v>
      </c>
      <c r="C203" s="626" t="s">
        <v>5155</v>
      </c>
      <c r="D203" s="626" t="s">
        <v>5315</v>
      </c>
      <c r="E203" s="626" t="s">
        <v>5210</v>
      </c>
      <c r="F203" s="629">
        <v>7</v>
      </c>
      <c r="G203" s="629">
        <v>5110</v>
      </c>
      <c r="H203" s="629">
        <v>1</v>
      </c>
      <c r="I203" s="629">
        <v>730</v>
      </c>
      <c r="J203" s="629"/>
      <c r="K203" s="629"/>
      <c r="L203" s="629"/>
      <c r="M203" s="629"/>
      <c r="N203" s="629"/>
      <c r="O203" s="629"/>
      <c r="P203" s="642"/>
      <c r="Q203" s="630"/>
    </row>
    <row r="204" spans="1:17" ht="14.4" customHeight="1" x14ac:dyDescent="0.3">
      <c r="A204" s="625" t="s">
        <v>5314</v>
      </c>
      <c r="B204" s="626" t="s">
        <v>5138</v>
      </c>
      <c r="C204" s="626" t="s">
        <v>5155</v>
      </c>
      <c r="D204" s="626" t="s">
        <v>5211</v>
      </c>
      <c r="E204" s="626" t="s">
        <v>5212</v>
      </c>
      <c r="F204" s="629">
        <v>11</v>
      </c>
      <c r="G204" s="629">
        <v>6578</v>
      </c>
      <c r="H204" s="629">
        <v>1</v>
      </c>
      <c r="I204" s="629">
        <v>598</v>
      </c>
      <c r="J204" s="629">
        <v>10</v>
      </c>
      <c r="K204" s="629">
        <v>5990</v>
      </c>
      <c r="L204" s="629">
        <v>0.91061112800243238</v>
      </c>
      <c r="M204" s="629">
        <v>599</v>
      </c>
      <c r="N204" s="629"/>
      <c r="O204" s="629"/>
      <c r="P204" s="642"/>
      <c r="Q204" s="630"/>
    </row>
    <row r="205" spans="1:17" ht="14.4" customHeight="1" x14ac:dyDescent="0.3">
      <c r="A205" s="625" t="s">
        <v>5314</v>
      </c>
      <c r="B205" s="626" t="s">
        <v>5138</v>
      </c>
      <c r="C205" s="626" t="s">
        <v>5155</v>
      </c>
      <c r="D205" s="626" t="s">
        <v>5213</v>
      </c>
      <c r="E205" s="626" t="s">
        <v>5214</v>
      </c>
      <c r="F205" s="629">
        <v>3</v>
      </c>
      <c r="G205" s="629">
        <v>2241</v>
      </c>
      <c r="H205" s="629">
        <v>1</v>
      </c>
      <c r="I205" s="629">
        <v>747</v>
      </c>
      <c r="J205" s="629">
        <v>2</v>
      </c>
      <c r="K205" s="629">
        <v>1496</v>
      </c>
      <c r="L205" s="629">
        <v>0.6675591253904507</v>
      </c>
      <c r="M205" s="629">
        <v>748</v>
      </c>
      <c r="N205" s="629"/>
      <c r="O205" s="629"/>
      <c r="P205" s="642"/>
      <c r="Q205" s="630"/>
    </row>
    <row r="206" spans="1:17" ht="14.4" customHeight="1" x14ac:dyDescent="0.3">
      <c r="A206" s="625" t="s">
        <v>5314</v>
      </c>
      <c r="B206" s="626" t="s">
        <v>5138</v>
      </c>
      <c r="C206" s="626" t="s">
        <v>5155</v>
      </c>
      <c r="D206" s="626" t="s">
        <v>5217</v>
      </c>
      <c r="E206" s="626" t="s">
        <v>5218</v>
      </c>
      <c r="F206" s="629">
        <v>1</v>
      </c>
      <c r="G206" s="629">
        <v>603</v>
      </c>
      <c r="H206" s="629">
        <v>1</v>
      </c>
      <c r="I206" s="629">
        <v>603</v>
      </c>
      <c r="J206" s="629">
        <v>1</v>
      </c>
      <c r="K206" s="629">
        <v>604</v>
      </c>
      <c r="L206" s="629">
        <v>1.0016583747927033</v>
      </c>
      <c r="M206" s="629">
        <v>604</v>
      </c>
      <c r="N206" s="629"/>
      <c r="O206" s="629"/>
      <c r="P206" s="642"/>
      <c r="Q206" s="630"/>
    </row>
    <row r="207" spans="1:17" ht="14.4" customHeight="1" x14ac:dyDescent="0.3">
      <c r="A207" s="625" t="s">
        <v>5314</v>
      </c>
      <c r="B207" s="626" t="s">
        <v>5138</v>
      </c>
      <c r="C207" s="626" t="s">
        <v>5155</v>
      </c>
      <c r="D207" s="626" t="s">
        <v>5307</v>
      </c>
      <c r="E207" s="626" t="s">
        <v>5308</v>
      </c>
      <c r="F207" s="629">
        <v>1</v>
      </c>
      <c r="G207" s="629">
        <v>1363</v>
      </c>
      <c r="H207" s="629">
        <v>1</v>
      </c>
      <c r="I207" s="629">
        <v>1363</v>
      </c>
      <c r="J207" s="629">
        <v>2</v>
      </c>
      <c r="K207" s="629">
        <v>2728</v>
      </c>
      <c r="L207" s="629">
        <v>2.0014673514306676</v>
      </c>
      <c r="M207" s="629">
        <v>1364</v>
      </c>
      <c r="N207" s="629"/>
      <c r="O207" s="629"/>
      <c r="P207" s="642"/>
      <c r="Q207" s="630"/>
    </row>
    <row r="208" spans="1:17" ht="14.4" customHeight="1" x14ac:dyDescent="0.3">
      <c r="A208" s="625" t="s">
        <v>5314</v>
      </c>
      <c r="B208" s="626" t="s">
        <v>5138</v>
      </c>
      <c r="C208" s="626" t="s">
        <v>5155</v>
      </c>
      <c r="D208" s="626" t="s">
        <v>5219</v>
      </c>
      <c r="E208" s="626" t="s">
        <v>5220</v>
      </c>
      <c r="F208" s="629">
        <v>97</v>
      </c>
      <c r="G208" s="629">
        <v>16587</v>
      </c>
      <c r="H208" s="629">
        <v>1</v>
      </c>
      <c r="I208" s="629">
        <v>171</v>
      </c>
      <c r="J208" s="629">
        <v>63</v>
      </c>
      <c r="K208" s="629">
        <v>10836</v>
      </c>
      <c r="L208" s="629">
        <v>0.6532826912642431</v>
      </c>
      <c r="M208" s="629">
        <v>172</v>
      </c>
      <c r="N208" s="629">
        <v>39</v>
      </c>
      <c r="O208" s="629">
        <v>6708</v>
      </c>
      <c r="P208" s="642">
        <v>0.40441309459215047</v>
      </c>
      <c r="Q208" s="630">
        <v>172</v>
      </c>
    </row>
    <row r="209" spans="1:17" ht="14.4" customHeight="1" x14ac:dyDescent="0.3">
      <c r="A209" s="625" t="s">
        <v>5314</v>
      </c>
      <c r="B209" s="626" t="s">
        <v>5138</v>
      </c>
      <c r="C209" s="626" t="s">
        <v>5155</v>
      </c>
      <c r="D209" s="626" t="s">
        <v>5311</v>
      </c>
      <c r="E209" s="626" t="s">
        <v>5312</v>
      </c>
      <c r="F209" s="629">
        <v>2</v>
      </c>
      <c r="G209" s="629">
        <v>674</v>
      </c>
      <c r="H209" s="629">
        <v>1</v>
      </c>
      <c r="I209" s="629">
        <v>337</v>
      </c>
      <c r="J209" s="629"/>
      <c r="K209" s="629"/>
      <c r="L209" s="629"/>
      <c r="M209" s="629"/>
      <c r="N209" s="629"/>
      <c r="O209" s="629"/>
      <c r="P209" s="642"/>
      <c r="Q209" s="630"/>
    </row>
    <row r="210" spans="1:17" ht="14.4" customHeight="1" x14ac:dyDescent="0.3">
      <c r="A210" s="625" t="s">
        <v>5314</v>
      </c>
      <c r="B210" s="626" t="s">
        <v>5138</v>
      </c>
      <c r="C210" s="626" t="s">
        <v>5155</v>
      </c>
      <c r="D210" s="626" t="s">
        <v>5221</v>
      </c>
      <c r="E210" s="626" t="s">
        <v>5194</v>
      </c>
      <c r="F210" s="629">
        <v>15</v>
      </c>
      <c r="G210" s="629">
        <v>5400</v>
      </c>
      <c r="H210" s="629">
        <v>1</v>
      </c>
      <c r="I210" s="629">
        <v>360</v>
      </c>
      <c r="J210" s="629">
        <v>47</v>
      </c>
      <c r="K210" s="629">
        <v>17014</v>
      </c>
      <c r="L210" s="629">
        <v>3.1507407407407406</v>
      </c>
      <c r="M210" s="629">
        <v>362</v>
      </c>
      <c r="N210" s="629">
        <v>30</v>
      </c>
      <c r="O210" s="629">
        <v>10950</v>
      </c>
      <c r="P210" s="642">
        <v>2.0277777777777777</v>
      </c>
      <c r="Q210" s="630">
        <v>365</v>
      </c>
    </row>
    <row r="211" spans="1:17" ht="14.4" customHeight="1" x14ac:dyDescent="0.3">
      <c r="A211" s="625" t="s">
        <v>5314</v>
      </c>
      <c r="B211" s="626" t="s">
        <v>5138</v>
      </c>
      <c r="C211" s="626" t="s">
        <v>5155</v>
      </c>
      <c r="D211" s="626" t="s">
        <v>5223</v>
      </c>
      <c r="E211" s="626" t="s">
        <v>5198</v>
      </c>
      <c r="F211" s="629">
        <v>25</v>
      </c>
      <c r="G211" s="629">
        <v>13700</v>
      </c>
      <c r="H211" s="629">
        <v>1</v>
      </c>
      <c r="I211" s="629">
        <v>548</v>
      </c>
      <c r="J211" s="629">
        <v>29</v>
      </c>
      <c r="K211" s="629">
        <v>15950</v>
      </c>
      <c r="L211" s="629">
        <v>1.1642335766423357</v>
      </c>
      <c r="M211" s="629">
        <v>550</v>
      </c>
      <c r="N211" s="629">
        <v>21</v>
      </c>
      <c r="O211" s="629">
        <v>11613</v>
      </c>
      <c r="P211" s="642">
        <v>0.84766423357664233</v>
      </c>
      <c r="Q211" s="630">
        <v>553</v>
      </c>
    </row>
    <row r="212" spans="1:17" ht="14.4" customHeight="1" x14ac:dyDescent="0.3">
      <c r="A212" s="625" t="s">
        <v>5314</v>
      </c>
      <c r="B212" s="626" t="s">
        <v>5138</v>
      </c>
      <c r="C212" s="626" t="s">
        <v>5155</v>
      </c>
      <c r="D212" s="626" t="s">
        <v>5224</v>
      </c>
      <c r="E212" s="626" t="s">
        <v>5200</v>
      </c>
      <c r="F212" s="629">
        <v>59</v>
      </c>
      <c r="G212" s="629">
        <v>43719</v>
      </c>
      <c r="H212" s="629">
        <v>1</v>
      </c>
      <c r="I212" s="629">
        <v>741</v>
      </c>
      <c r="J212" s="629">
        <v>172</v>
      </c>
      <c r="K212" s="629">
        <v>127796</v>
      </c>
      <c r="L212" s="629">
        <v>2.9231226697774422</v>
      </c>
      <c r="M212" s="629">
        <v>743</v>
      </c>
      <c r="N212" s="629">
        <v>278</v>
      </c>
      <c r="O212" s="629">
        <v>207388</v>
      </c>
      <c r="P212" s="642">
        <v>4.7436583636405221</v>
      </c>
      <c r="Q212" s="630">
        <v>746</v>
      </c>
    </row>
    <row r="213" spans="1:17" ht="14.4" customHeight="1" x14ac:dyDescent="0.3">
      <c r="A213" s="625" t="s">
        <v>5314</v>
      </c>
      <c r="B213" s="626" t="s">
        <v>5138</v>
      </c>
      <c r="C213" s="626" t="s">
        <v>5155</v>
      </c>
      <c r="D213" s="626" t="s">
        <v>5285</v>
      </c>
      <c r="E213" s="626" t="s">
        <v>5280</v>
      </c>
      <c r="F213" s="629">
        <v>1266</v>
      </c>
      <c r="G213" s="629">
        <v>1010268</v>
      </c>
      <c r="H213" s="629">
        <v>1</v>
      </c>
      <c r="I213" s="629">
        <v>798</v>
      </c>
      <c r="J213" s="629">
        <v>1046</v>
      </c>
      <c r="K213" s="629">
        <v>836800</v>
      </c>
      <c r="L213" s="629">
        <v>0.828295066259646</v>
      </c>
      <c r="M213" s="629">
        <v>800</v>
      </c>
      <c r="N213" s="629">
        <v>1479</v>
      </c>
      <c r="O213" s="629">
        <v>1187637</v>
      </c>
      <c r="P213" s="642">
        <v>1.1755662853817006</v>
      </c>
      <c r="Q213" s="630">
        <v>803</v>
      </c>
    </row>
    <row r="214" spans="1:17" ht="14.4" customHeight="1" x14ac:dyDescent="0.3">
      <c r="A214" s="625" t="s">
        <v>5314</v>
      </c>
      <c r="B214" s="626" t="s">
        <v>5138</v>
      </c>
      <c r="C214" s="626" t="s">
        <v>5155</v>
      </c>
      <c r="D214" s="626" t="s">
        <v>5286</v>
      </c>
      <c r="E214" s="626" t="s">
        <v>5280</v>
      </c>
      <c r="F214" s="629">
        <v>1170</v>
      </c>
      <c r="G214" s="629">
        <v>1081080</v>
      </c>
      <c r="H214" s="629">
        <v>1</v>
      </c>
      <c r="I214" s="629">
        <v>924</v>
      </c>
      <c r="J214" s="629">
        <v>919</v>
      </c>
      <c r="K214" s="629">
        <v>850994</v>
      </c>
      <c r="L214" s="629">
        <v>0.78717023717023715</v>
      </c>
      <c r="M214" s="629">
        <v>926</v>
      </c>
      <c r="N214" s="629">
        <v>975</v>
      </c>
      <c r="O214" s="629">
        <v>905775</v>
      </c>
      <c r="P214" s="642">
        <v>0.83784271284271283</v>
      </c>
      <c r="Q214" s="630">
        <v>929</v>
      </c>
    </row>
    <row r="215" spans="1:17" ht="14.4" customHeight="1" x14ac:dyDescent="0.3">
      <c r="A215" s="625" t="s">
        <v>5314</v>
      </c>
      <c r="B215" s="626" t="s">
        <v>5138</v>
      </c>
      <c r="C215" s="626" t="s">
        <v>5155</v>
      </c>
      <c r="D215" s="626" t="s">
        <v>5287</v>
      </c>
      <c r="E215" s="626" t="s">
        <v>5280</v>
      </c>
      <c r="F215" s="629">
        <v>351</v>
      </c>
      <c r="G215" s="629">
        <v>353457</v>
      </c>
      <c r="H215" s="629">
        <v>1</v>
      </c>
      <c r="I215" s="629">
        <v>1007</v>
      </c>
      <c r="J215" s="629">
        <v>203</v>
      </c>
      <c r="K215" s="629">
        <v>204827</v>
      </c>
      <c r="L215" s="629">
        <v>0.57949623292225083</v>
      </c>
      <c r="M215" s="629">
        <v>1009</v>
      </c>
      <c r="N215" s="629">
        <v>215</v>
      </c>
      <c r="O215" s="629">
        <v>217580</v>
      </c>
      <c r="P215" s="642">
        <v>0.61557700087988076</v>
      </c>
      <c r="Q215" s="630">
        <v>1012</v>
      </c>
    </row>
    <row r="216" spans="1:17" ht="14.4" customHeight="1" x14ac:dyDescent="0.3">
      <c r="A216" s="625" t="s">
        <v>5314</v>
      </c>
      <c r="B216" s="626" t="s">
        <v>5138</v>
      </c>
      <c r="C216" s="626" t="s">
        <v>5155</v>
      </c>
      <c r="D216" s="626" t="s">
        <v>5225</v>
      </c>
      <c r="E216" s="626" t="s">
        <v>5206</v>
      </c>
      <c r="F216" s="629">
        <v>33</v>
      </c>
      <c r="G216" s="629">
        <v>14256</v>
      </c>
      <c r="H216" s="629">
        <v>1</v>
      </c>
      <c r="I216" s="629">
        <v>432</v>
      </c>
      <c r="J216" s="629">
        <v>37</v>
      </c>
      <c r="K216" s="629">
        <v>16095</v>
      </c>
      <c r="L216" s="629">
        <v>1.1289983164983164</v>
      </c>
      <c r="M216" s="629">
        <v>435</v>
      </c>
      <c r="N216" s="629">
        <v>43</v>
      </c>
      <c r="O216" s="629">
        <v>18877</v>
      </c>
      <c r="P216" s="642">
        <v>1.3241442199775533</v>
      </c>
      <c r="Q216" s="630">
        <v>439</v>
      </c>
    </row>
    <row r="217" spans="1:17" ht="14.4" customHeight="1" x14ac:dyDescent="0.3">
      <c r="A217" s="625" t="s">
        <v>5314</v>
      </c>
      <c r="B217" s="626" t="s">
        <v>5138</v>
      </c>
      <c r="C217" s="626" t="s">
        <v>5155</v>
      </c>
      <c r="D217" s="626" t="s">
        <v>5226</v>
      </c>
      <c r="E217" s="626" t="s">
        <v>5208</v>
      </c>
      <c r="F217" s="629">
        <v>53</v>
      </c>
      <c r="G217" s="629">
        <v>22578</v>
      </c>
      <c r="H217" s="629">
        <v>1</v>
      </c>
      <c r="I217" s="629">
        <v>426</v>
      </c>
      <c r="J217" s="629">
        <v>55</v>
      </c>
      <c r="K217" s="629">
        <v>23540</v>
      </c>
      <c r="L217" s="629">
        <v>1.0426078483479493</v>
      </c>
      <c r="M217" s="629">
        <v>428</v>
      </c>
      <c r="N217" s="629">
        <v>64</v>
      </c>
      <c r="O217" s="629">
        <v>27584</v>
      </c>
      <c r="P217" s="642">
        <v>1.2217202586588716</v>
      </c>
      <c r="Q217" s="630">
        <v>431</v>
      </c>
    </row>
    <row r="218" spans="1:17" ht="14.4" customHeight="1" x14ac:dyDescent="0.3">
      <c r="A218" s="625" t="s">
        <v>5314</v>
      </c>
      <c r="B218" s="626" t="s">
        <v>5138</v>
      </c>
      <c r="C218" s="626" t="s">
        <v>5155</v>
      </c>
      <c r="D218" s="626" t="s">
        <v>5293</v>
      </c>
      <c r="E218" s="626" t="s">
        <v>5210</v>
      </c>
      <c r="F218" s="629">
        <v>187</v>
      </c>
      <c r="G218" s="629">
        <v>109208</v>
      </c>
      <c r="H218" s="629">
        <v>1</v>
      </c>
      <c r="I218" s="629">
        <v>584</v>
      </c>
      <c r="J218" s="629">
        <v>155</v>
      </c>
      <c r="K218" s="629">
        <v>90830</v>
      </c>
      <c r="L218" s="629">
        <v>0.83171562522892095</v>
      </c>
      <c r="M218" s="629">
        <v>586</v>
      </c>
      <c r="N218" s="629">
        <v>206</v>
      </c>
      <c r="O218" s="629">
        <v>121334</v>
      </c>
      <c r="P218" s="642">
        <v>1.1110358215515348</v>
      </c>
      <c r="Q218" s="630">
        <v>589</v>
      </c>
    </row>
    <row r="219" spans="1:17" ht="14.4" customHeight="1" x14ac:dyDescent="0.3">
      <c r="A219" s="625" t="s">
        <v>5314</v>
      </c>
      <c r="B219" s="626" t="s">
        <v>5138</v>
      </c>
      <c r="C219" s="626" t="s">
        <v>5155</v>
      </c>
      <c r="D219" s="626" t="s">
        <v>5288</v>
      </c>
      <c r="E219" s="626" t="s">
        <v>5210</v>
      </c>
      <c r="F219" s="629">
        <v>284</v>
      </c>
      <c r="G219" s="629">
        <v>226064</v>
      </c>
      <c r="H219" s="629">
        <v>1</v>
      </c>
      <c r="I219" s="629">
        <v>796</v>
      </c>
      <c r="J219" s="629">
        <v>307</v>
      </c>
      <c r="K219" s="629">
        <v>244986</v>
      </c>
      <c r="L219" s="629">
        <v>1.083701960506759</v>
      </c>
      <c r="M219" s="629">
        <v>798</v>
      </c>
      <c r="N219" s="629">
        <v>303</v>
      </c>
      <c r="O219" s="629">
        <v>242703</v>
      </c>
      <c r="P219" s="642">
        <v>1.0736030504635856</v>
      </c>
      <c r="Q219" s="630">
        <v>801</v>
      </c>
    </row>
    <row r="220" spans="1:17" ht="14.4" customHeight="1" x14ac:dyDescent="0.3">
      <c r="A220" s="625" t="s">
        <v>5314</v>
      </c>
      <c r="B220" s="626" t="s">
        <v>5138</v>
      </c>
      <c r="C220" s="626" t="s">
        <v>5155</v>
      </c>
      <c r="D220" s="626" t="s">
        <v>5313</v>
      </c>
      <c r="E220" s="626" t="s">
        <v>5210</v>
      </c>
      <c r="F220" s="629"/>
      <c r="G220" s="629"/>
      <c r="H220" s="629"/>
      <c r="I220" s="629"/>
      <c r="J220" s="629">
        <v>10</v>
      </c>
      <c r="K220" s="629">
        <v>8480</v>
      </c>
      <c r="L220" s="629"/>
      <c r="M220" s="629">
        <v>848</v>
      </c>
      <c r="N220" s="629">
        <v>17</v>
      </c>
      <c r="O220" s="629">
        <v>14467</v>
      </c>
      <c r="P220" s="642"/>
      <c r="Q220" s="630">
        <v>851</v>
      </c>
    </row>
    <row r="221" spans="1:17" ht="14.4" customHeight="1" x14ac:dyDescent="0.3">
      <c r="A221" s="625" t="s">
        <v>5314</v>
      </c>
      <c r="B221" s="626" t="s">
        <v>5138</v>
      </c>
      <c r="C221" s="626" t="s">
        <v>5155</v>
      </c>
      <c r="D221" s="626" t="s">
        <v>5289</v>
      </c>
      <c r="E221" s="626" t="s">
        <v>5212</v>
      </c>
      <c r="F221" s="629">
        <v>62</v>
      </c>
      <c r="G221" s="629">
        <v>43276</v>
      </c>
      <c r="H221" s="629">
        <v>1</v>
      </c>
      <c r="I221" s="629">
        <v>698</v>
      </c>
      <c r="J221" s="629">
        <v>63</v>
      </c>
      <c r="K221" s="629">
        <v>44163</v>
      </c>
      <c r="L221" s="629">
        <v>1.0204963490156207</v>
      </c>
      <c r="M221" s="629">
        <v>701</v>
      </c>
      <c r="N221" s="629">
        <v>69</v>
      </c>
      <c r="O221" s="629">
        <v>48645</v>
      </c>
      <c r="P221" s="642">
        <v>1.124064146409095</v>
      </c>
      <c r="Q221" s="630">
        <v>705</v>
      </c>
    </row>
    <row r="222" spans="1:17" ht="14.4" customHeight="1" x14ac:dyDescent="0.3">
      <c r="A222" s="625" t="s">
        <v>5314</v>
      </c>
      <c r="B222" s="626" t="s">
        <v>5138</v>
      </c>
      <c r="C222" s="626" t="s">
        <v>5155</v>
      </c>
      <c r="D222" s="626" t="s">
        <v>5227</v>
      </c>
      <c r="E222" s="626" t="s">
        <v>5214</v>
      </c>
      <c r="F222" s="629">
        <v>4</v>
      </c>
      <c r="G222" s="629">
        <v>3252</v>
      </c>
      <c r="H222" s="629">
        <v>1</v>
      </c>
      <c r="I222" s="629">
        <v>813</v>
      </c>
      <c r="J222" s="629"/>
      <c r="K222" s="629"/>
      <c r="L222" s="629"/>
      <c r="M222" s="629"/>
      <c r="N222" s="629">
        <v>1</v>
      </c>
      <c r="O222" s="629">
        <v>818</v>
      </c>
      <c r="P222" s="642">
        <v>0.25153751537515373</v>
      </c>
      <c r="Q222" s="630">
        <v>818</v>
      </c>
    </row>
    <row r="223" spans="1:17" ht="14.4" customHeight="1" x14ac:dyDescent="0.3">
      <c r="A223" s="625" t="s">
        <v>5314</v>
      </c>
      <c r="B223" s="626" t="s">
        <v>5138</v>
      </c>
      <c r="C223" s="626" t="s">
        <v>5155</v>
      </c>
      <c r="D223" s="626" t="s">
        <v>5228</v>
      </c>
      <c r="E223" s="626" t="s">
        <v>5220</v>
      </c>
      <c r="F223" s="629">
        <v>419</v>
      </c>
      <c r="G223" s="629">
        <v>85895</v>
      </c>
      <c r="H223" s="629">
        <v>1</v>
      </c>
      <c r="I223" s="629">
        <v>205</v>
      </c>
      <c r="J223" s="629">
        <v>354</v>
      </c>
      <c r="K223" s="629">
        <v>72924</v>
      </c>
      <c r="L223" s="629">
        <v>0.84899004598637873</v>
      </c>
      <c r="M223" s="629">
        <v>206</v>
      </c>
      <c r="N223" s="629">
        <v>490</v>
      </c>
      <c r="O223" s="629">
        <v>101430</v>
      </c>
      <c r="P223" s="642">
        <v>1.1808603527562722</v>
      </c>
      <c r="Q223" s="630">
        <v>207</v>
      </c>
    </row>
    <row r="224" spans="1:17" ht="14.4" customHeight="1" x14ac:dyDescent="0.3">
      <c r="A224" s="625" t="s">
        <v>5314</v>
      </c>
      <c r="B224" s="626" t="s">
        <v>5138</v>
      </c>
      <c r="C224" s="626" t="s">
        <v>5155</v>
      </c>
      <c r="D224" s="626" t="s">
        <v>5231</v>
      </c>
      <c r="E224" s="626" t="s">
        <v>5232</v>
      </c>
      <c r="F224" s="629">
        <v>5</v>
      </c>
      <c r="G224" s="629">
        <v>1620</v>
      </c>
      <c r="H224" s="629">
        <v>1</v>
      </c>
      <c r="I224" s="629">
        <v>324</v>
      </c>
      <c r="J224" s="629">
        <v>6</v>
      </c>
      <c r="K224" s="629">
        <v>1956</v>
      </c>
      <c r="L224" s="629">
        <v>1.2074074074074075</v>
      </c>
      <c r="M224" s="629">
        <v>326</v>
      </c>
      <c r="N224" s="629">
        <v>8</v>
      </c>
      <c r="O224" s="629">
        <v>2616</v>
      </c>
      <c r="P224" s="642">
        <v>1.6148148148148149</v>
      </c>
      <c r="Q224" s="630">
        <v>327</v>
      </c>
    </row>
    <row r="225" spans="1:17" ht="14.4" customHeight="1" x14ac:dyDescent="0.3">
      <c r="A225" s="625" t="s">
        <v>5314</v>
      </c>
      <c r="B225" s="626" t="s">
        <v>5138</v>
      </c>
      <c r="C225" s="626" t="s">
        <v>5155</v>
      </c>
      <c r="D225" s="626" t="s">
        <v>5235</v>
      </c>
      <c r="E225" s="626" t="s">
        <v>5236</v>
      </c>
      <c r="F225" s="629">
        <v>1</v>
      </c>
      <c r="G225" s="629">
        <v>1037</v>
      </c>
      <c r="H225" s="629">
        <v>1</v>
      </c>
      <c r="I225" s="629">
        <v>1037</v>
      </c>
      <c r="J225" s="629">
        <v>1</v>
      </c>
      <c r="K225" s="629">
        <v>1039</v>
      </c>
      <c r="L225" s="629">
        <v>1.0019286403085825</v>
      </c>
      <c r="M225" s="629">
        <v>1039</v>
      </c>
      <c r="N225" s="629">
        <v>2</v>
      </c>
      <c r="O225" s="629">
        <v>2086</v>
      </c>
      <c r="P225" s="642">
        <v>2.0115718418514947</v>
      </c>
      <c r="Q225" s="630">
        <v>1043</v>
      </c>
    </row>
    <row r="226" spans="1:17" ht="14.4" customHeight="1" x14ac:dyDescent="0.3">
      <c r="A226" s="625" t="s">
        <v>5314</v>
      </c>
      <c r="B226" s="626" t="s">
        <v>5138</v>
      </c>
      <c r="C226" s="626" t="s">
        <v>5155</v>
      </c>
      <c r="D226" s="626" t="s">
        <v>5237</v>
      </c>
      <c r="E226" s="626" t="s">
        <v>5238</v>
      </c>
      <c r="F226" s="629">
        <v>2</v>
      </c>
      <c r="G226" s="629">
        <v>1468</v>
      </c>
      <c r="H226" s="629">
        <v>1</v>
      </c>
      <c r="I226" s="629">
        <v>734</v>
      </c>
      <c r="J226" s="629"/>
      <c r="K226" s="629"/>
      <c r="L226" s="629"/>
      <c r="M226" s="629"/>
      <c r="N226" s="629"/>
      <c r="O226" s="629"/>
      <c r="P226" s="642"/>
      <c r="Q226" s="630"/>
    </row>
    <row r="227" spans="1:17" ht="14.4" customHeight="1" x14ac:dyDescent="0.3">
      <c r="A227" s="625" t="s">
        <v>5314</v>
      </c>
      <c r="B227" s="626" t="s">
        <v>5138</v>
      </c>
      <c r="C227" s="626" t="s">
        <v>5155</v>
      </c>
      <c r="D227" s="626" t="s">
        <v>5239</v>
      </c>
      <c r="E227" s="626" t="s">
        <v>5240</v>
      </c>
      <c r="F227" s="629">
        <v>2</v>
      </c>
      <c r="G227" s="629">
        <v>0</v>
      </c>
      <c r="H227" s="629"/>
      <c r="I227" s="629">
        <v>0</v>
      </c>
      <c r="J227" s="629">
        <v>3</v>
      </c>
      <c r="K227" s="629">
        <v>0</v>
      </c>
      <c r="L227" s="629"/>
      <c r="M227" s="629">
        <v>0</v>
      </c>
      <c r="N227" s="629">
        <v>6</v>
      </c>
      <c r="O227" s="629">
        <v>0</v>
      </c>
      <c r="P227" s="642"/>
      <c r="Q227" s="630">
        <v>0</v>
      </c>
    </row>
    <row r="228" spans="1:17" ht="14.4" customHeight="1" x14ac:dyDescent="0.3">
      <c r="A228" s="625" t="s">
        <v>5316</v>
      </c>
      <c r="B228" s="626" t="s">
        <v>5138</v>
      </c>
      <c r="C228" s="626" t="s">
        <v>5144</v>
      </c>
      <c r="D228" s="626" t="s">
        <v>5298</v>
      </c>
      <c r="E228" s="626" t="s">
        <v>5299</v>
      </c>
      <c r="F228" s="629">
        <v>9</v>
      </c>
      <c r="G228" s="629">
        <v>20790</v>
      </c>
      <c r="H228" s="629">
        <v>1</v>
      </c>
      <c r="I228" s="629">
        <v>2310</v>
      </c>
      <c r="J228" s="629">
        <v>5</v>
      </c>
      <c r="K228" s="629">
        <v>11550</v>
      </c>
      <c r="L228" s="629">
        <v>0.55555555555555558</v>
      </c>
      <c r="M228" s="629">
        <v>2310</v>
      </c>
      <c r="N228" s="629">
        <v>6</v>
      </c>
      <c r="O228" s="629">
        <v>13860</v>
      </c>
      <c r="P228" s="642">
        <v>0.66666666666666663</v>
      </c>
      <c r="Q228" s="630">
        <v>2310</v>
      </c>
    </row>
    <row r="229" spans="1:17" ht="14.4" customHeight="1" x14ac:dyDescent="0.3">
      <c r="A229" s="625" t="s">
        <v>5316</v>
      </c>
      <c r="B229" s="626" t="s">
        <v>5138</v>
      </c>
      <c r="C229" s="626" t="s">
        <v>5144</v>
      </c>
      <c r="D229" s="626" t="s">
        <v>5300</v>
      </c>
      <c r="E229" s="626" t="s">
        <v>5301</v>
      </c>
      <c r="F229" s="629">
        <v>1</v>
      </c>
      <c r="G229" s="629">
        <v>2310</v>
      </c>
      <c r="H229" s="629">
        <v>1</v>
      </c>
      <c r="I229" s="629">
        <v>2310</v>
      </c>
      <c r="J229" s="629">
        <v>2</v>
      </c>
      <c r="K229" s="629">
        <v>4620</v>
      </c>
      <c r="L229" s="629">
        <v>2</v>
      </c>
      <c r="M229" s="629">
        <v>2310</v>
      </c>
      <c r="N229" s="629">
        <v>1</v>
      </c>
      <c r="O229" s="629">
        <v>2310</v>
      </c>
      <c r="P229" s="642">
        <v>1</v>
      </c>
      <c r="Q229" s="630">
        <v>2310</v>
      </c>
    </row>
    <row r="230" spans="1:17" ht="14.4" customHeight="1" x14ac:dyDescent="0.3">
      <c r="A230" s="625" t="s">
        <v>5316</v>
      </c>
      <c r="B230" s="626" t="s">
        <v>5138</v>
      </c>
      <c r="C230" s="626" t="s">
        <v>5144</v>
      </c>
      <c r="D230" s="626" t="s">
        <v>5271</v>
      </c>
      <c r="E230" s="626" t="s">
        <v>5272</v>
      </c>
      <c r="F230" s="629"/>
      <c r="G230" s="629"/>
      <c r="H230" s="629"/>
      <c r="I230" s="629"/>
      <c r="J230" s="629"/>
      <c r="K230" s="629"/>
      <c r="L230" s="629"/>
      <c r="M230" s="629"/>
      <c r="N230" s="629">
        <v>478</v>
      </c>
      <c r="O230" s="629">
        <v>432470.5</v>
      </c>
      <c r="P230" s="642"/>
      <c r="Q230" s="630">
        <v>904.75</v>
      </c>
    </row>
    <row r="231" spans="1:17" ht="14.4" customHeight="1" x14ac:dyDescent="0.3">
      <c r="A231" s="625" t="s">
        <v>5316</v>
      </c>
      <c r="B231" s="626" t="s">
        <v>5138</v>
      </c>
      <c r="C231" s="626" t="s">
        <v>5144</v>
      </c>
      <c r="D231" s="626" t="s">
        <v>5147</v>
      </c>
      <c r="E231" s="626" t="s">
        <v>5148</v>
      </c>
      <c r="F231" s="629">
        <v>17</v>
      </c>
      <c r="G231" s="629">
        <v>3980.2100000000009</v>
      </c>
      <c r="H231" s="629">
        <v>1</v>
      </c>
      <c r="I231" s="629">
        <v>234.13000000000005</v>
      </c>
      <c r="J231" s="629">
        <v>8</v>
      </c>
      <c r="K231" s="629">
        <v>1941.12</v>
      </c>
      <c r="L231" s="629">
        <v>0.48769286042696225</v>
      </c>
      <c r="M231" s="629">
        <v>242.64</v>
      </c>
      <c r="N231" s="629">
        <v>15</v>
      </c>
      <c r="O231" s="629">
        <v>3639.5999999999995</v>
      </c>
      <c r="P231" s="642">
        <v>0.91442411330055418</v>
      </c>
      <c r="Q231" s="630">
        <v>242.63999999999996</v>
      </c>
    </row>
    <row r="232" spans="1:17" ht="14.4" customHeight="1" x14ac:dyDescent="0.3">
      <c r="A232" s="625" t="s">
        <v>5316</v>
      </c>
      <c r="B232" s="626" t="s">
        <v>5138</v>
      </c>
      <c r="C232" s="626" t="s">
        <v>5155</v>
      </c>
      <c r="D232" s="626" t="s">
        <v>5273</v>
      </c>
      <c r="E232" s="626" t="s">
        <v>5274</v>
      </c>
      <c r="F232" s="629"/>
      <c r="G232" s="629"/>
      <c r="H232" s="629"/>
      <c r="I232" s="629"/>
      <c r="J232" s="629">
        <v>2</v>
      </c>
      <c r="K232" s="629">
        <v>1704</v>
      </c>
      <c r="L232" s="629"/>
      <c r="M232" s="629">
        <v>852</v>
      </c>
      <c r="N232" s="629"/>
      <c r="O232" s="629"/>
      <c r="P232" s="642"/>
      <c r="Q232" s="630"/>
    </row>
    <row r="233" spans="1:17" ht="14.4" customHeight="1" x14ac:dyDescent="0.3">
      <c r="A233" s="625" t="s">
        <v>5316</v>
      </c>
      <c r="B233" s="626" t="s">
        <v>5138</v>
      </c>
      <c r="C233" s="626" t="s">
        <v>5155</v>
      </c>
      <c r="D233" s="626" t="s">
        <v>5275</v>
      </c>
      <c r="E233" s="626" t="s">
        <v>5276</v>
      </c>
      <c r="F233" s="629">
        <v>36</v>
      </c>
      <c r="G233" s="629">
        <v>6588</v>
      </c>
      <c r="H233" s="629">
        <v>1</v>
      </c>
      <c r="I233" s="629">
        <v>183</v>
      </c>
      <c r="J233" s="629">
        <v>40</v>
      </c>
      <c r="K233" s="629">
        <v>7400</v>
      </c>
      <c r="L233" s="629">
        <v>1.1232544019429265</v>
      </c>
      <c r="M233" s="629">
        <v>185</v>
      </c>
      <c r="N233" s="629">
        <v>59</v>
      </c>
      <c r="O233" s="629">
        <v>10915</v>
      </c>
      <c r="P233" s="642">
        <v>1.6568002428658166</v>
      </c>
      <c r="Q233" s="630">
        <v>185</v>
      </c>
    </row>
    <row r="234" spans="1:17" ht="14.4" customHeight="1" x14ac:dyDescent="0.3">
      <c r="A234" s="625" t="s">
        <v>5316</v>
      </c>
      <c r="B234" s="626" t="s">
        <v>5138</v>
      </c>
      <c r="C234" s="626" t="s">
        <v>5155</v>
      </c>
      <c r="D234" s="626" t="s">
        <v>5304</v>
      </c>
      <c r="E234" s="626" t="s">
        <v>5305</v>
      </c>
      <c r="F234" s="629">
        <v>5</v>
      </c>
      <c r="G234" s="629">
        <v>5455</v>
      </c>
      <c r="H234" s="629">
        <v>1</v>
      </c>
      <c r="I234" s="629">
        <v>1091</v>
      </c>
      <c r="J234" s="629">
        <v>4</v>
      </c>
      <c r="K234" s="629">
        <v>4372</v>
      </c>
      <c r="L234" s="629">
        <v>0.80146654445462873</v>
      </c>
      <c r="M234" s="629">
        <v>1093</v>
      </c>
      <c r="N234" s="629">
        <v>8</v>
      </c>
      <c r="O234" s="629">
        <v>9072</v>
      </c>
      <c r="P234" s="642">
        <v>1.6630614115490376</v>
      </c>
      <c r="Q234" s="630">
        <v>1134</v>
      </c>
    </row>
    <row r="235" spans="1:17" ht="14.4" customHeight="1" x14ac:dyDescent="0.3">
      <c r="A235" s="625" t="s">
        <v>5316</v>
      </c>
      <c r="B235" s="626" t="s">
        <v>5138</v>
      </c>
      <c r="C235" s="626" t="s">
        <v>5155</v>
      </c>
      <c r="D235" s="626" t="s">
        <v>5291</v>
      </c>
      <c r="E235" s="626" t="s">
        <v>5292</v>
      </c>
      <c r="F235" s="629"/>
      <c r="G235" s="629"/>
      <c r="H235" s="629"/>
      <c r="I235" s="629"/>
      <c r="J235" s="629">
        <v>1</v>
      </c>
      <c r="K235" s="629">
        <v>58</v>
      </c>
      <c r="L235" s="629"/>
      <c r="M235" s="629">
        <v>58</v>
      </c>
      <c r="N235" s="629">
        <v>4</v>
      </c>
      <c r="O235" s="629">
        <v>224</v>
      </c>
      <c r="P235" s="642"/>
      <c r="Q235" s="630">
        <v>56</v>
      </c>
    </row>
    <row r="236" spans="1:17" ht="14.4" customHeight="1" x14ac:dyDescent="0.3">
      <c r="A236" s="625" t="s">
        <v>5316</v>
      </c>
      <c r="B236" s="626" t="s">
        <v>5138</v>
      </c>
      <c r="C236" s="626" t="s">
        <v>5155</v>
      </c>
      <c r="D236" s="626" t="s">
        <v>5170</v>
      </c>
      <c r="E236" s="626" t="s">
        <v>5171</v>
      </c>
      <c r="F236" s="629">
        <v>2</v>
      </c>
      <c r="G236" s="629">
        <v>68</v>
      </c>
      <c r="H236" s="629">
        <v>1</v>
      </c>
      <c r="I236" s="629">
        <v>34</v>
      </c>
      <c r="J236" s="629">
        <v>3</v>
      </c>
      <c r="K236" s="629">
        <v>102</v>
      </c>
      <c r="L236" s="629">
        <v>1.5</v>
      </c>
      <c r="M236" s="629">
        <v>34</v>
      </c>
      <c r="N236" s="629"/>
      <c r="O236" s="629"/>
      <c r="P236" s="642"/>
      <c r="Q236" s="630"/>
    </row>
    <row r="237" spans="1:17" ht="14.4" customHeight="1" x14ac:dyDescent="0.3">
      <c r="A237" s="625" t="s">
        <v>5316</v>
      </c>
      <c r="B237" s="626" t="s">
        <v>5138</v>
      </c>
      <c r="C237" s="626" t="s">
        <v>5155</v>
      </c>
      <c r="D237" s="626" t="s">
        <v>5176</v>
      </c>
      <c r="E237" s="626" t="s">
        <v>5177</v>
      </c>
      <c r="F237" s="629">
        <v>4</v>
      </c>
      <c r="G237" s="629">
        <v>2520</v>
      </c>
      <c r="H237" s="629">
        <v>1</v>
      </c>
      <c r="I237" s="629">
        <v>630</v>
      </c>
      <c r="J237" s="629">
        <v>10</v>
      </c>
      <c r="K237" s="629">
        <v>6320</v>
      </c>
      <c r="L237" s="629">
        <v>2.5079365079365079</v>
      </c>
      <c r="M237" s="629">
        <v>632</v>
      </c>
      <c r="N237" s="629">
        <v>1</v>
      </c>
      <c r="O237" s="629">
        <v>635</v>
      </c>
      <c r="P237" s="642">
        <v>0.25198412698412698</v>
      </c>
      <c r="Q237" s="630">
        <v>635</v>
      </c>
    </row>
    <row r="238" spans="1:17" ht="14.4" customHeight="1" x14ac:dyDescent="0.3">
      <c r="A238" s="625" t="s">
        <v>5316</v>
      </c>
      <c r="B238" s="626" t="s">
        <v>5138</v>
      </c>
      <c r="C238" s="626" t="s">
        <v>5155</v>
      </c>
      <c r="D238" s="626" t="s">
        <v>5277</v>
      </c>
      <c r="E238" s="626" t="s">
        <v>5278</v>
      </c>
      <c r="F238" s="629">
        <v>92</v>
      </c>
      <c r="G238" s="629">
        <v>9200</v>
      </c>
      <c r="H238" s="629">
        <v>1</v>
      </c>
      <c r="I238" s="629">
        <v>100</v>
      </c>
      <c r="J238" s="629">
        <v>85</v>
      </c>
      <c r="K238" s="629">
        <v>8500</v>
      </c>
      <c r="L238" s="629">
        <v>0.92391304347826086</v>
      </c>
      <c r="M238" s="629">
        <v>100</v>
      </c>
      <c r="N238" s="629">
        <v>74</v>
      </c>
      <c r="O238" s="629">
        <v>7400</v>
      </c>
      <c r="P238" s="642">
        <v>0.80434782608695654</v>
      </c>
      <c r="Q238" s="630">
        <v>100</v>
      </c>
    </row>
    <row r="239" spans="1:17" ht="14.4" customHeight="1" x14ac:dyDescent="0.3">
      <c r="A239" s="625" t="s">
        <v>5316</v>
      </c>
      <c r="B239" s="626" t="s">
        <v>5138</v>
      </c>
      <c r="C239" s="626" t="s">
        <v>5155</v>
      </c>
      <c r="D239" s="626" t="s">
        <v>5182</v>
      </c>
      <c r="E239" s="626" t="s">
        <v>5183</v>
      </c>
      <c r="F239" s="629">
        <v>2</v>
      </c>
      <c r="G239" s="629">
        <v>310</v>
      </c>
      <c r="H239" s="629">
        <v>1</v>
      </c>
      <c r="I239" s="629">
        <v>155</v>
      </c>
      <c r="J239" s="629">
        <v>50</v>
      </c>
      <c r="K239" s="629">
        <v>7800</v>
      </c>
      <c r="L239" s="629">
        <v>25.161290322580644</v>
      </c>
      <c r="M239" s="629">
        <v>156</v>
      </c>
      <c r="N239" s="629"/>
      <c r="O239" s="629"/>
      <c r="P239" s="642"/>
      <c r="Q239" s="630"/>
    </row>
    <row r="240" spans="1:17" ht="14.4" customHeight="1" x14ac:dyDescent="0.3">
      <c r="A240" s="625" t="s">
        <v>5316</v>
      </c>
      <c r="B240" s="626" t="s">
        <v>5138</v>
      </c>
      <c r="C240" s="626" t="s">
        <v>5155</v>
      </c>
      <c r="D240" s="626" t="s">
        <v>5184</v>
      </c>
      <c r="E240" s="626" t="s">
        <v>5183</v>
      </c>
      <c r="F240" s="629">
        <v>26</v>
      </c>
      <c r="G240" s="629">
        <v>2002</v>
      </c>
      <c r="H240" s="629">
        <v>1</v>
      </c>
      <c r="I240" s="629">
        <v>77</v>
      </c>
      <c r="J240" s="629">
        <v>133</v>
      </c>
      <c r="K240" s="629">
        <v>10374</v>
      </c>
      <c r="L240" s="629">
        <v>5.1818181818181817</v>
      </c>
      <c r="M240" s="629">
        <v>78</v>
      </c>
      <c r="N240" s="629"/>
      <c r="O240" s="629"/>
      <c r="P240" s="642"/>
      <c r="Q240" s="630"/>
    </row>
    <row r="241" spans="1:17" ht="14.4" customHeight="1" x14ac:dyDescent="0.3">
      <c r="A241" s="625" t="s">
        <v>5316</v>
      </c>
      <c r="B241" s="626" t="s">
        <v>5138</v>
      </c>
      <c r="C241" s="626" t="s">
        <v>5155</v>
      </c>
      <c r="D241" s="626" t="s">
        <v>5185</v>
      </c>
      <c r="E241" s="626" t="s">
        <v>5186</v>
      </c>
      <c r="F241" s="629">
        <v>1613</v>
      </c>
      <c r="G241" s="629">
        <v>370990</v>
      </c>
      <c r="H241" s="629">
        <v>1</v>
      </c>
      <c r="I241" s="629">
        <v>230</v>
      </c>
      <c r="J241" s="629">
        <v>1001</v>
      </c>
      <c r="K241" s="629">
        <v>231231</v>
      </c>
      <c r="L241" s="629">
        <v>0.6232809509690288</v>
      </c>
      <c r="M241" s="629">
        <v>231</v>
      </c>
      <c r="N241" s="629">
        <v>1358</v>
      </c>
      <c r="O241" s="629">
        <v>315056</v>
      </c>
      <c r="P241" s="642">
        <v>0.84923043747809912</v>
      </c>
      <c r="Q241" s="630">
        <v>232</v>
      </c>
    </row>
    <row r="242" spans="1:17" ht="14.4" customHeight="1" x14ac:dyDescent="0.3">
      <c r="A242" s="625" t="s">
        <v>5316</v>
      </c>
      <c r="B242" s="626" t="s">
        <v>5138</v>
      </c>
      <c r="C242" s="626" t="s">
        <v>5155</v>
      </c>
      <c r="D242" s="626" t="s">
        <v>5187</v>
      </c>
      <c r="E242" s="626" t="s">
        <v>5188</v>
      </c>
      <c r="F242" s="629">
        <v>549</v>
      </c>
      <c r="G242" s="629">
        <v>63135</v>
      </c>
      <c r="H242" s="629">
        <v>1</v>
      </c>
      <c r="I242" s="629">
        <v>115</v>
      </c>
      <c r="J242" s="629">
        <v>383</v>
      </c>
      <c r="K242" s="629">
        <v>44428</v>
      </c>
      <c r="L242" s="629">
        <v>0.70369842401203775</v>
      </c>
      <c r="M242" s="629">
        <v>116</v>
      </c>
      <c r="N242" s="629">
        <v>489</v>
      </c>
      <c r="O242" s="629">
        <v>56724</v>
      </c>
      <c r="P242" s="642">
        <v>0.898455690187693</v>
      </c>
      <c r="Q242" s="630">
        <v>116</v>
      </c>
    </row>
    <row r="243" spans="1:17" ht="14.4" customHeight="1" x14ac:dyDescent="0.3">
      <c r="A243" s="625" t="s">
        <v>5316</v>
      </c>
      <c r="B243" s="626" t="s">
        <v>5138</v>
      </c>
      <c r="C243" s="626" t="s">
        <v>5155</v>
      </c>
      <c r="D243" s="626" t="s">
        <v>5189</v>
      </c>
      <c r="E243" s="626" t="s">
        <v>5190</v>
      </c>
      <c r="F243" s="629">
        <v>30</v>
      </c>
      <c r="G243" s="629">
        <v>3300</v>
      </c>
      <c r="H243" s="629">
        <v>1</v>
      </c>
      <c r="I243" s="629">
        <v>110</v>
      </c>
      <c r="J243" s="629">
        <v>24</v>
      </c>
      <c r="K243" s="629">
        <v>2664</v>
      </c>
      <c r="L243" s="629">
        <v>0.80727272727272725</v>
      </c>
      <c r="M243" s="629">
        <v>111</v>
      </c>
      <c r="N243" s="629">
        <v>25</v>
      </c>
      <c r="O243" s="629">
        <v>2800</v>
      </c>
      <c r="P243" s="642">
        <v>0.84848484848484851</v>
      </c>
      <c r="Q243" s="630">
        <v>112</v>
      </c>
    </row>
    <row r="244" spans="1:17" ht="14.4" customHeight="1" x14ac:dyDescent="0.3">
      <c r="A244" s="625" t="s">
        <v>5316</v>
      </c>
      <c r="B244" s="626" t="s">
        <v>5138</v>
      </c>
      <c r="C244" s="626" t="s">
        <v>5155</v>
      </c>
      <c r="D244" s="626" t="s">
        <v>5193</v>
      </c>
      <c r="E244" s="626" t="s">
        <v>5194</v>
      </c>
      <c r="F244" s="629">
        <v>11</v>
      </c>
      <c r="G244" s="629">
        <v>3234</v>
      </c>
      <c r="H244" s="629">
        <v>1</v>
      </c>
      <c r="I244" s="629">
        <v>294</v>
      </c>
      <c r="J244" s="629">
        <v>2</v>
      </c>
      <c r="K244" s="629">
        <v>590</v>
      </c>
      <c r="L244" s="629">
        <v>0.18243661100803957</v>
      </c>
      <c r="M244" s="629">
        <v>295</v>
      </c>
      <c r="N244" s="629">
        <v>7</v>
      </c>
      <c r="O244" s="629">
        <v>2072</v>
      </c>
      <c r="P244" s="642">
        <v>0.64069264069264065</v>
      </c>
      <c r="Q244" s="630">
        <v>296</v>
      </c>
    </row>
    <row r="245" spans="1:17" ht="14.4" customHeight="1" x14ac:dyDescent="0.3">
      <c r="A245" s="625" t="s">
        <v>5316</v>
      </c>
      <c r="B245" s="626" t="s">
        <v>5138</v>
      </c>
      <c r="C245" s="626" t="s">
        <v>5155</v>
      </c>
      <c r="D245" s="626" t="s">
        <v>5195</v>
      </c>
      <c r="E245" s="626" t="s">
        <v>5196</v>
      </c>
      <c r="F245" s="629">
        <v>10</v>
      </c>
      <c r="G245" s="629">
        <v>3180</v>
      </c>
      <c r="H245" s="629">
        <v>1</v>
      </c>
      <c r="I245" s="629">
        <v>318</v>
      </c>
      <c r="J245" s="629">
        <v>2</v>
      </c>
      <c r="K245" s="629">
        <v>638</v>
      </c>
      <c r="L245" s="629">
        <v>0.20062893081761007</v>
      </c>
      <c r="M245" s="629">
        <v>319</v>
      </c>
      <c r="N245" s="629"/>
      <c r="O245" s="629"/>
      <c r="P245" s="642"/>
      <c r="Q245" s="630"/>
    </row>
    <row r="246" spans="1:17" ht="14.4" customHeight="1" x14ac:dyDescent="0.3">
      <c r="A246" s="625" t="s">
        <v>5316</v>
      </c>
      <c r="B246" s="626" t="s">
        <v>5138</v>
      </c>
      <c r="C246" s="626" t="s">
        <v>5155</v>
      </c>
      <c r="D246" s="626" t="s">
        <v>5197</v>
      </c>
      <c r="E246" s="626" t="s">
        <v>5198</v>
      </c>
      <c r="F246" s="629">
        <v>14</v>
      </c>
      <c r="G246" s="629">
        <v>6748</v>
      </c>
      <c r="H246" s="629">
        <v>1</v>
      </c>
      <c r="I246" s="629">
        <v>482</v>
      </c>
      <c r="J246" s="629">
        <v>9</v>
      </c>
      <c r="K246" s="629">
        <v>4347</v>
      </c>
      <c r="L246" s="629">
        <v>0.64419087136929465</v>
      </c>
      <c r="M246" s="629">
        <v>483</v>
      </c>
      <c r="N246" s="629"/>
      <c r="O246" s="629"/>
      <c r="P246" s="642"/>
      <c r="Q246" s="630"/>
    </row>
    <row r="247" spans="1:17" ht="14.4" customHeight="1" x14ac:dyDescent="0.3">
      <c r="A247" s="625" t="s">
        <v>5316</v>
      </c>
      <c r="B247" s="626" t="s">
        <v>5138</v>
      </c>
      <c r="C247" s="626" t="s">
        <v>5155</v>
      </c>
      <c r="D247" s="626" t="s">
        <v>5199</v>
      </c>
      <c r="E247" s="626" t="s">
        <v>5200</v>
      </c>
      <c r="F247" s="629">
        <v>49</v>
      </c>
      <c r="G247" s="629">
        <v>33075</v>
      </c>
      <c r="H247" s="629">
        <v>1</v>
      </c>
      <c r="I247" s="629">
        <v>675</v>
      </c>
      <c r="J247" s="629">
        <v>14</v>
      </c>
      <c r="K247" s="629">
        <v>9464</v>
      </c>
      <c r="L247" s="629">
        <v>0.28613756613756614</v>
      </c>
      <c r="M247" s="629">
        <v>676</v>
      </c>
      <c r="N247" s="629">
        <v>5</v>
      </c>
      <c r="O247" s="629">
        <v>3385</v>
      </c>
      <c r="P247" s="642">
        <v>0.10234315948601663</v>
      </c>
      <c r="Q247" s="630">
        <v>677</v>
      </c>
    </row>
    <row r="248" spans="1:17" ht="14.4" customHeight="1" x14ac:dyDescent="0.3">
      <c r="A248" s="625" t="s">
        <v>5316</v>
      </c>
      <c r="B248" s="626" t="s">
        <v>5138</v>
      </c>
      <c r="C248" s="626" t="s">
        <v>5155</v>
      </c>
      <c r="D248" s="626" t="s">
        <v>5279</v>
      </c>
      <c r="E248" s="626" t="s">
        <v>5280</v>
      </c>
      <c r="F248" s="629">
        <v>442</v>
      </c>
      <c r="G248" s="629">
        <v>323544</v>
      </c>
      <c r="H248" s="629">
        <v>1</v>
      </c>
      <c r="I248" s="629">
        <v>732</v>
      </c>
      <c r="J248" s="629">
        <v>235</v>
      </c>
      <c r="K248" s="629">
        <v>172255</v>
      </c>
      <c r="L248" s="629">
        <v>0.53240053903024009</v>
      </c>
      <c r="M248" s="629">
        <v>733</v>
      </c>
      <c r="N248" s="629">
        <v>173</v>
      </c>
      <c r="O248" s="629">
        <v>126982</v>
      </c>
      <c r="P248" s="642">
        <v>0.39247212125707787</v>
      </c>
      <c r="Q248" s="630">
        <v>734</v>
      </c>
    </row>
    <row r="249" spans="1:17" ht="14.4" customHeight="1" x14ac:dyDescent="0.3">
      <c r="A249" s="625" t="s">
        <v>5316</v>
      </c>
      <c r="B249" s="626" t="s">
        <v>5138</v>
      </c>
      <c r="C249" s="626" t="s">
        <v>5155</v>
      </c>
      <c r="D249" s="626" t="s">
        <v>5281</v>
      </c>
      <c r="E249" s="626" t="s">
        <v>5280</v>
      </c>
      <c r="F249" s="629">
        <v>148</v>
      </c>
      <c r="G249" s="629">
        <v>126984</v>
      </c>
      <c r="H249" s="629">
        <v>1</v>
      </c>
      <c r="I249" s="629">
        <v>858</v>
      </c>
      <c r="J249" s="629">
        <v>95</v>
      </c>
      <c r="K249" s="629">
        <v>81605</v>
      </c>
      <c r="L249" s="629">
        <v>0.64264001764001766</v>
      </c>
      <c r="M249" s="629">
        <v>859</v>
      </c>
      <c r="N249" s="629">
        <v>33</v>
      </c>
      <c r="O249" s="629">
        <v>28380</v>
      </c>
      <c r="P249" s="642">
        <v>0.22349272349272351</v>
      </c>
      <c r="Q249" s="630">
        <v>860</v>
      </c>
    </row>
    <row r="250" spans="1:17" ht="14.4" customHeight="1" x14ac:dyDescent="0.3">
      <c r="A250" s="625" t="s">
        <v>5316</v>
      </c>
      <c r="B250" s="626" t="s">
        <v>5138</v>
      </c>
      <c r="C250" s="626" t="s">
        <v>5155</v>
      </c>
      <c r="D250" s="626" t="s">
        <v>5306</v>
      </c>
      <c r="E250" s="626" t="s">
        <v>5280</v>
      </c>
      <c r="F250" s="629">
        <v>36</v>
      </c>
      <c r="G250" s="629">
        <v>33876</v>
      </c>
      <c r="H250" s="629">
        <v>1</v>
      </c>
      <c r="I250" s="629">
        <v>941</v>
      </c>
      <c r="J250" s="629">
        <v>6</v>
      </c>
      <c r="K250" s="629">
        <v>5652</v>
      </c>
      <c r="L250" s="629">
        <v>0.16684378320935175</v>
      </c>
      <c r="M250" s="629">
        <v>942</v>
      </c>
      <c r="N250" s="629"/>
      <c r="O250" s="629"/>
      <c r="P250" s="642"/>
      <c r="Q250" s="630"/>
    </row>
    <row r="251" spans="1:17" ht="14.4" customHeight="1" x14ac:dyDescent="0.3">
      <c r="A251" s="625" t="s">
        <v>5316</v>
      </c>
      <c r="B251" s="626" t="s">
        <v>5138</v>
      </c>
      <c r="C251" s="626" t="s">
        <v>5155</v>
      </c>
      <c r="D251" s="626" t="s">
        <v>5201</v>
      </c>
      <c r="E251" s="626" t="s">
        <v>5202</v>
      </c>
      <c r="F251" s="629">
        <v>7306</v>
      </c>
      <c r="G251" s="629">
        <v>584480</v>
      </c>
      <c r="H251" s="629">
        <v>1</v>
      </c>
      <c r="I251" s="629">
        <v>80</v>
      </c>
      <c r="J251" s="629">
        <v>7345</v>
      </c>
      <c r="K251" s="629">
        <v>594945</v>
      </c>
      <c r="L251" s="629">
        <v>1.0179048042704626</v>
      </c>
      <c r="M251" s="629">
        <v>81</v>
      </c>
      <c r="N251" s="629">
        <v>7629</v>
      </c>
      <c r="O251" s="629">
        <v>625578</v>
      </c>
      <c r="P251" s="642">
        <v>1.0703154941144264</v>
      </c>
      <c r="Q251" s="630">
        <v>82</v>
      </c>
    </row>
    <row r="252" spans="1:17" ht="14.4" customHeight="1" x14ac:dyDescent="0.3">
      <c r="A252" s="625" t="s">
        <v>5316</v>
      </c>
      <c r="B252" s="626" t="s">
        <v>5138</v>
      </c>
      <c r="C252" s="626" t="s">
        <v>5155</v>
      </c>
      <c r="D252" s="626" t="s">
        <v>5203</v>
      </c>
      <c r="E252" s="626" t="s">
        <v>5204</v>
      </c>
      <c r="F252" s="629"/>
      <c r="G252" s="629"/>
      <c r="H252" s="629"/>
      <c r="I252" s="629"/>
      <c r="J252" s="629">
        <v>1</v>
      </c>
      <c r="K252" s="629">
        <v>268</v>
      </c>
      <c r="L252" s="629"/>
      <c r="M252" s="629">
        <v>268</v>
      </c>
      <c r="N252" s="629">
        <v>1</v>
      </c>
      <c r="O252" s="629">
        <v>269</v>
      </c>
      <c r="P252" s="642"/>
      <c r="Q252" s="630">
        <v>269</v>
      </c>
    </row>
    <row r="253" spans="1:17" ht="14.4" customHeight="1" x14ac:dyDescent="0.3">
      <c r="A253" s="625" t="s">
        <v>5316</v>
      </c>
      <c r="B253" s="626" t="s">
        <v>5138</v>
      </c>
      <c r="C253" s="626" t="s">
        <v>5155</v>
      </c>
      <c r="D253" s="626" t="s">
        <v>5282</v>
      </c>
      <c r="E253" s="626" t="s">
        <v>5283</v>
      </c>
      <c r="F253" s="629">
        <v>545</v>
      </c>
      <c r="G253" s="629">
        <v>284490</v>
      </c>
      <c r="H253" s="629">
        <v>1</v>
      </c>
      <c r="I253" s="629">
        <v>522</v>
      </c>
      <c r="J253" s="629">
        <v>582</v>
      </c>
      <c r="K253" s="629">
        <v>304386</v>
      </c>
      <c r="L253" s="629">
        <v>1.0699356743646526</v>
      </c>
      <c r="M253" s="629">
        <v>523</v>
      </c>
      <c r="N253" s="629">
        <v>415</v>
      </c>
      <c r="O253" s="629">
        <v>217460</v>
      </c>
      <c r="P253" s="642">
        <v>0.76438539140215822</v>
      </c>
      <c r="Q253" s="630">
        <v>524</v>
      </c>
    </row>
    <row r="254" spans="1:17" ht="14.4" customHeight="1" x14ac:dyDescent="0.3">
      <c r="A254" s="625" t="s">
        <v>5316</v>
      </c>
      <c r="B254" s="626" t="s">
        <v>5138</v>
      </c>
      <c r="C254" s="626" t="s">
        <v>5155</v>
      </c>
      <c r="D254" s="626" t="s">
        <v>5205</v>
      </c>
      <c r="E254" s="626" t="s">
        <v>5206</v>
      </c>
      <c r="F254" s="629">
        <v>1</v>
      </c>
      <c r="G254" s="629">
        <v>332</v>
      </c>
      <c r="H254" s="629">
        <v>1</v>
      </c>
      <c r="I254" s="629">
        <v>332</v>
      </c>
      <c r="J254" s="629"/>
      <c r="K254" s="629"/>
      <c r="L254" s="629"/>
      <c r="M254" s="629"/>
      <c r="N254" s="629">
        <v>1</v>
      </c>
      <c r="O254" s="629">
        <v>335</v>
      </c>
      <c r="P254" s="642">
        <v>1.0090361445783131</v>
      </c>
      <c r="Q254" s="630">
        <v>335</v>
      </c>
    </row>
    <row r="255" spans="1:17" ht="14.4" customHeight="1" x14ac:dyDescent="0.3">
      <c r="A255" s="625" t="s">
        <v>5316</v>
      </c>
      <c r="B255" s="626" t="s">
        <v>5138</v>
      </c>
      <c r="C255" s="626" t="s">
        <v>5155</v>
      </c>
      <c r="D255" s="626" t="s">
        <v>5207</v>
      </c>
      <c r="E255" s="626" t="s">
        <v>5208</v>
      </c>
      <c r="F255" s="629">
        <v>2</v>
      </c>
      <c r="G255" s="629">
        <v>720</v>
      </c>
      <c r="H255" s="629">
        <v>1</v>
      </c>
      <c r="I255" s="629">
        <v>360</v>
      </c>
      <c r="J255" s="629"/>
      <c r="K255" s="629"/>
      <c r="L255" s="629"/>
      <c r="M255" s="629"/>
      <c r="N255" s="629">
        <v>1</v>
      </c>
      <c r="O255" s="629">
        <v>362</v>
      </c>
      <c r="P255" s="642">
        <v>0.50277777777777777</v>
      </c>
      <c r="Q255" s="630">
        <v>362</v>
      </c>
    </row>
    <row r="256" spans="1:17" ht="14.4" customHeight="1" x14ac:dyDescent="0.3">
      <c r="A256" s="625" t="s">
        <v>5316</v>
      </c>
      <c r="B256" s="626" t="s">
        <v>5138</v>
      </c>
      <c r="C256" s="626" t="s">
        <v>5155</v>
      </c>
      <c r="D256" s="626" t="s">
        <v>5217</v>
      </c>
      <c r="E256" s="626" t="s">
        <v>5218</v>
      </c>
      <c r="F256" s="629"/>
      <c r="G256" s="629"/>
      <c r="H256" s="629"/>
      <c r="I256" s="629"/>
      <c r="J256" s="629">
        <v>3</v>
      </c>
      <c r="K256" s="629">
        <v>1812</v>
      </c>
      <c r="L256" s="629"/>
      <c r="M256" s="629">
        <v>604</v>
      </c>
      <c r="N256" s="629"/>
      <c r="O256" s="629"/>
      <c r="P256" s="642"/>
      <c r="Q256" s="630"/>
    </row>
    <row r="257" spans="1:17" ht="14.4" customHeight="1" x14ac:dyDescent="0.3">
      <c r="A257" s="625" t="s">
        <v>5316</v>
      </c>
      <c r="B257" s="626" t="s">
        <v>5138</v>
      </c>
      <c r="C257" s="626" t="s">
        <v>5155</v>
      </c>
      <c r="D257" s="626" t="s">
        <v>5284</v>
      </c>
      <c r="E257" s="626" t="s">
        <v>5218</v>
      </c>
      <c r="F257" s="629"/>
      <c r="G257" s="629"/>
      <c r="H257" s="629"/>
      <c r="I257" s="629"/>
      <c r="J257" s="629">
        <v>3</v>
      </c>
      <c r="K257" s="629">
        <v>1554</v>
      </c>
      <c r="L257" s="629"/>
      <c r="M257" s="629">
        <v>518</v>
      </c>
      <c r="N257" s="629"/>
      <c r="O257" s="629"/>
      <c r="P257" s="642"/>
      <c r="Q257" s="630"/>
    </row>
    <row r="258" spans="1:17" ht="14.4" customHeight="1" x14ac:dyDescent="0.3">
      <c r="A258" s="625" t="s">
        <v>5316</v>
      </c>
      <c r="B258" s="626" t="s">
        <v>5138</v>
      </c>
      <c r="C258" s="626" t="s">
        <v>5155</v>
      </c>
      <c r="D258" s="626" t="s">
        <v>5307</v>
      </c>
      <c r="E258" s="626" t="s">
        <v>5308</v>
      </c>
      <c r="F258" s="629"/>
      <c r="G258" s="629"/>
      <c r="H258" s="629"/>
      <c r="I258" s="629"/>
      <c r="J258" s="629">
        <v>1</v>
      </c>
      <c r="K258" s="629">
        <v>1364</v>
      </c>
      <c r="L258" s="629"/>
      <c r="M258" s="629">
        <v>1364</v>
      </c>
      <c r="N258" s="629"/>
      <c r="O258" s="629"/>
      <c r="P258" s="642"/>
      <c r="Q258" s="630"/>
    </row>
    <row r="259" spans="1:17" ht="14.4" customHeight="1" x14ac:dyDescent="0.3">
      <c r="A259" s="625" t="s">
        <v>5316</v>
      </c>
      <c r="B259" s="626" t="s">
        <v>5138</v>
      </c>
      <c r="C259" s="626" t="s">
        <v>5155</v>
      </c>
      <c r="D259" s="626" t="s">
        <v>5219</v>
      </c>
      <c r="E259" s="626" t="s">
        <v>5220</v>
      </c>
      <c r="F259" s="629">
        <v>92</v>
      </c>
      <c r="G259" s="629">
        <v>15732</v>
      </c>
      <c r="H259" s="629">
        <v>1</v>
      </c>
      <c r="I259" s="629">
        <v>171</v>
      </c>
      <c r="J259" s="629">
        <v>55</v>
      </c>
      <c r="K259" s="629">
        <v>9460</v>
      </c>
      <c r="L259" s="629">
        <v>0.60132214594457156</v>
      </c>
      <c r="M259" s="629">
        <v>172</v>
      </c>
      <c r="N259" s="629">
        <v>39</v>
      </c>
      <c r="O259" s="629">
        <v>6708</v>
      </c>
      <c r="P259" s="642">
        <v>0.42639206712433259</v>
      </c>
      <c r="Q259" s="630">
        <v>172</v>
      </c>
    </row>
    <row r="260" spans="1:17" ht="14.4" customHeight="1" x14ac:dyDescent="0.3">
      <c r="A260" s="625" t="s">
        <v>5316</v>
      </c>
      <c r="B260" s="626" t="s">
        <v>5138</v>
      </c>
      <c r="C260" s="626" t="s">
        <v>5155</v>
      </c>
      <c r="D260" s="626" t="s">
        <v>5221</v>
      </c>
      <c r="E260" s="626" t="s">
        <v>5194</v>
      </c>
      <c r="F260" s="629">
        <v>23</v>
      </c>
      <c r="G260" s="629">
        <v>8280</v>
      </c>
      <c r="H260" s="629">
        <v>1</v>
      </c>
      <c r="I260" s="629">
        <v>360</v>
      </c>
      <c r="J260" s="629">
        <v>8</v>
      </c>
      <c r="K260" s="629">
        <v>2896</v>
      </c>
      <c r="L260" s="629">
        <v>0.3497584541062802</v>
      </c>
      <c r="M260" s="629">
        <v>362</v>
      </c>
      <c r="N260" s="629">
        <v>30</v>
      </c>
      <c r="O260" s="629">
        <v>10950</v>
      </c>
      <c r="P260" s="642">
        <v>1.3224637681159421</v>
      </c>
      <c r="Q260" s="630">
        <v>365</v>
      </c>
    </row>
    <row r="261" spans="1:17" ht="14.4" customHeight="1" x14ac:dyDescent="0.3">
      <c r="A261" s="625" t="s">
        <v>5316</v>
      </c>
      <c r="B261" s="626" t="s">
        <v>5138</v>
      </c>
      <c r="C261" s="626" t="s">
        <v>5155</v>
      </c>
      <c r="D261" s="626" t="s">
        <v>5222</v>
      </c>
      <c r="E261" s="626" t="s">
        <v>5196</v>
      </c>
      <c r="F261" s="629">
        <v>2</v>
      </c>
      <c r="G261" s="629">
        <v>768</v>
      </c>
      <c r="H261" s="629">
        <v>1</v>
      </c>
      <c r="I261" s="629">
        <v>384</v>
      </c>
      <c r="J261" s="629"/>
      <c r="K261" s="629"/>
      <c r="L261" s="629"/>
      <c r="M261" s="629"/>
      <c r="N261" s="629"/>
      <c r="O261" s="629"/>
      <c r="P261" s="642"/>
      <c r="Q261" s="630"/>
    </row>
    <row r="262" spans="1:17" ht="14.4" customHeight="1" x14ac:dyDescent="0.3">
      <c r="A262" s="625" t="s">
        <v>5316</v>
      </c>
      <c r="B262" s="626" t="s">
        <v>5138</v>
      </c>
      <c r="C262" s="626" t="s">
        <v>5155</v>
      </c>
      <c r="D262" s="626" t="s">
        <v>5223</v>
      </c>
      <c r="E262" s="626" t="s">
        <v>5198</v>
      </c>
      <c r="F262" s="629">
        <v>43</v>
      </c>
      <c r="G262" s="629">
        <v>23564</v>
      </c>
      <c r="H262" s="629">
        <v>1</v>
      </c>
      <c r="I262" s="629">
        <v>548</v>
      </c>
      <c r="J262" s="629">
        <v>2</v>
      </c>
      <c r="K262" s="629">
        <v>1100</v>
      </c>
      <c r="L262" s="629">
        <v>4.6681378373790529E-2</v>
      </c>
      <c r="M262" s="629">
        <v>550</v>
      </c>
      <c r="N262" s="629">
        <v>25</v>
      </c>
      <c r="O262" s="629">
        <v>13825</v>
      </c>
      <c r="P262" s="642">
        <v>0.58670005092513999</v>
      </c>
      <c r="Q262" s="630">
        <v>553</v>
      </c>
    </row>
    <row r="263" spans="1:17" ht="14.4" customHeight="1" x14ac:dyDescent="0.3">
      <c r="A263" s="625" t="s">
        <v>5316</v>
      </c>
      <c r="B263" s="626" t="s">
        <v>5138</v>
      </c>
      <c r="C263" s="626" t="s">
        <v>5155</v>
      </c>
      <c r="D263" s="626" t="s">
        <v>5224</v>
      </c>
      <c r="E263" s="626" t="s">
        <v>5200</v>
      </c>
      <c r="F263" s="629">
        <v>41</v>
      </c>
      <c r="G263" s="629">
        <v>30381</v>
      </c>
      <c r="H263" s="629">
        <v>1</v>
      </c>
      <c r="I263" s="629">
        <v>741</v>
      </c>
      <c r="J263" s="629">
        <v>29</v>
      </c>
      <c r="K263" s="629">
        <v>21547</v>
      </c>
      <c r="L263" s="629">
        <v>0.70922616108752179</v>
      </c>
      <c r="M263" s="629">
        <v>743</v>
      </c>
      <c r="N263" s="629">
        <v>42</v>
      </c>
      <c r="O263" s="629">
        <v>31332</v>
      </c>
      <c r="P263" s="642">
        <v>1.0313024587735755</v>
      </c>
      <c r="Q263" s="630">
        <v>746</v>
      </c>
    </row>
    <row r="264" spans="1:17" ht="14.4" customHeight="1" x14ac:dyDescent="0.3">
      <c r="A264" s="625" t="s">
        <v>5316</v>
      </c>
      <c r="B264" s="626" t="s">
        <v>5138</v>
      </c>
      <c r="C264" s="626" t="s">
        <v>5155</v>
      </c>
      <c r="D264" s="626" t="s">
        <v>5285</v>
      </c>
      <c r="E264" s="626" t="s">
        <v>5280</v>
      </c>
      <c r="F264" s="629">
        <v>1373</v>
      </c>
      <c r="G264" s="629">
        <v>1095654</v>
      </c>
      <c r="H264" s="629">
        <v>1</v>
      </c>
      <c r="I264" s="629">
        <v>798</v>
      </c>
      <c r="J264" s="629">
        <v>1370</v>
      </c>
      <c r="K264" s="629">
        <v>1096000</v>
      </c>
      <c r="L264" s="629">
        <v>1.0003157931244717</v>
      </c>
      <c r="M264" s="629">
        <v>800</v>
      </c>
      <c r="N264" s="629">
        <v>1821</v>
      </c>
      <c r="O264" s="629">
        <v>1462263</v>
      </c>
      <c r="P264" s="642">
        <v>1.3346028947094613</v>
      </c>
      <c r="Q264" s="630">
        <v>803</v>
      </c>
    </row>
    <row r="265" spans="1:17" ht="14.4" customHeight="1" x14ac:dyDescent="0.3">
      <c r="A265" s="625" t="s">
        <v>5316</v>
      </c>
      <c r="B265" s="626" t="s">
        <v>5138</v>
      </c>
      <c r="C265" s="626" t="s">
        <v>5155</v>
      </c>
      <c r="D265" s="626" t="s">
        <v>5286</v>
      </c>
      <c r="E265" s="626" t="s">
        <v>5280</v>
      </c>
      <c r="F265" s="629">
        <v>4813</v>
      </c>
      <c r="G265" s="629">
        <v>4447212</v>
      </c>
      <c r="H265" s="629">
        <v>1</v>
      </c>
      <c r="I265" s="629">
        <v>924</v>
      </c>
      <c r="J265" s="629">
        <v>5382</v>
      </c>
      <c r="K265" s="629">
        <v>4983732</v>
      </c>
      <c r="L265" s="629">
        <v>1.1206418763036257</v>
      </c>
      <c r="M265" s="629">
        <v>926</v>
      </c>
      <c r="N265" s="629">
        <v>5170</v>
      </c>
      <c r="O265" s="629">
        <v>4802930</v>
      </c>
      <c r="P265" s="642">
        <v>1.0799867422555975</v>
      </c>
      <c r="Q265" s="630">
        <v>929</v>
      </c>
    </row>
    <row r="266" spans="1:17" ht="14.4" customHeight="1" x14ac:dyDescent="0.3">
      <c r="A266" s="625" t="s">
        <v>5316</v>
      </c>
      <c r="B266" s="626" t="s">
        <v>5138</v>
      </c>
      <c r="C266" s="626" t="s">
        <v>5155</v>
      </c>
      <c r="D266" s="626" t="s">
        <v>5287</v>
      </c>
      <c r="E266" s="626" t="s">
        <v>5280</v>
      </c>
      <c r="F266" s="629">
        <v>394</v>
      </c>
      <c r="G266" s="629">
        <v>396758</v>
      </c>
      <c r="H266" s="629">
        <v>1</v>
      </c>
      <c r="I266" s="629">
        <v>1007</v>
      </c>
      <c r="J266" s="629">
        <v>247</v>
      </c>
      <c r="K266" s="629">
        <v>249223</v>
      </c>
      <c r="L266" s="629">
        <v>0.62814864476582699</v>
      </c>
      <c r="M266" s="629">
        <v>1009</v>
      </c>
      <c r="N266" s="629">
        <v>450</v>
      </c>
      <c r="O266" s="629">
        <v>455400</v>
      </c>
      <c r="P266" s="642">
        <v>1.1478029428518139</v>
      </c>
      <c r="Q266" s="630">
        <v>1012</v>
      </c>
    </row>
    <row r="267" spans="1:17" ht="14.4" customHeight="1" x14ac:dyDescent="0.3">
      <c r="A267" s="625" t="s">
        <v>5316</v>
      </c>
      <c r="B267" s="626" t="s">
        <v>5138</v>
      </c>
      <c r="C267" s="626" t="s">
        <v>5155</v>
      </c>
      <c r="D267" s="626" t="s">
        <v>5225</v>
      </c>
      <c r="E267" s="626" t="s">
        <v>5206</v>
      </c>
      <c r="F267" s="629">
        <v>5</v>
      </c>
      <c r="G267" s="629">
        <v>2160</v>
      </c>
      <c r="H267" s="629">
        <v>1</v>
      </c>
      <c r="I267" s="629">
        <v>432</v>
      </c>
      <c r="J267" s="629">
        <v>4</v>
      </c>
      <c r="K267" s="629">
        <v>1740</v>
      </c>
      <c r="L267" s="629">
        <v>0.80555555555555558</v>
      </c>
      <c r="M267" s="629">
        <v>435</v>
      </c>
      <c r="N267" s="629">
        <v>8</v>
      </c>
      <c r="O267" s="629">
        <v>3512</v>
      </c>
      <c r="P267" s="642">
        <v>1.625925925925926</v>
      </c>
      <c r="Q267" s="630">
        <v>439</v>
      </c>
    </row>
    <row r="268" spans="1:17" ht="14.4" customHeight="1" x14ac:dyDescent="0.3">
      <c r="A268" s="625" t="s">
        <v>5316</v>
      </c>
      <c r="B268" s="626" t="s">
        <v>5138</v>
      </c>
      <c r="C268" s="626" t="s">
        <v>5155</v>
      </c>
      <c r="D268" s="626" t="s">
        <v>5226</v>
      </c>
      <c r="E268" s="626" t="s">
        <v>5208</v>
      </c>
      <c r="F268" s="629">
        <v>18</v>
      </c>
      <c r="G268" s="629">
        <v>7668</v>
      </c>
      <c r="H268" s="629">
        <v>1</v>
      </c>
      <c r="I268" s="629">
        <v>426</v>
      </c>
      <c r="J268" s="629">
        <v>10</v>
      </c>
      <c r="K268" s="629">
        <v>4280</v>
      </c>
      <c r="L268" s="629">
        <v>0.55816379760041734</v>
      </c>
      <c r="M268" s="629">
        <v>428</v>
      </c>
      <c r="N268" s="629">
        <v>16</v>
      </c>
      <c r="O268" s="629">
        <v>6896</v>
      </c>
      <c r="P268" s="642">
        <v>0.89932185706833589</v>
      </c>
      <c r="Q268" s="630">
        <v>431</v>
      </c>
    </row>
    <row r="269" spans="1:17" ht="14.4" customHeight="1" x14ac:dyDescent="0.3">
      <c r="A269" s="625" t="s">
        <v>5316</v>
      </c>
      <c r="B269" s="626" t="s">
        <v>5138</v>
      </c>
      <c r="C269" s="626" t="s">
        <v>5155</v>
      </c>
      <c r="D269" s="626" t="s">
        <v>5288</v>
      </c>
      <c r="E269" s="626" t="s">
        <v>5210</v>
      </c>
      <c r="F269" s="629"/>
      <c r="G269" s="629"/>
      <c r="H269" s="629"/>
      <c r="I269" s="629"/>
      <c r="J269" s="629">
        <v>7</v>
      </c>
      <c r="K269" s="629">
        <v>5586</v>
      </c>
      <c r="L269" s="629"/>
      <c r="M269" s="629">
        <v>798</v>
      </c>
      <c r="N269" s="629"/>
      <c r="O269" s="629"/>
      <c r="P269" s="642"/>
      <c r="Q269" s="630"/>
    </row>
    <row r="270" spans="1:17" ht="14.4" customHeight="1" x14ac:dyDescent="0.3">
      <c r="A270" s="625" t="s">
        <v>5316</v>
      </c>
      <c r="B270" s="626" t="s">
        <v>5138</v>
      </c>
      <c r="C270" s="626" t="s">
        <v>5155</v>
      </c>
      <c r="D270" s="626" t="s">
        <v>5228</v>
      </c>
      <c r="E270" s="626" t="s">
        <v>5220</v>
      </c>
      <c r="F270" s="629">
        <v>851</v>
      </c>
      <c r="G270" s="629">
        <v>174455</v>
      </c>
      <c r="H270" s="629">
        <v>1</v>
      </c>
      <c r="I270" s="629">
        <v>205</v>
      </c>
      <c r="J270" s="629">
        <v>868</v>
      </c>
      <c r="K270" s="629">
        <v>178808</v>
      </c>
      <c r="L270" s="629">
        <v>1.0249519933507207</v>
      </c>
      <c r="M270" s="629">
        <v>206</v>
      </c>
      <c r="N270" s="629">
        <v>959</v>
      </c>
      <c r="O270" s="629">
        <v>198513</v>
      </c>
      <c r="P270" s="642">
        <v>1.1379037574159525</v>
      </c>
      <c r="Q270" s="630">
        <v>207</v>
      </c>
    </row>
    <row r="271" spans="1:17" ht="14.4" customHeight="1" x14ac:dyDescent="0.3">
      <c r="A271" s="625" t="s">
        <v>5316</v>
      </c>
      <c r="B271" s="626" t="s">
        <v>5138</v>
      </c>
      <c r="C271" s="626" t="s">
        <v>5155</v>
      </c>
      <c r="D271" s="626" t="s">
        <v>5231</v>
      </c>
      <c r="E271" s="626" t="s">
        <v>5232</v>
      </c>
      <c r="F271" s="629"/>
      <c r="G271" s="629"/>
      <c r="H271" s="629"/>
      <c r="I271" s="629"/>
      <c r="J271" s="629">
        <v>2</v>
      </c>
      <c r="K271" s="629">
        <v>652</v>
      </c>
      <c r="L271" s="629"/>
      <c r="M271" s="629">
        <v>326</v>
      </c>
      <c r="N271" s="629"/>
      <c r="O271" s="629"/>
      <c r="P271" s="642"/>
      <c r="Q271" s="630"/>
    </row>
    <row r="272" spans="1:17" ht="14.4" customHeight="1" x14ac:dyDescent="0.3">
      <c r="A272" s="625" t="s">
        <v>5316</v>
      </c>
      <c r="B272" s="626" t="s">
        <v>5138</v>
      </c>
      <c r="C272" s="626" t="s">
        <v>5155</v>
      </c>
      <c r="D272" s="626" t="s">
        <v>5239</v>
      </c>
      <c r="E272" s="626" t="s">
        <v>5240</v>
      </c>
      <c r="F272" s="629"/>
      <c r="G272" s="629"/>
      <c r="H272" s="629"/>
      <c r="I272" s="629"/>
      <c r="J272" s="629">
        <v>4</v>
      </c>
      <c r="K272" s="629">
        <v>0</v>
      </c>
      <c r="L272" s="629"/>
      <c r="M272" s="629">
        <v>0</v>
      </c>
      <c r="N272" s="629">
        <v>4</v>
      </c>
      <c r="O272" s="629">
        <v>0</v>
      </c>
      <c r="P272" s="642"/>
      <c r="Q272" s="630">
        <v>0</v>
      </c>
    </row>
    <row r="273" spans="1:17" ht="14.4" customHeight="1" x14ac:dyDescent="0.3">
      <c r="A273" s="625" t="s">
        <v>526</v>
      </c>
      <c r="B273" s="626" t="s">
        <v>5317</v>
      </c>
      <c r="C273" s="626" t="s">
        <v>5155</v>
      </c>
      <c r="D273" s="626" t="s">
        <v>5318</v>
      </c>
      <c r="E273" s="626" t="s">
        <v>5319</v>
      </c>
      <c r="F273" s="629"/>
      <c r="G273" s="629"/>
      <c r="H273" s="629"/>
      <c r="I273" s="629"/>
      <c r="J273" s="629"/>
      <c r="K273" s="629"/>
      <c r="L273" s="629"/>
      <c r="M273" s="629"/>
      <c r="N273" s="629">
        <v>1</v>
      </c>
      <c r="O273" s="629">
        <v>51</v>
      </c>
      <c r="P273" s="642"/>
      <c r="Q273" s="630">
        <v>51</v>
      </c>
    </row>
    <row r="274" spans="1:17" ht="14.4" customHeight="1" x14ac:dyDescent="0.3">
      <c r="A274" s="625" t="s">
        <v>526</v>
      </c>
      <c r="B274" s="626" t="s">
        <v>5320</v>
      </c>
      <c r="C274" s="626" t="s">
        <v>5155</v>
      </c>
      <c r="D274" s="626" t="s">
        <v>5321</v>
      </c>
      <c r="E274" s="626" t="s">
        <v>5322</v>
      </c>
      <c r="F274" s="629"/>
      <c r="G274" s="629"/>
      <c r="H274" s="629"/>
      <c r="I274" s="629"/>
      <c r="J274" s="629"/>
      <c r="K274" s="629"/>
      <c r="L274" s="629"/>
      <c r="M274" s="629"/>
      <c r="N274" s="629">
        <v>1</v>
      </c>
      <c r="O274" s="629">
        <v>1043</v>
      </c>
      <c r="P274" s="642"/>
      <c r="Q274" s="630">
        <v>1043</v>
      </c>
    </row>
    <row r="275" spans="1:17" ht="14.4" customHeight="1" x14ac:dyDescent="0.3">
      <c r="A275" s="625" t="s">
        <v>526</v>
      </c>
      <c r="B275" s="626" t="s">
        <v>5320</v>
      </c>
      <c r="C275" s="626" t="s">
        <v>5155</v>
      </c>
      <c r="D275" s="626" t="s">
        <v>5323</v>
      </c>
      <c r="E275" s="626" t="s">
        <v>5324</v>
      </c>
      <c r="F275" s="629"/>
      <c r="G275" s="629"/>
      <c r="H275" s="629"/>
      <c r="I275" s="629"/>
      <c r="J275" s="629">
        <v>1</v>
      </c>
      <c r="K275" s="629">
        <v>3580</v>
      </c>
      <c r="L275" s="629"/>
      <c r="M275" s="629">
        <v>3580</v>
      </c>
      <c r="N275" s="629">
        <v>1</v>
      </c>
      <c r="O275" s="629">
        <v>3599</v>
      </c>
      <c r="P275" s="642"/>
      <c r="Q275" s="630">
        <v>3599</v>
      </c>
    </row>
    <row r="276" spans="1:17" ht="14.4" customHeight="1" x14ac:dyDescent="0.3">
      <c r="A276" s="625" t="s">
        <v>526</v>
      </c>
      <c r="B276" s="626" t="s">
        <v>5320</v>
      </c>
      <c r="C276" s="626" t="s">
        <v>5155</v>
      </c>
      <c r="D276" s="626" t="s">
        <v>5325</v>
      </c>
      <c r="E276" s="626" t="s">
        <v>5326</v>
      </c>
      <c r="F276" s="629"/>
      <c r="G276" s="629"/>
      <c r="H276" s="629"/>
      <c r="I276" s="629"/>
      <c r="J276" s="629">
        <v>1</v>
      </c>
      <c r="K276" s="629">
        <v>6374</v>
      </c>
      <c r="L276" s="629"/>
      <c r="M276" s="629">
        <v>6374</v>
      </c>
      <c r="N276" s="629"/>
      <c r="O276" s="629"/>
      <c r="P276" s="642"/>
      <c r="Q276" s="630"/>
    </row>
    <row r="277" spans="1:17" ht="14.4" customHeight="1" x14ac:dyDescent="0.3">
      <c r="A277" s="625" t="s">
        <v>526</v>
      </c>
      <c r="B277" s="626" t="s">
        <v>5320</v>
      </c>
      <c r="C277" s="626" t="s">
        <v>5155</v>
      </c>
      <c r="D277" s="626" t="s">
        <v>5327</v>
      </c>
      <c r="E277" s="626" t="s">
        <v>5328</v>
      </c>
      <c r="F277" s="629"/>
      <c r="G277" s="629"/>
      <c r="H277" s="629"/>
      <c r="I277" s="629"/>
      <c r="J277" s="629"/>
      <c r="K277" s="629"/>
      <c r="L277" s="629"/>
      <c r="M277" s="629"/>
      <c r="N277" s="629">
        <v>1</v>
      </c>
      <c r="O277" s="629">
        <v>3571</v>
      </c>
      <c r="P277" s="642"/>
      <c r="Q277" s="630">
        <v>3571</v>
      </c>
    </row>
    <row r="278" spans="1:17" ht="14.4" customHeight="1" x14ac:dyDescent="0.3">
      <c r="A278" s="625" t="s">
        <v>526</v>
      </c>
      <c r="B278" s="626" t="s">
        <v>5320</v>
      </c>
      <c r="C278" s="626" t="s">
        <v>5155</v>
      </c>
      <c r="D278" s="626" t="s">
        <v>5329</v>
      </c>
      <c r="E278" s="626" t="s">
        <v>5330</v>
      </c>
      <c r="F278" s="629"/>
      <c r="G278" s="629"/>
      <c r="H278" s="629"/>
      <c r="I278" s="629"/>
      <c r="J278" s="629">
        <v>2</v>
      </c>
      <c r="K278" s="629">
        <v>7926</v>
      </c>
      <c r="L278" s="629"/>
      <c r="M278" s="629">
        <v>3963</v>
      </c>
      <c r="N278" s="629"/>
      <c r="O278" s="629"/>
      <c r="P278" s="642"/>
      <c r="Q278" s="630"/>
    </row>
    <row r="279" spans="1:17" ht="14.4" customHeight="1" x14ac:dyDescent="0.3">
      <c r="A279" s="625" t="s">
        <v>526</v>
      </c>
      <c r="B279" s="626" t="s">
        <v>5320</v>
      </c>
      <c r="C279" s="626" t="s">
        <v>5155</v>
      </c>
      <c r="D279" s="626" t="s">
        <v>5331</v>
      </c>
      <c r="E279" s="626" t="s">
        <v>5332</v>
      </c>
      <c r="F279" s="629"/>
      <c r="G279" s="629"/>
      <c r="H279" s="629"/>
      <c r="I279" s="629"/>
      <c r="J279" s="629">
        <v>6</v>
      </c>
      <c r="K279" s="629">
        <v>16026</v>
      </c>
      <c r="L279" s="629"/>
      <c r="M279" s="629">
        <v>2671</v>
      </c>
      <c r="N279" s="629">
        <v>2</v>
      </c>
      <c r="O279" s="629">
        <v>5356</v>
      </c>
      <c r="P279" s="642"/>
      <c r="Q279" s="630">
        <v>2678</v>
      </c>
    </row>
    <row r="280" spans="1:17" ht="14.4" customHeight="1" x14ac:dyDescent="0.3">
      <c r="A280" s="625" t="s">
        <v>526</v>
      </c>
      <c r="B280" s="626" t="s">
        <v>5320</v>
      </c>
      <c r="C280" s="626" t="s">
        <v>5155</v>
      </c>
      <c r="D280" s="626" t="s">
        <v>5333</v>
      </c>
      <c r="E280" s="626" t="s">
        <v>5334</v>
      </c>
      <c r="F280" s="629"/>
      <c r="G280" s="629"/>
      <c r="H280" s="629"/>
      <c r="I280" s="629"/>
      <c r="J280" s="629"/>
      <c r="K280" s="629"/>
      <c r="L280" s="629"/>
      <c r="M280" s="629"/>
      <c r="N280" s="629">
        <v>1</v>
      </c>
      <c r="O280" s="629">
        <v>5098</v>
      </c>
      <c r="P280" s="642"/>
      <c r="Q280" s="630">
        <v>5098</v>
      </c>
    </row>
    <row r="281" spans="1:17" ht="14.4" customHeight="1" x14ac:dyDescent="0.3">
      <c r="A281" s="625" t="s">
        <v>526</v>
      </c>
      <c r="B281" s="626" t="s">
        <v>5320</v>
      </c>
      <c r="C281" s="626" t="s">
        <v>5155</v>
      </c>
      <c r="D281" s="626" t="s">
        <v>5335</v>
      </c>
      <c r="E281" s="626" t="s">
        <v>5336</v>
      </c>
      <c r="F281" s="629"/>
      <c r="G281" s="629"/>
      <c r="H281" s="629"/>
      <c r="I281" s="629"/>
      <c r="J281" s="629">
        <v>2</v>
      </c>
      <c r="K281" s="629">
        <v>6396</v>
      </c>
      <c r="L281" s="629"/>
      <c r="M281" s="629">
        <v>3198</v>
      </c>
      <c r="N281" s="629">
        <v>1</v>
      </c>
      <c r="O281" s="629">
        <v>3205</v>
      </c>
      <c r="P281" s="642"/>
      <c r="Q281" s="630">
        <v>3205</v>
      </c>
    </row>
    <row r="282" spans="1:17" ht="14.4" customHeight="1" x14ac:dyDescent="0.3">
      <c r="A282" s="625" t="s">
        <v>526</v>
      </c>
      <c r="B282" s="626" t="s">
        <v>5320</v>
      </c>
      <c r="C282" s="626" t="s">
        <v>5155</v>
      </c>
      <c r="D282" s="626" t="s">
        <v>5337</v>
      </c>
      <c r="E282" s="626" t="s">
        <v>5338</v>
      </c>
      <c r="F282" s="629"/>
      <c r="G282" s="629"/>
      <c r="H282" s="629"/>
      <c r="I282" s="629"/>
      <c r="J282" s="629">
        <v>2</v>
      </c>
      <c r="K282" s="629">
        <v>11840</v>
      </c>
      <c r="L282" s="629"/>
      <c r="M282" s="629">
        <v>5920</v>
      </c>
      <c r="N282" s="629">
        <v>3</v>
      </c>
      <c r="O282" s="629">
        <v>17820</v>
      </c>
      <c r="P282" s="642"/>
      <c r="Q282" s="630">
        <v>5940</v>
      </c>
    </row>
    <row r="283" spans="1:17" ht="14.4" customHeight="1" x14ac:dyDescent="0.3">
      <c r="A283" s="625" t="s">
        <v>526</v>
      </c>
      <c r="B283" s="626" t="s">
        <v>5320</v>
      </c>
      <c r="C283" s="626" t="s">
        <v>5155</v>
      </c>
      <c r="D283" s="626" t="s">
        <v>889</v>
      </c>
      <c r="E283" s="626" t="s">
        <v>5339</v>
      </c>
      <c r="F283" s="629"/>
      <c r="G283" s="629"/>
      <c r="H283" s="629"/>
      <c r="I283" s="629"/>
      <c r="J283" s="629">
        <v>1</v>
      </c>
      <c r="K283" s="629">
        <v>2324</v>
      </c>
      <c r="L283" s="629"/>
      <c r="M283" s="629">
        <v>2324</v>
      </c>
      <c r="N283" s="629"/>
      <c r="O283" s="629"/>
      <c r="P283" s="642"/>
      <c r="Q283" s="630"/>
    </row>
    <row r="284" spans="1:17" ht="14.4" customHeight="1" x14ac:dyDescent="0.3">
      <c r="A284" s="625" t="s">
        <v>526</v>
      </c>
      <c r="B284" s="626" t="s">
        <v>5320</v>
      </c>
      <c r="C284" s="626" t="s">
        <v>5155</v>
      </c>
      <c r="D284" s="626" t="s">
        <v>5340</v>
      </c>
      <c r="E284" s="626" t="s">
        <v>5341</v>
      </c>
      <c r="F284" s="629"/>
      <c r="G284" s="629"/>
      <c r="H284" s="629"/>
      <c r="I284" s="629"/>
      <c r="J284" s="629">
        <v>1</v>
      </c>
      <c r="K284" s="629">
        <v>2693</v>
      </c>
      <c r="L284" s="629"/>
      <c r="M284" s="629">
        <v>2693</v>
      </c>
      <c r="N284" s="629">
        <v>3</v>
      </c>
      <c r="O284" s="629">
        <v>8106</v>
      </c>
      <c r="P284" s="642"/>
      <c r="Q284" s="630">
        <v>2702</v>
      </c>
    </row>
    <row r="285" spans="1:17" ht="14.4" customHeight="1" x14ac:dyDescent="0.3">
      <c r="A285" s="625" t="s">
        <v>526</v>
      </c>
      <c r="B285" s="626" t="s">
        <v>5320</v>
      </c>
      <c r="C285" s="626" t="s">
        <v>5155</v>
      </c>
      <c r="D285" s="626" t="s">
        <v>747</v>
      </c>
      <c r="E285" s="626" t="s">
        <v>5342</v>
      </c>
      <c r="F285" s="629"/>
      <c r="G285" s="629"/>
      <c r="H285" s="629"/>
      <c r="I285" s="629"/>
      <c r="J285" s="629"/>
      <c r="K285" s="629"/>
      <c r="L285" s="629"/>
      <c r="M285" s="629"/>
      <c r="N285" s="629">
        <v>1</v>
      </c>
      <c r="O285" s="629">
        <v>2370</v>
      </c>
      <c r="P285" s="642"/>
      <c r="Q285" s="630">
        <v>2370</v>
      </c>
    </row>
    <row r="286" spans="1:17" ht="14.4" customHeight="1" x14ac:dyDescent="0.3">
      <c r="A286" s="625" t="s">
        <v>526</v>
      </c>
      <c r="B286" s="626" t="s">
        <v>5320</v>
      </c>
      <c r="C286" s="626" t="s">
        <v>5155</v>
      </c>
      <c r="D286" s="626" t="s">
        <v>5343</v>
      </c>
      <c r="E286" s="626" t="s">
        <v>5344</v>
      </c>
      <c r="F286" s="629"/>
      <c r="G286" s="629"/>
      <c r="H286" s="629"/>
      <c r="I286" s="629"/>
      <c r="J286" s="629">
        <v>4</v>
      </c>
      <c r="K286" s="629">
        <v>13784</v>
      </c>
      <c r="L286" s="629"/>
      <c r="M286" s="629">
        <v>3446</v>
      </c>
      <c r="N286" s="629">
        <v>2</v>
      </c>
      <c r="O286" s="629">
        <v>6918</v>
      </c>
      <c r="P286" s="642"/>
      <c r="Q286" s="630">
        <v>3459</v>
      </c>
    </row>
    <row r="287" spans="1:17" ht="14.4" customHeight="1" x14ac:dyDescent="0.3">
      <c r="A287" s="625" t="s">
        <v>526</v>
      </c>
      <c r="B287" s="626" t="s">
        <v>5320</v>
      </c>
      <c r="C287" s="626" t="s">
        <v>5155</v>
      </c>
      <c r="D287" s="626" t="s">
        <v>5345</v>
      </c>
      <c r="E287" s="626" t="s">
        <v>5346</v>
      </c>
      <c r="F287" s="629"/>
      <c r="G287" s="629"/>
      <c r="H287" s="629"/>
      <c r="I287" s="629"/>
      <c r="J287" s="629"/>
      <c r="K287" s="629"/>
      <c r="L287" s="629"/>
      <c r="M287" s="629"/>
      <c r="N287" s="629">
        <v>1</v>
      </c>
      <c r="O287" s="629">
        <v>5546</v>
      </c>
      <c r="P287" s="642"/>
      <c r="Q287" s="630">
        <v>5546</v>
      </c>
    </row>
    <row r="288" spans="1:17" ht="14.4" customHeight="1" x14ac:dyDescent="0.3">
      <c r="A288" s="625" t="s">
        <v>526</v>
      </c>
      <c r="B288" s="626" t="s">
        <v>5320</v>
      </c>
      <c r="C288" s="626" t="s">
        <v>5155</v>
      </c>
      <c r="D288" s="626" t="s">
        <v>5347</v>
      </c>
      <c r="E288" s="626" t="s">
        <v>5348</v>
      </c>
      <c r="F288" s="629"/>
      <c r="G288" s="629"/>
      <c r="H288" s="629"/>
      <c r="I288" s="629"/>
      <c r="J288" s="629">
        <v>7</v>
      </c>
      <c r="K288" s="629">
        <v>14322</v>
      </c>
      <c r="L288" s="629"/>
      <c r="M288" s="629">
        <v>2046</v>
      </c>
      <c r="N288" s="629">
        <v>2</v>
      </c>
      <c r="O288" s="629">
        <v>4106</v>
      </c>
      <c r="P288" s="642"/>
      <c r="Q288" s="630">
        <v>2053</v>
      </c>
    </row>
    <row r="289" spans="1:17" ht="14.4" customHeight="1" x14ac:dyDescent="0.3">
      <c r="A289" s="625" t="s">
        <v>526</v>
      </c>
      <c r="B289" s="626" t="s">
        <v>5320</v>
      </c>
      <c r="C289" s="626" t="s">
        <v>5155</v>
      </c>
      <c r="D289" s="626" t="s">
        <v>5349</v>
      </c>
      <c r="E289" s="626" t="s">
        <v>5350</v>
      </c>
      <c r="F289" s="629"/>
      <c r="G289" s="629"/>
      <c r="H289" s="629"/>
      <c r="I289" s="629"/>
      <c r="J289" s="629">
        <v>1</v>
      </c>
      <c r="K289" s="629">
        <v>1611</v>
      </c>
      <c r="L289" s="629"/>
      <c r="M289" s="629">
        <v>1611</v>
      </c>
      <c r="N289" s="629"/>
      <c r="O289" s="629"/>
      <c r="P289" s="642"/>
      <c r="Q289" s="630"/>
    </row>
    <row r="290" spans="1:17" ht="14.4" customHeight="1" x14ac:dyDescent="0.3">
      <c r="A290" s="625" t="s">
        <v>526</v>
      </c>
      <c r="B290" s="626" t="s">
        <v>5320</v>
      </c>
      <c r="C290" s="626" t="s">
        <v>5155</v>
      </c>
      <c r="D290" s="626" t="s">
        <v>5351</v>
      </c>
      <c r="E290" s="626" t="s">
        <v>5352</v>
      </c>
      <c r="F290" s="629"/>
      <c r="G290" s="629"/>
      <c r="H290" s="629"/>
      <c r="I290" s="629"/>
      <c r="J290" s="629">
        <v>1</v>
      </c>
      <c r="K290" s="629">
        <v>2215</v>
      </c>
      <c r="L290" s="629"/>
      <c r="M290" s="629">
        <v>2215</v>
      </c>
      <c r="N290" s="629">
        <v>1</v>
      </c>
      <c r="O290" s="629">
        <v>2222</v>
      </c>
      <c r="P290" s="642"/>
      <c r="Q290" s="630">
        <v>2222</v>
      </c>
    </row>
    <row r="291" spans="1:17" ht="14.4" customHeight="1" x14ac:dyDescent="0.3">
      <c r="A291" s="625" t="s">
        <v>526</v>
      </c>
      <c r="B291" s="626" t="s">
        <v>5320</v>
      </c>
      <c r="C291" s="626" t="s">
        <v>5155</v>
      </c>
      <c r="D291" s="626" t="s">
        <v>5353</v>
      </c>
      <c r="E291" s="626" t="s">
        <v>5354</v>
      </c>
      <c r="F291" s="629"/>
      <c r="G291" s="629"/>
      <c r="H291" s="629"/>
      <c r="I291" s="629"/>
      <c r="J291" s="629">
        <v>1</v>
      </c>
      <c r="K291" s="629">
        <v>2670</v>
      </c>
      <c r="L291" s="629"/>
      <c r="M291" s="629">
        <v>2670</v>
      </c>
      <c r="N291" s="629">
        <v>2</v>
      </c>
      <c r="O291" s="629">
        <v>5354</v>
      </c>
      <c r="P291" s="642"/>
      <c r="Q291" s="630">
        <v>2677</v>
      </c>
    </row>
    <row r="292" spans="1:17" ht="14.4" customHeight="1" x14ac:dyDescent="0.3">
      <c r="A292" s="625" t="s">
        <v>526</v>
      </c>
      <c r="B292" s="626" t="s">
        <v>5320</v>
      </c>
      <c r="C292" s="626" t="s">
        <v>5155</v>
      </c>
      <c r="D292" s="626" t="s">
        <v>5355</v>
      </c>
      <c r="E292" s="626" t="s">
        <v>5356</v>
      </c>
      <c r="F292" s="629"/>
      <c r="G292" s="629"/>
      <c r="H292" s="629"/>
      <c r="I292" s="629"/>
      <c r="J292" s="629"/>
      <c r="K292" s="629"/>
      <c r="L292" s="629"/>
      <c r="M292" s="629"/>
      <c r="N292" s="629">
        <v>1</v>
      </c>
      <c r="O292" s="629">
        <v>2788</v>
      </c>
      <c r="P292" s="642"/>
      <c r="Q292" s="630">
        <v>2788</v>
      </c>
    </row>
    <row r="293" spans="1:17" ht="14.4" customHeight="1" x14ac:dyDescent="0.3">
      <c r="A293" s="625" t="s">
        <v>526</v>
      </c>
      <c r="B293" s="626" t="s">
        <v>5320</v>
      </c>
      <c r="C293" s="626" t="s">
        <v>5155</v>
      </c>
      <c r="D293" s="626" t="s">
        <v>5357</v>
      </c>
      <c r="E293" s="626" t="s">
        <v>5358</v>
      </c>
      <c r="F293" s="629"/>
      <c r="G293" s="629"/>
      <c r="H293" s="629"/>
      <c r="I293" s="629"/>
      <c r="J293" s="629"/>
      <c r="K293" s="629"/>
      <c r="L293" s="629"/>
      <c r="M293" s="629"/>
      <c r="N293" s="629">
        <v>1</v>
      </c>
      <c r="O293" s="629">
        <v>3181</v>
      </c>
      <c r="P293" s="642"/>
      <c r="Q293" s="630">
        <v>3181</v>
      </c>
    </row>
    <row r="294" spans="1:17" ht="14.4" customHeight="1" x14ac:dyDescent="0.3">
      <c r="A294" s="625" t="s">
        <v>526</v>
      </c>
      <c r="B294" s="626" t="s">
        <v>5320</v>
      </c>
      <c r="C294" s="626" t="s">
        <v>5155</v>
      </c>
      <c r="D294" s="626" t="s">
        <v>5359</v>
      </c>
      <c r="E294" s="626" t="s">
        <v>5360</v>
      </c>
      <c r="F294" s="629"/>
      <c r="G294" s="629"/>
      <c r="H294" s="629"/>
      <c r="I294" s="629"/>
      <c r="J294" s="629"/>
      <c r="K294" s="629"/>
      <c r="L294" s="629"/>
      <c r="M294" s="629"/>
      <c r="N294" s="629">
        <v>1</v>
      </c>
      <c r="O294" s="629">
        <v>90</v>
      </c>
      <c r="P294" s="642"/>
      <c r="Q294" s="630">
        <v>90</v>
      </c>
    </row>
    <row r="295" spans="1:17" ht="14.4" customHeight="1" x14ac:dyDescent="0.3">
      <c r="A295" s="625" t="s">
        <v>526</v>
      </c>
      <c r="B295" s="626" t="s">
        <v>5320</v>
      </c>
      <c r="C295" s="626" t="s">
        <v>5155</v>
      </c>
      <c r="D295" s="626" t="s">
        <v>5361</v>
      </c>
      <c r="E295" s="626" t="s">
        <v>5362</v>
      </c>
      <c r="F295" s="629"/>
      <c r="G295" s="629"/>
      <c r="H295" s="629"/>
      <c r="I295" s="629"/>
      <c r="J295" s="629"/>
      <c r="K295" s="629"/>
      <c r="L295" s="629"/>
      <c r="M295" s="629"/>
      <c r="N295" s="629">
        <v>1</v>
      </c>
      <c r="O295" s="629">
        <v>2445</v>
      </c>
      <c r="P295" s="642"/>
      <c r="Q295" s="630">
        <v>2445</v>
      </c>
    </row>
    <row r="296" spans="1:17" ht="14.4" customHeight="1" x14ac:dyDescent="0.3">
      <c r="A296" s="625" t="s">
        <v>526</v>
      </c>
      <c r="B296" s="626" t="s">
        <v>5320</v>
      </c>
      <c r="C296" s="626" t="s">
        <v>5155</v>
      </c>
      <c r="D296" s="626" t="s">
        <v>5363</v>
      </c>
      <c r="E296" s="626" t="s">
        <v>5364</v>
      </c>
      <c r="F296" s="629"/>
      <c r="G296" s="629"/>
      <c r="H296" s="629"/>
      <c r="I296" s="629"/>
      <c r="J296" s="629"/>
      <c r="K296" s="629"/>
      <c r="L296" s="629"/>
      <c r="M296" s="629"/>
      <c r="N296" s="629">
        <v>2</v>
      </c>
      <c r="O296" s="629">
        <v>10296</v>
      </c>
      <c r="P296" s="642"/>
      <c r="Q296" s="630">
        <v>5148</v>
      </c>
    </row>
    <row r="297" spans="1:17" ht="14.4" customHeight="1" x14ac:dyDescent="0.3">
      <c r="A297" s="625" t="s">
        <v>526</v>
      </c>
      <c r="B297" s="626" t="s">
        <v>5320</v>
      </c>
      <c r="C297" s="626" t="s">
        <v>5155</v>
      </c>
      <c r="D297" s="626" t="s">
        <v>5365</v>
      </c>
      <c r="E297" s="626" t="s">
        <v>5366</v>
      </c>
      <c r="F297" s="629"/>
      <c r="G297" s="629"/>
      <c r="H297" s="629"/>
      <c r="I297" s="629"/>
      <c r="J297" s="629">
        <v>4</v>
      </c>
      <c r="K297" s="629">
        <v>4060</v>
      </c>
      <c r="L297" s="629"/>
      <c r="M297" s="629">
        <v>1015</v>
      </c>
      <c r="N297" s="629">
        <v>2</v>
      </c>
      <c r="O297" s="629">
        <v>2038</v>
      </c>
      <c r="P297" s="642"/>
      <c r="Q297" s="630">
        <v>1019</v>
      </c>
    </row>
    <row r="298" spans="1:17" ht="14.4" customHeight="1" x14ac:dyDescent="0.3">
      <c r="A298" s="625" t="s">
        <v>526</v>
      </c>
      <c r="B298" s="626" t="s">
        <v>5320</v>
      </c>
      <c r="C298" s="626" t="s">
        <v>5155</v>
      </c>
      <c r="D298" s="626" t="s">
        <v>5367</v>
      </c>
      <c r="E298" s="626" t="s">
        <v>5368</v>
      </c>
      <c r="F298" s="629"/>
      <c r="G298" s="629"/>
      <c r="H298" s="629"/>
      <c r="I298" s="629"/>
      <c r="J298" s="629">
        <v>1</v>
      </c>
      <c r="K298" s="629">
        <v>429</v>
      </c>
      <c r="L298" s="629"/>
      <c r="M298" s="629">
        <v>429</v>
      </c>
      <c r="N298" s="629"/>
      <c r="O298" s="629"/>
      <c r="P298" s="642"/>
      <c r="Q298" s="630"/>
    </row>
    <row r="299" spans="1:17" ht="14.4" customHeight="1" x14ac:dyDescent="0.3">
      <c r="A299" s="625" t="s">
        <v>526</v>
      </c>
      <c r="B299" s="626" t="s">
        <v>5320</v>
      </c>
      <c r="C299" s="626" t="s">
        <v>5155</v>
      </c>
      <c r="D299" s="626" t="s">
        <v>5369</v>
      </c>
      <c r="E299" s="626" t="s">
        <v>5370</v>
      </c>
      <c r="F299" s="629">
        <v>6</v>
      </c>
      <c r="G299" s="629">
        <v>88944</v>
      </c>
      <c r="H299" s="629">
        <v>1</v>
      </c>
      <c r="I299" s="629">
        <v>14824</v>
      </c>
      <c r="J299" s="629">
        <v>22</v>
      </c>
      <c r="K299" s="629">
        <v>326920</v>
      </c>
      <c r="L299" s="629">
        <v>3.6755711458895486</v>
      </c>
      <c r="M299" s="629">
        <v>14860</v>
      </c>
      <c r="N299" s="629">
        <v>5</v>
      </c>
      <c r="O299" s="629">
        <v>74525</v>
      </c>
      <c r="P299" s="642">
        <v>0.83788676020867059</v>
      </c>
      <c r="Q299" s="630">
        <v>14905</v>
      </c>
    </row>
    <row r="300" spans="1:17" ht="14.4" customHeight="1" x14ac:dyDescent="0.3">
      <c r="A300" s="625" t="s">
        <v>526</v>
      </c>
      <c r="B300" s="626" t="s">
        <v>5320</v>
      </c>
      <c r="C300" s="626" t="s">
        <v>5155</v>
      </c>
      <c r="D300" s="626" t="s">
        <v>5371</v>
      </c>
      <c r="E300" s="626" t="s">
        <v>5372</v>
      </c>
      <c r="F300" s="629">
        <v>1</v>
      </c>
      <c r="G300" s="629">
        <v>840</v>
      </c>
      <c r="H300" s="629">
        <v>1</v>
      </c>
      <c r="I300" s="629">
        <v>840</v>
      </c>
      <c r="J300" s="629">
        <v>2</v>
      </c>
      <c r="K300" s="629">
        <v>1684</v>
      </c>
      <c r="L300" s="629">
        <v>2.0047619047619047</v>
      </c>
      <c r="M300" s="629">
        <v>842</v>
      </c>
      <c r="N300" s="629"/>
      <c r="O300" s="629"/>
      <c r="P300" s="642"/>
      <c r="Q300" s="630"/>
    </row>
    <row r="301" spans="1:17" ht="14.4" customHeight="1" x14ac:dyDescent="0.3">
      <c r="A301" s="625" t="s">
        <v>526</v>
      </c>
      <c r="B301" s="626" t="s">
        <v>5320</v>
      </c>
      <c r="C301" s="626" t="s">
        <v>5155</v>
      </c>
      <c r="D301" s="626" t="s">
        <v>5373</v>
      </c>
      <c r="E301" s="626" t="s">
        <v>5374</v>
      </c>
      <c r="F301" s="629">
        <v>2</v>
      </c>
      <c r="G301" s="629">
        <v>30532</v>
      </c>
      <c r="H301" s="629">
        <v>1</v>
      </c>
      <c r="I301" s="629">
        <v>15266</v>
      </c>
      <c r="J301" s="629">
        <v>3</v>
      </c>
      <c r="K301" s="629">
        <v>45933</v>
      </c>
      <c r="L301" s="629">
        <v>1.5044215904624656</v>
      </c>
      <c r="M301" s="629">
        <v>15311</v>
      </c>
      <c r="N301" s="629">
        <v>4</v>
      </c>
      <c r="O301" s="629">
        <v>61472</v>
      </c>
      <c r="P301" s="642">
        <v>2.0133630289532296</v>
      </c>
      <c r="Q301" s="630">
        <v>15368</v>
      </c>
    </row>
    <row r="302" spans="1:17" ht="14.4" customHeight="1" x14ac:dyDescent="0.3">
      <c r="A302" s="625" t="s">
        <v>526</v>
      </c>
      <c r="B302" s="626" t="s">
        <v>5320</v>
      </c>
      <c r="C302" s="626" t="s">
        <v>5155</v>
      </c>
      <c r="D302" s="626" t="s">
        <v>5375</v>
      </c>
      <c r="E302" s="626" t="s">
        <v>5376</v>
      </c>
      <c r="F302" s="629"/>
      <c r="G302" s="629"/>
      <c r="H302" s="629"/>
      <c r="I302" s="629"/>
      <c r="J302" s="629">
        <v>1</v>
      </c>
      <c r="K302" s="629">
        <v>13130</v>
      </c>
      <c r="L302" s="629"/>
      <c r="M302" s="629">
        <v>13130</v>
      </c>
      <c r="N302" s="629"/>
      <c r="O302" s="629"/>
      <c r="P302" s="642"/>
      <c r="Q302" s="630"/>
    </row>
    <row r="303" spans="1:17" ht="14.4" customHeight="1" x14ac:dyDescent="0.3">
      <c r="A303" s="625" t="s">
        <v>526</v>
      </c>
      <c r="B303" s="626" t="s">
        <v>5320</v>
      </c>
      <c r="C303" s="626" t="s">
        <v>5155</v>
      </c>
      <c r="D303" s="626" t="s">
        <v>5377</v>
      </c>
      <c r="E303" s="626" t="s">
        <v>5378</v>
      </c>
      <c r="F303" s="629"/>
      <c r="G303" s="629"/>
      <c r="H303" s="629"/>
      <c r="I303" s="629"/>
      <c r="J303" s="629">
        <v>3</v>
      </c>
      <c r="K303" s="629">
        <v>27000</v>
      </c>
      <c r="L303" s="629"/>
      <c r="M303" s="629">
        <v>9000</v>
      </c>
      <c r="N303" s="629">
        <v>1</v>
      </c>
      <c r="O303" s="629">
        <v>9034</v>
      </c>
      <c r="P303" s="642"/>
      <c r="Q303" s="630">
        <v>9034</v>
      </c>
    </row>
    <row r="304" spans="1:17" ht="14.4" customHeight="1" x14ac:dyDescent="0.3">
      <c r="A304" s="625" t="s">
        <v>526</v>
      </c>
      <c r="B304" s="626" t="s">
        <v>5320</v>
      </c>
      <c r="C304" s="626" t="s">
        <v>5155</v>
      </c>
      <c r="D304" s="626" t="s">
        <v>5379</v>
      </c>
      <c r="E304" s="626" t="s">
        <v>5380</v>
      </c>
      <c r="F304" s="629"/>
      <c r="G304" s="629"/>
      <c r="H304" s="629"/>
      <c r="I304" s="629"/>
      <c r="J304" s="629"/>
      <c r="K304" s="629"/>
      <c r="L304" s="629"/>
      <c r="M304" s="629"/>
      <c r="N304" s="629">
        <v>1</v>
      </c>
      <c r="O304" s="629">
        <v>9992</v>
      </c>
      <c r="P304" s="642"/>
      <c r="Q304" s="630">
        <v>9992</v>
      </c>
    </row>
    <row r="305" spans="1:17" ht="14.4" customHeight="1" x14ac:dyDescent="0.3">
      <c r="A305" s="625" t="s">
        <v>526</v>
      </c>
      <c r="B305" s="626" t="s">
        <v>5320</v>
      </c>
      <c r="C305" s="626" t="s">
        <v>5155</v>
      </c>
      <c r="D305" s="626" t="s">
        <v>5381</v>
      </c>
      <c r="E305" s="626" t="s">
        <v>5382</v>
      </c>
      <c r="F305" s="629"/>
      <c r="G305" s="629"/>
      <c r="H305" s="629"/>
      <c r="I305" s="629"/>
      <c r="J305" s="629">
        <v>1</v>
      </c>
      <c r="K305" s="629">
        <v>9012</v>
      </c>
      <c r="L305" s="629"/>
      <c r="M305" s="629">
        <v>9012</v>
      </c>
      <c r="N305" s="629"/>
      <c r="O305" s="629"/>
      <c r="P305" s="642"/>
      <c r="Q305" s="630"/>
    </row>
    <row r="306" spans="1:17" ht="14.4" customHeight="1" x14ac:dyDescent="0.3">
      <c r="A306" s="625" t="s">
        <v>526</v>
      </c>
      <c r="B306" s="626" t="s">
        <v>5320</v>
      </c>
      <c r="C306" s="626" t="s">
        <v>5155</v>
      </c>
      <c r="D306" s="626" t="s">
        <v>5383</v>
      </c>
      <c r="E306" s="626" t="s">
        <v>5384</v>
      </c>
      <c r="F306" s="629"/>
      <c r="G306" s="629"/>
      <c r="H306" s="629"/>
      <c r="I306" s="629"/>
      <c r="J306" s="629">
        <v>1</v>
      </c>
      <c r="K306" s="629">
        <v>10559</v>
      </c>
      <c r="L306" s="629"/>
      <c r="M306" s="629">
        <v>10559</v>
      </c>
      <c r="N306" s="629"/>
      <c r="O306" s="629"/>
      <c r="P306" s="642"/>
      <c r="Q306" s="630"/>
    </row>
    <row r="307" spans="1:17" ht="14.4" customHeight="1" x14ac:dyDescent="0.3">
      <c r="A307" s="625" t="s">
        <v>526</v>
      </c>
      <c r="B307" s="626" t="s">
        <v>5320</v>
      </c>
      <c r="C307" s="626" t="s">
        <v>5155</v>
      </c>
      <c r="D307" s="626" t="s">
        <v>5385</v>
      </c>
      <c r="E307" s="626" t="s">
        <v>5386</v>
      </c>
      <c r="F307" s="629"/>
      <c r="G307" s="629"/>
      <c r="H307" s="629"/>
      <c r="I307" s="629"/>
      <c r="J307" s="629"/>
      <c r="K307" s="629"/>
      <c r="L307" s="629"/>
      <c r="M307" s="629"/>
      <c r="N307" s="629">
        <v>1</v>
      </c>
      <c r="O307" s="629">
        <v>6794</v>
      </c>
      <c r="P307" s="642"/>
      <c r="Q307" s="630">
        <v>6794</v>
      </c>
    </row>
    <row r="308" spans="1:17" ht="14.4" customHeight="1" x14ac:dyDescent="0.3">
      <c r="A308" s="625" t="s">
        <v>526</v>
      </c>
      <c r="B308" s="626" t="s">
        <v>5320</v>
      </c>
      <c r="C308" s="626" t="s">
        <v>5155</v>
      </c>
      <c r="D308" s="626" t="s">
        <v>5387</v>
      </c>
      <c r="E308" s="626" t="s">
        <v>5388</v>
      </c>
      <c r="F308" s="629"/>
      <c r="G308" s="629"/>
      <c r="H308" s="629"/>
      <c r="I308" s="629"/>
      <c r="J308" s="629"/>
      <c r="K308" s="629"/>
      <c r="L308" s="629"/>
      <c r="M308" s="629"/>
      <c r="N308" s="629">
        <v>1</v>
      </c>
      <c r="O308" s="629">
        <v>6045</v>
      </c>
      <c r="P308" s="642"/>
      <c r="Q308" s="630">
        <v>6045</v>
      </c>
    </row>
    <row r="309" spans="1:17" ht="14.4" customHeight="1" x14ac:dyDescent="0.3">
      <c r="A309" s="625" t="s">
        <v>526</v>
      </c>
      <c r="B309" s="626" t="s">
        <v>5320</v>
      </c>
      <c r="C309" s="626" t="s">
        <v>5155</v>
      </c>
      <c r="D309" s="626" t="s">
        <v>5389</v>
      </c>
      <c r="E309" s="626" t="s">
        <v>5390</v>
      </c>
      <c r="F309" s="629">
        <v>2</v>
      </c>
      <c r="G309" s="629">
        <v>9152</v>
      </c>
      <c r="H309" s="629">
        <v>1</v>
      </c>
      <c r="I309" s="629">
        <v>4576</v>
      </c>
      <c r="J309" s="629"/>
      <c r="K309" s="629"/>
      <c r="L309" s="629"/>
      <c r="M309" s="629"/>
      <c r="N309" s="629">
        <v>1</v>
      </c>
      <c r="O309" s="629">
        <v>4617</v>
      </c>
      <c r="P309" s="642">
        <v>0.5044798951048951</v>
      </c>
      <c r="Q309" s="630">
        <v>4617</v>
      </c>
    </row>
    <row r="310" spans="1:17" ht="14.4" customHeight="1" x14ac:dyDescent="0.3">
      <c r="A310" s="625" t="s">
        <v>526</v>
      </c>
      <c r="B310" s="626" t="s">
        <v>5320</v>
      </c>
      <c r="C310" s="626" t="s">
        <v>5155</v>
      </c>
      <c r="D310" s="626" t="s">
        <v>5391</v>
      </c>
      <c r="E310" s="626" t="s">
        <v>5392</v>
      </c>
      <c r="F310" s="629"/>
      <c r="G310" s="629"/>
      <c r="H310" s="629"/>
      <c r="I310" s="629"/>
      <c r="J310" s="629"/>
      <c r="K310" s="629"/>
      <c r="L310" s="629"/>
      <c r="M310" s="629"/>
      <c r="N310" s="629">
        <v>1</v>
      </c>
      <c r="O310" s="629">
        <v>3525</v>
      </c>
      <c r="P310" s="642"/>
      <c r="Q310" s="630">
        <v>3525</v>
      </c>
    </row>
    <row r="311" spans="1:17" ht="14.4" customHeight="1" x14ac:dyDescent="0.3">
      <c r="A311" s="625" t="s">
        <v>526</v>
      </c>
      <c r="B311" s="626" t="s">
        <v>5320</v>
      </c>
      <c r="C311" s="626" t="s">
        <v>5155</v>
      </c>
      <c r="D311" s="626" t="s">
        <v>5393</v>
      </c>
      <c r="E311" s="626" t="s">
        <v>5394</v>
      </c>
      <c r="F311" s="629">
        <v>1</v>
      </c>
      <c r="G311" s="629">
        <v>790</v>
      </c>
      <c r="H311" s="629">
        <v>1</v>
      </c>
      <c r="I311" s="629">
        <v>790</v>
      </c>
      <c r="J311" s="629"/>
      <c r="K311" s="629"/>
      <c r="L311" s="629"/>
      <c r="M311" s="629"/>
      <c r="N311" s="629">
        <v>2</v>
      </c>
      <c r="O311" s="629">
        <v>1600</v>
      </c>
      <c r="P311" s="642">
        <v>2.0253164556962027</v>
      </c>
      <c r="Q311" s="630">
        <v>800</v>
      </c>
    </row>
    <row r="312" spans="1:17" ht="14.4" customHeight="1" x14ac:dyDescent="0.3">
      <c r="A312" s="625" t="s">
        <v>526</v>
      </c>
      <c r="B312" s="626" t="s">
        <v>5320</v>
      </c>
      <c r="C312" s="626" t="s">
        <v>5155</v>
      </c>
      <c r="D312" s="626" t="s">
        <v>5395</v>
      </c>
      <c r="E312" s="626" t="s">
        <v>5396</v>
      </c>
      <c r="F312" s="629"/>
      <c r="G312" s="629"/>
      <c r="H312" s="629"/>
      <c r="I312" s="629"/>
      <c r="J312" s="629">
        <v>1</v>
      </c>
      <c r="K312" s="629">
        <v>505</v>
      </c>
      <c r="L312" s="629"/>
      <c r="M312" s="629">
        <v>505</v>
      </c>
      <c r="N312" s="629"/>
      <c r="O312" s="629"/>
      <c r="P312" s="642"/>
      <c r="Q312" s="630"/>
    </row>
    <row r="313" spans="1:17" ht="14.4" customHeight="1" x14ac:dyDescent="0.3">
      <c r="A313" s="625" t="s">
        <v>526</v>
      </c>
      <c r="B313" s="626" t="s">
        <v>5320</v>
      </c>
      <c r="C313" s="626" t="s">
        <v>5155</v>
      </c>
      <c r="D313" s="626" t="s">
        <v>5397</v>
      </c>
      <c r="E313" s="626" t="s">
        <v>5398</v>
      </c>
      <c r="F313" s="629"/>
      <c r="G313" s="629"/>
      <c r="H313" s="629"/>
      <c r="I313" s="629"/>
      <c r="J313" s="629">
        <v>1</v>
      </c>
      <c r="K313" s="629">
        <v>5975</v>
      </c>
      <c r="L313" s="629"/>
      <c r="M313" s="629">
        <v>5975</v>
      </c>
      <c r="N313" s="629">
        <v>1</v>
      </c>
      <c r="O313" s="629">
        <v>5998</v>
      </c>
      <c r="P313" s="642"/>
      <c r="Q313" s="630">
        <v>5998</v>
      </c>
    </row>
    <row r="314" spans="1:17" ht="14.4" customHeight="1" x14ac:dyDescent="0.3">
      <c r="A314" s="625" t="s">
        <v>526</v>
      </c>
      <c r="B314" s="626" t="s">
        <v>5320</v>
      </c>
      <c r="C314" s="626" t="s">
        <v>5155</v>
      </c>
      <c r="D314" s="626" t="s">
        <v>5399</v>
      </c>
      <c r="E314" s="626" t="s">
        <v>5400</v>
      </c>
      <c r="F314" s="629">
        <v>1</v>
      </c>
      <c r="G314" s="629">
        <v>7175</v>
      </c>
      <c r="H314" s="629">
        <v>1</v>
      </c>
      <c r="I314" s="629">
        <v>7175</v>
      </c>
      <c r="J314" s="629"/>
      <c r="K314" s="629"/>
      <c r="L314" s="629"/>
      <c r="M314" s="629"/>
      <c r="N314" s="629"/>
      <c r="O314" s="629"/>
      <c r="P314" s="642"/>
      <c r="Q314" s="630"/>
    </row>
    <row r="315" spans="1:17" ht="14.4" customHeight="1" x14ac:dyDescent="0.3">
      <c r="A315" s="625" t="s">
        <v>526</v>
      </c>
      <c r="B315" s="626" t="s">
        <v>5320</v>
      </c>
      <c r="C315" s="626" t="s">
        <v>5155</v>
      </c>
      <c r="D315" s="626" t="s">
        <v>5401</v>
      </c>
      <c r="E315" s="626" t="s">
        <v>5402</v>
      </c>
      <c r="F315" s="629"/>
      <c r="G315" s="629"/>
      <c r="H315" s="629"/>
      <c r="I315" s="629"/>
      <c r="J315" s="629">
        <v>1</v>
      </c>
      <c r="K315" s="629">
        <v>4515</v>
      </c>
      <c r="L315" s="629"/>
      <c r="M315" s="629">
        <v>4515</v>
      </c>
      <c r="N315" s="629">
        <v>3</v>
      </c>
      <c r="O315" s="629">
        <v>13581</v>
      </c>
      <c r="P315" s="642"/>
      <c r="Q315" s="630">
        <v>4527</v>
      </c>
    </row>
    <row r="316" spans="1:17" ht="14.4" customHeight="1" x14ac:dyDescent="0.3">
      <c r="A316" s="625" t="s">
        <v>526</v>
      </c>
      <c r="B316" s="626" t="s">
        <v>5320</v>
      </c>
      <c r="C316" s="626" t="s">
        <v>5155</v>
      </c>
      <c r="D316" s="626" t="s">
        <v>5403</v>
      </c>
      <c r="E316" s="626" t="s">
        <v>5404</v>
      </c>
      <c r="F316" s="629"/>
      <c r="G316" s="629"/>
      <c r="H316" s="629"/>
      <c r="I316" s="629"/>
      <c r="J316" s="629">
        <v>1</v>
      </c>
      <c r="K316" s="629">
        <v>8016</v>
      </c>
      <c r="L316" s="629"/>
      <c r="M316" s="629">
        <v>8016</v>
      </c>
      <c r="N316" s="629">
        <v>2</v>
      </c>
      <c r="O316" s="629">
        <v>16116</v>
      </c>
      <c r="P316" s="642"/>
      <c r="Q316" s="630">
        <v>8058</v>
      </c>
    </row>
    <row r="317" spans="1:17" ht="14.4" customHeight="1" x14ac:dyDescent="0.3">
      <c r="A317" s="625" t="s">
        <v>526</v>
      </c>
      <c r="B317" s="626" t="s">
        <v>5320</v>
      </c>
      <c r="C317" s="626" t="s">
        <v>5155</v>
      </c>
      <c r="D317" s="626" t="s">
        <v>5405</v>
      </c>
      <c r="E317" s="626" t="s">
        <v>5406</v>
      </c>
      <c r="F317" s="629"/>
      <c r="G317" s="629"/>
      <c r="H317" s="629"/>
      <c r="I317" s="629"/>
      <c r="J317" s="629"/>
      <c r="K317" s="629"/>
      <c r="L317" s="629"/>
      <c r="M317" s="629"/>
      <c r="N317" s="629">
        <v>2</v>
      </c>
      <c r="O317" s="629">
        <v>12154</v>
      </c>
      <c r="P317" s="642"/>
      <c r="Q317" s="630">
        <v>6077</v>
      </c>
    </row>
    <row r="318" spans="1:17" ht="14.4" customHeight="1" x14ac:dyDescent="0.3">
      <c r="A318" s="625" t="s">
        <v>526</v>
      </c>
      <c r="B318" s="626" t="s">
        <v>5320</v>
      </c>
      <c r="C318" s="626" t="s">
        <v>5155</v>
      </c>
      <c r="D318" s="626" t="s">
        <v>5407</v>
      </c>
      <c r="E318" s="626" t="s">
        <v>5408</v>
      </c>
      <c r="F318" s="629"/>
      <c r="G318" s="629"/>
      <c r="H318" s="629"/>
      <c r="I318" s="629"/>
      <c r="J318" s="629"/>
      <c r="K318" s="629"/>
      <c r="L318" s="629"/>
      <c r="M318" s="629"/>
      <c r="N318" s="629">
        <v>1</v>
      </c>
      <c r="O318" s="629">
        <v>4340</v>
      </c>
      <c r="P318" s="642"/>
      <c r="Q318" s="630">
        <v>4340</v>
      </c>
    </row>
    <row r="319" spans="1:17" ht="14.4" customHeight="1" x14ac:dyDescent="0.3">
      <c r="A319" s="625" t="s">
        <v>526</v>
      </c>
      <c r="B319" s="626" t="s">
        <v>5320</v>
      </c>
      <c r="C319" s="626" t="s">
        <v>5155</v>
      </c>
      <c r="D319" s="626" t="s">
        <v>5409</v>
      </c>
      <c r="E319" s="626" t="s">
        <v>5410</v>
      </c>
      <c r="F319" s="629"/>
      <c r="G319" s="629"/>
      <c r="H319" s="629"/>
      <c r="I319" s="629"/>
      <c r="J319" s="629"/>
      <c r="K319" s="629"/>
      <c r="L319" s="629"/>
      <c r="M319" s="629"/>
      <c r="N319" s="629">
        <v>2</v>
      </c>
      <c r="O319" s="629">
        <v>3840</v>
      </c>
      <c r="P319" s="642"/>
      <c r="Q319" s="630">
        <v>1920</v>
      </c>
    </row>
    <row r="320" spans="1:17" ht="14.4" customHeight="1" x14ac:dyDescent="0.3">
      <c r="A320" s="625" t="s">
        <v>526</v>
      </c>
      <c r="B320" s="626" t="s">
        <v>5320</v>
      </c>
      <c r="C320" s="626" t="s">
        <v>5155</v>
      </c>
      <c r="D320" s="626" t="s">
        <v>5411</v>
      </c>
      <c r="E320" s="626" t="s">
        <v>5412</v>
      </c>
      <c r="F320" s="629"/>
      <c r="G320" s="629"/>
      <c r="H320" s="629"/>
      <c r="I320" s="629"/>
      <c r="J320" s="629">
        <v>3</v>
      </c>
      <c r="K320" s="629">
        <v>2400</v>
      </c>
      <c r="L320" s="629"/>
      <c r="M320" s="629">
        <v>800</v>
      </c>
      <c r="N320" s="629">
        <v>4</v>
      </c>
      <c r="O320" s="629">
        <v>3224</v>
      </c>
      <c r="P320" s="642"/>
      <c r="Q320" s="630">
        <v>806</v>
      </c>
    </row>
    <row r="321" spans="1:17" ht="14.4" customHeight="1" x14ac:dyDescent="0.3">
      <c r="A321" s="625" t="s">
        <v>526</v>
      </c>
      <c r="B321" s="626" t="s">
        <v>5320</v>
      </c>
      <c r="C321" s="626" t="s">
        <v>5155</v>
      </c>
      <c r="D321" s="626" t="s">
        <v>5413</v>
      </c>
      <c r="E321" s="626" t="s">
        <v>5414</v>
      </c>
      <c r="F321" s="629"/>
      <c r="G321" s="629"/>
      <c r="H321" s="629"/>
      <c r="I321" s="629"/>
      <c r="J321" s="629">
        <v>1</v>
      </c>
      <c r="K321" s="629">
        <v>0</v>
      </c>
      <c r="L321" s="629"/>
      <c r="M321" s="629">
        <v>0</v>
      </c>
      <c r="N321" s="629"/>
      <c r="O321" s="629"/>
      <c r="P321" s="642"/>
      <c r="Q321" s="630"/>
    </row>
    <row r="322" spans="1:17" ht="14.4" customHeight="1" x14ac:dyDescent="0.3">
      <c r="A322" s="625" t="s">
        <v>526</v>
      </c>
      <c r="B322" s="626" t="s">
        <v>5320</v>
      </c>
      <c r="C322" s="626" t="s">
        <v>5155</v>
      </c>
      <c r="D322" s="626" t="s">
        <v>5415</v>
      </c>
      <c r="E322" s="626" t="s">
        <v>5416</v>
      </c>
      <c r="F322" s="629"/>
      <c r="G322" s="629"/>
      <c r="H322" s="629"/>
      <c r="I322" s="629"/>
      <c r="J322" s="629"/>
      <c r="K322" s="629"/>
      <c r="L322" s="629"/>
      <c r="M322" s="629"/>
      <c r="N322" s="629">
        <v>1</v>
      </c>
      <c r="O322" s="629">
        <v>0</v>
      </c>
      <c r="P322" s="642"/>
      <c r="Q322" s="630">
        <v>0</v>
      </c>
    </row>
    <row r="323" spans="1:17" ht="14.4" customHeight="1" x14ac:dyDescent="0.3">
      <c r="A323" s="625" t="s">
        <v>526</v>
      </c>
      <c r="B323" s="626" t="s">
        <v>5320</v>
      </c>
      <c r="C323" s="626" t="s">
        <v>5155</v>
      </c>
      <c r="D323" s="626" t="s">
        <v>5417</v>
      </c>
      <c r="E323" s="626" t="s">
        <v>5418</v>
      </c>
      <c r="F323" s="629"/>
      <c r="G323" s="629"/>
      <c r="H323" s="629"/>
      <c r="I323" s="629"/>
      <c r="J323" s="629">
        <v>1</v>
      </c>
      <c r="K323" s="629">
        <v>0</v>
      </c>
      <c r="L323" s="629"/>
      <c r="M323" s="629">
        <v>0</v>
      </c>
      <c r="N323" s="629">
        <v>3</v>
      </c>
      <c r="O323" s="629">
        <v>0</v>
      </c>
      <c r="P323" s="642"/>
      <c r="Q323" s="630">
        <v>0</v>
      </c>
    </row>
    <row r="324" spans="1:17" ht="14.4" customHeight="1" x14ac:dyDescent="0.3">
      <c r="A324" s="625" t="s">
        <v>526</v>
      </c>
      <c r="B324" s="626" t="s">
        <v>5320</v>
      </c>
      <c r="C324" s="626" t="s">
        <v>5155</v>
      </c>
      <c r="D324" s="626" t="s">
        <v>5419</v>
      </c>
      <c r="E324" s="626" t="s">
        <v>5420</v>
      </c>
      <c r="F324" s="629"/>
      <c r="G324" s="629"/>
      <c r="H324" s="629"/>
      <c r="I324" s="629"/>
      <c r="J324" s="629"/>
      <c r="K324" s="629"/>
      <c r="L324" s="629"/>
      <c r="M324" s="629"/>
      <c r="N324" s="629">
        <v>1</v>
      </c>
      <c r="O324" s="629">
        <v>0</v>
      </c>
      <c r="P324" s="642"/>
      <c r="Q324" s="630">
        <v>0</v>
      </c>
    </row>
    <row r="325" spans="1:17" ht="14.4" customHeight="1" x14ac:dyDescent="0.3">
      <c r="A325" s="625" t="s">
        <v>526</v>
      </c>
      <c r="B325" s="626" t="s">
        <v>5320</v>
      </c>
      <c r="C325" s="626" t="s">
        <v>5155</v>
      </c>
      <c r="D325" s="626" t="s">
        <v>5421</v>
      </c>
      <c r="E325" s="626" t="s">
        <v>5422</v>
      </c>
      <c r="F325" s="629"/>
      <c r="G325" s="629"/>
      <c r="H325" s="629"/>
      <c r="I325" s="629"/>
      <c r="J325" s="629">
        <v>2</v>
      </c>
      <c r="K325" s="629">
        <v>0</v>
      </c>
      <c r="L325" s="629"/>
      <c r="M325" s="629">
        <v>0</v>
      </c>
      <c r="N325" s="629">
        <v>5</v>
      </c>
      <c r="O325" s="629">
        <v>0</v>
      </c>
      <c r="P325" s="642"/>
      <c r="Q325" s="630">
        <v>0</v>
      </c>
    </row>
    <row r="326" spans="1:17" ht="14.4" customHeight="1" x14ac:dyDescent="0.3">
      <c r="A326" s="625" t="s">
        <v>526</v>
      </c>
      <c r="B326" s="626" t="s">
        <v>5320</v>
      </c>
      <c r="C326" s="626" t="s">
        <v>5155</v>
      </c>
      <c r="D326" s="626" t="s">
        <v>5423</v>
      </c>
      <c r="E326" s="626" t="s">
        <v>5424</v>
      </c>
      <c r="F326" s="629"/>
      <c r="G326" s="629"/>
      <c r="H326" s="629"/>
      <c r="I326" s="629"/>
      <c r="J326" s="629">
        <v>2</v>
      </c>
      <c r="K326" s="629">
        <v>0</v>
      </c>
      <c r="L326" s="629"/>
      <c r="M326" s="629">
        <v>0</v>
      </c>
      <c r="N326" s="629">
        <v>3</v>
      </c>
      <c r="O326" s="629">
        <v>0</v>
      </c>
      <c r="P326" s="642"/>
      <c r="Q326" s="630">
        <v>0</v>
      </c>
    </row>
    <row r="327" spans="1:17" ht="14.4" customHeight="1" x14ac:dyDescent="0.3">
      <c r="A327" s="625" t="s">
        <v>526</v>
      </c>
      <c r="B327" s="626" t="s">
        <v>5320</v>
      </c>
      <c r="C327" s="626" t="s">
        <v>5155</v>
      </c>
      <c r="D327" s="626" t="s">
        <v>5425</v>
      </c>
      <c r="E327" s="626" t="s">
        <v>5426</v>
      </c>
      <c r="F327" s="629"/>
      <c r="G327" s="629"/>
      <c r="H327" s="629"/>
      <c r="I327" s="629"/>
      <c r="J327" s="629">
        <v>1</v>
      </c>
      <c r="K327" s="629">
        <v>0</v>
      </c>
      <c r="L327" s="629"/>
      <c r="M327" s="629">
        <v>0</v>
      </c>
      <c r="N327" s="629"/>
      <c r="O327" s="629"/>
      <c r="P327" s="642"/>
      <c r="Q327" s="630"/>
    </row>
    <row r="328" spans="1:17" ht="14.4" customHeight="1" x14ac:dyDescent="0.3">
      <c r="A328" s="625" t="s">
        <v>526</v>
      </c>
      <c r="B328" s="626" t="s">
        <v>5320</v>
      </c>
      <c r="C328" s="626" t="s">
        <v>5155</v>
      </c>
      <c r="D328" s="626" t="s">
        <v>5427</v>
      </c>
      <c r="E328" s="626" t="s">
        <v>5428</v>
      </c>
      <c r="F328" s="629"/>
      <c r="G328" s="629"/>
      <c r="H328" s="629"/>
      <c r="I328" s="629"/>
      <c r="J328" s="629"/>
      <c r="K328" s="629"/>
      <c r="L328" s="629"/>
      <c r="M328" s="629"/>
      <c r="N328" s="629">
        <v>1</v>
      </c>
      <c r="O328" s="629">
        <v>0</v>
      </c>
      <c r="P328" s="642"/>
      <c r="Q328" s="630">
        <v>0</v>
      </c>
    </row>
    <row r="329" spans="1:17" ht="14.4" customHeight="1" x14ac:dyDescent="0.3">
      <c r="A329" s="625" t="s">
        <v>526</v>
      </c>
      <c r="B329" s="626" t="s">
        <v>5320</v>
      </c>
      <c r="C329" s="626" t="s">
        <v>5155</v>
      </c>
      <c r="D329" s="626" t="s">
        <v>5429</v>
      </c>
      <c r="E329" s="626" t="s">
        <v>5430</v>
      </c>
      <c r="F329" s="629"/>
      <c r="G329" s="629"/>
      <c r="H329" s="629"/>
      <c r="I329" s="629"/>
      <c r="J329" s="629">
        <v>1</v>
      </c>
      <c r="K329" s="629">
        <v>0</v>
      </c>
      <c r="L329" s="629"/>
      <c r="M329" s="629">
        <v>0</v>
      </c>
      <c r="N329" s="629"/>
      <c r="O329" s="629"/>
      <c r="P329" s="642"/>
      <c r="Q329" s="630"/>
    </row>
    <row r="330" spans="1:17" ht="14.4" customHeight="1" x14ac:dyDescent="0.3">
      <c r="A330" s="625" t="s">
        <v>526</v>
      </c>
      <c r="B330" s="626" t="s">
        <v>5320</v>
      </c>
      <c r="C330" s="626" t="s">
        <v>5155</v>
      </c>
      <c r="D330" s="626" t="s">
        <v>5431</v>
      </c>
      <c r="E330" s="626" t="s">
        <v>5432</v>
      </c>
      <c r="F330" s="629"/>
      <c r="G330" s="629"/>
      <c r="H330" s="629"/>
      <c r="I330" s="629"/>
      <c r="J330" s="629"/>
      <c r="K330" s="629"/>
      <c r="L330" s="629"/>
      <c r="M330" s="629"/>
      <c r="N330" s="629">
        <v>1</v>
      </c>
      <c r="O330" s="629">
        <v>0</v>
      </c>
      <c r="P330" s="642"/>
      <c r="Q330" s="630">
        <v>0</v>
      </c>
    </row>
    <row r="331" spans="1:17" ht="14.4" customHeight="1" x14ac:dyDescent="0.3">
      <c r="A331" s="625" t="s">
        <v>526</v>
      </c>
      <c r="B331" s="626" t="s">
        <v>5320</v>
      </c>
      <c r="C331" s="626" t="s">
        <v>5155</v>
      </c>
      <c r="D331" s="626" t="s">
        <v>5433</v>
      </c>
      <c r="E331" s="626" t="s">
        <v>5434</v>
      </c>
      <c r="F331" s="629"/>
      <c r="G331" s="629"/>
      <c r="H331" s="629"/>
      <c r="I331" s="629"/>
      <c r="J331" s="629"/>
      <c r="K331" s="629"/>
      <c r="L331" s="629"/>
      <c r="M331" s="629"/>
      <c r="N331" s="629">
        <v>1</v>
      </c>
      <c r="O331" s="629">
        <v>0</v>
      </c>
      <c r="P331" s="642"/>
      <c r="Q331" s="630">
        <v>0</v>
      </c>
    </row>
    <row r="332" spans="1:17" ht="14.4" customHeight="1" x14ac:dyDescent="0.3">
      <c r="A332" s="625" t="s">
        <v>526</v>
      </c>
      <c r="B332" s="626" t="s">
        <v>5320</v>
      </c>
      <c r="C332" s="626" t="s">
        <v>5155</v>
      </c>
      <c r="D332" s="626" t="s">
        <v>5435</v>
      </c>
      <c r="E332" s="626" t="s">
        <v>5436</v>
      </c>
      <c r="F332" s="629"/>
      <c r="G332" s="629"/>
      <c r="H332" s="629"/>
      <c r="I332" s="629"/>
      <c r="J332" s="629">
        <v>2</v>
      </c>
      <c r="K332" s="629">
        <v>0</v>
      </c>
      <c r="L332" s="629"/>
      <c r="M332" s="629">
        <v>0</v>
      </c>
      <c r="N332" s="629">
        <v>5</v>
      </c>
      <c r="O332" s="629">
        <v>0</v>
      </c>
      <c r="P332" s="642"/>
      <c r="Q332" s="630">
        <v>0</v>
      </c>
    </row>
    <row r="333" spans="1:17" ht="14.4" customHeight="1" x14ac:dyDescent="0.3">
      <c r="A333" s="625" t="s">
        <v>526</v>
      </c>
      <c r="B333" s="626" t="s">
        <v>5320</v>
      </c>
      <c r="C333" s="626" t="s">
        <v>5155</v>
      </c>
      <c r="D333" s="626" t="s">
        <v>5437</v>
      </c>
      <c r="E333" s="626" t="s">
        <v>5438</v>
      </c>
      <c r="F333" s="629"/>
      <c r="G333" s="629"/>
      <c r="H333" s="629"/>
      <c r="I333" s="629"/>
      <c r="J333" s="629"/>
      <c r="K333" s="629"/>
      <c r="L333" s="629"/>
      <c r="M333" s="629"/>
      <c r="N333" s="629">
        <v>1</v>
      </c>
      <c r="O333" s="629">
        <v>0</v>
      </c>
      <c r="P333" s="642"/>
      <c r="Q333" s="630">
        <v>0</v>
      </c>
    </row>
    <row r="334" spans="1:17" ht="14.4" customHeight="1" x14ac:dyDescent="0.3">
      <c r="A334" s="625" t="s">
        <v>526</v>
      </c>
      <c r="B334" s="626" t="s">
        <v>5320</v>
      </c>
      <c r="C334" s="626" t="s">
        <v>5155</v>
      </c>
      <c r="D334" s="626" t="s">
        <v>5439</v>
      </c>
      <c r="E334" s="626" t="s">
        <v>5440</v>
      </c>
      <c r="F334" s="629"/>
      <c r="G334" s="629"/>
      <c r="H334" s="629"/>
      <c r="I334" s="629"/>
      <c r="J334" s="629"/>
      <c r="K334" s="629"/>
      <c r="L334" s="629"/>
      <c r="M334" s="629"/>
      <c r="N334" s="629">
        <v>1</v>
      </c>
      <c r="O334" s="629">
        <v>0</v>
      </c>
      <c r="P334" s="642"/>
      <c r="Q334" s="630">
        <v>0</v>
      </c>
    </row>
    <row r="335" spans="1:17" ht="14.4" customHeight="1" x14ac:dyDescent="0.3">
      <c r="A335" s="625" t="s">
        <v>526</v>
      </c>
      <c r="B335" s="626" t="s">
        <v>5320</v>
      </c>
      <c r="C335" s="626" t="s">
        <v>5155</v>
      </c>
      <c r="D335" s="626" t="s">
        <v>5441</v>
      </c>
      <c r="E335" s="626" t="s">
        <v>5442</v>
      </c>
      <c r="F335" s="629"/>
      <c r="G335" s="629"/>
      <c r="H335" s="629"/>
      <c r="I335" s="629"/>
      <c r="J335" s="629"/>
      <c r="K335" s="629"/>
      <c r="L335" s="629"/>
      <c r="M335" s="629"/>
      <c r="N335" s="629">
        <v>1</v>
      </c>
      <c r="O335" s="629">
        <v>0</v>
      </c>
      <c r="P335" s="642"/>
      <c r="Q335" s="630">
        <v>0</v>
      </c>
    </row>
    <row r="336" spans="1:17" ht="14.4" customHeight="1" x14ac:dyDescent="0.3">
      <c r="A336" s="625" t="s">
        <v>526</v>
      </c>
      <c r="B336" s="626" t="s">
        <v>5320</v>
      </c>
      <c r="C336" s="626" t="s">
        <v>5155</v>
      </c>
      <c r="D336" s="626" t="s">
        <v>5443</v>
      </c>
      <c r="E336" s="626" t="s">
        <v>5444</v>
      </c>
      <c r="F336" s="629"/>
      <c r="G336" s="629"/>
      <c r="H336" s="629"/>
      <c r="I336" s="629"/>
      <c r="J336" s="629"/>
      <c r="K336" s="629"/>
      <c r="L336" s="629"/>
      <c r="M336" s="629"/>
      <c r="N336" s="629">
        <v>1</v>
      </c>
      <c r="O336" s="629">
        <v>0</v>
      </c>
      <c r="P336" s="642"/>
      <c r="Q336" s="630">
        <v>0</v>
      </c>
    </row>
    <row r="337" spans="1:17" ht="14.4" customHeight="1" x14ac:dyDescent="0.3">
      <c r="A337" s="625" t="s">
        <v>526</v>
      </c>
      <c r="B337" s="626" t="s">
        <v>5320</v>
      </c>
      <c r="C337" s="626" t="s">
        <v>5155</v>
      </c>
      <c r="D337" s="626" t="s">
        <v>5445</v>
      </c>
      <c r="E337" s="626" t="s">
        <v>5446</v>
      </c>
      <c r="F337" s="629"/>
      <c r="G337" s="629"/>
      <c r="H337" s="629"/>
      <c r="I337" s="629"/>
      <c r="J337" s="629"/>
      <c r="K337" s="629"/>
      <c r="L337" s="629"/>
      <c r="M337" s="629"/>
      <c r="N337" s="629">
        <v>1</v>
      </c>
      <c r="O337" s="629">
        <v>0</v>
      </c>
      <c r="P337" s="642"/>
      <c r="Q337" s="630">
        <v>0</v>
      </c>
    </row>
    <row r="338" spans="1:17" ht="14.4" customHeight="1" x14ac:dyDescent="0.3">
      <c r="A338" s="625" t="s">
        <v>526</v>
      </c>
      <c r="B338" s="626" t="s">
        <v>5320</v>
      </c>
      <c r="C338" s="626" t="s">
        <v>5155</v>
      </c>
      <c r="D338" s="626" t="s">
        <v>5447</v>
      </c>
      <c r="E338" s="626" t="s">
        <v>5448</v>
      </c>
      <c r="F338" s="629"/>
      <c r="G338" s="629"/>
      <c r="H338" s="629"/>
      <c r="I338" s="629"/>
      <c r="J338" s="629"/>
      <c r="K338" s="629"/>
      <c r="L338" s="629"/>
      <c r="M338" s="629"/>
      <c r="N338" s="629">
        <v>1</v>
      </c>
      <c r="O338" s="629">
        <v>0</v>
      </c>
      <c r="P338" s="642"/>
      <c r="Q338" s="630">
        <v>0</v>
      </c>
    </row>
    <row r="339" spans="1:17" ht="14.4" customHeight="1" x14ac:dyDescent="0.3">
      <c r="A339" s="625" t="s">
        <v>526</v>
      </c>
      <c r="B339" s="626" t="s">
        <v>5320</v>
      </c>
      <c r="C339" s="626" t="s">
        <v>5155</v>
      </c>
      <c r="D339" s="626" t="s">
        <v>5449</v>
      </c>
      <c r="E339" s="626" t="s">
        <v>5450</v>
      </c>
      <c r="F339" s="629"/>
      <c r="G339" s="629"/>
      <c r="H339" s="629"/>
      <c r="I339" s="629"/>
      <c r="J339" s="629">
        <v>1</v>
      </c>
      <c r="K339" s="629">
        <v>0</v>
      </c>
      <c r="L339" s="629"/>
      <c r="M339" s="629">
        <v>0</v>
      </c>
      <c r="N339" s="629"/>
      <c r="O339" s="629"/>
      <c r="P339" s="642"/>
      <c r="Q339" s="630"/>
    </row>
    <row r="340" spans="1:17" ht="14.4" customHeight="1" x14ac:dyDescent="0.3">
      <c r="A340" s="625" t="s">
        <v>526</v>
      </c>
      <c r="B340" s="626" t="s">
        <v>5451</v>
      </c>
      <c r="C340" s="626" t="s">
        <v>5155</v>
      </c>
      <c r="D340" s="626" t="s">
        <v>5345</v>
      </c>
      <c r="E340" s="626" t="s">
        <v>5346</v>
      </c>
      <c r="F340" s="629"/>
      <c r="G340" s="629"/>
      <c r="H340" s="629"/>
      <c r="I340" s="629"/>
      <c r="J340" s="629"/>
      <c r="K340" s="629"/>
      <c r="L340" s="629"/>
      <c r="M340" s="629"/>
      <c r="N340" s="629">
        <v>1</v>
      </c>
      <c r="O340" s="629">
        <v>5546</v>
      </c>
      <c r="P340" s="642"/>
      <c r="Q340" s="630">
        <v>5546</v>
      </c>
    </row>
    <row r="341" spans="1:17" ht="14.4" customHeight="1" x14ac:dyDescent="0.3">
      <c r="A341" s="625" t="s">
        <v>526</v>
      </c>
      <c r="B341" s="626" t="s">
        <v>5451</v>
      </c>
      <c r="C341" s="626" t="s">
        <v>5155</v>
      </c>
      <c r="D341" s="626" t="s">
        <v>5349</v>
      </c>
      <c r="E341" s="626" t="s">
        <v>5350</v>
      </c>
      <c r="F341" s="629"/>
      <c r="G341" s="629"/>
      <c r="H341" s="629"/>
      <c r="I341" s="629"/>
      <c r="J341" s="629"/>
      <c r="K341" s="629"/>
      <c r="L341" s="629"/>
      <c r="M341" s="629"/>
      <c r="N341" s="629">
        <v>1</v>
      </c>
      <c r="O341" s="629">
        <v>1617</v>
      </c>
      <c r="P341" s="642"/>
      <c r="Q341" s="630">
        <v>1617</v>
      </c>
    </row>
    <row r="342" spans="1:17" ht="14.4" customHeight="1" x14ac:dyDescent="0.3">
      <c r="A342" s="625" t="s">
        <v>526</v>
      </c>
      <c r="B342" s="626" t="s">
        <v>5451</v>
      </c>
      <c r="C342" s="626" t="s">
        <v>5155</v>
      </c>
      <c r="D342" s="626" t="s">
        <v>5452</v>
      </c>
      <c r="E342" s="626" t="s">
        <v>5453</v>
      </c>
      <c r="F342" s="629">
        <v>1</v>
      </c>
      <c r="G342" s="629">
        <v>671</v>
      </c>
      <c r="H342" s="629">
        <v>1</v>
      </c>
      <c r="I342" s="629">
        <v>671</v>
      </c>
      <c r="J342" s="629">
        <v>5</v>
      </c>
      <c r="K342" s="629">
        <v>3375</v>
      </c>
      <c r="L342" s="629">
        <v>5.0298062593144559</v>
      </c>
      <c r="M342" s="629">
        <v>675</v>
      </c>
      <c r="N342" s="629">
        <v>7</v>
      </c>
      <c r="O342" s="629">
        <v>4767</v>
      </c>
      <c r="P342" s="642">
        <v>7.1043219076005961</v>
      </c>
      <c r="Q342" s="630">
        <v>681</v>
      </c>
    </row>
    <row r="343" spans="1:17" ht="14.4" customHeight="1" x14ac:dyDescent="0.3">
      <c r="A343" s="625" t="s">
        <v>526</v>
      </c>
      <c r="B343" s="626" t="s">
        <v>5451</v>
      </c>
      <c r="C343" s="626" t="s">
        <v>5155</v>
      </c>
      <c r="D343" s="626" t="s">
        <v>5371</v>
      </c>
      <c r="E343" s="626" t="s">
        <v>5372</v>
      </c>
      <c r="F343" s="629">
        <v>2</v>
      </c>
      <c r="G343" s="629">
        <v>1680</v>
      </c>
      <c r="H343" s="629">
        <v>1</v>
      </c>
      <c r="I343" s="629">
        <v>840</v>
      </c>
      <c r="J343" s="629">
        <v>5</v>
      </c>
      <c r="K343" s="629">
        <v>4210</v>
      </c>
      <c r="L343" s="629">
        <v>2.5059523809523809</v>
      </c>
      <c r="M343" s="629">
        <v>842</v>
      </c>
      <c r="N343" s="629">
        <v>16</v>
      </c>
      <c r="O343" s="629">
        <v>13520</v>
      </c>
      <c r="P343" s="642">
        <v>8.0476190476190474</v>
      </c>
      <c r="Q343" s="630">
        <v>845</v>
      </c>
    </row>
    <row r="344" spans="1:17" ht="14.4" customHeight="1" x14ac:dyDescent="0.3">
      <c r="A344" s="625" t="s">
        <v>526</v>
      </c>
      <c r="B344" s="626" t="s">
        <v>5451</v>
      </c>
      <c r="C344" s="626" t="s">
        <v>5155</v>
      </c>
      <c r="D344" s="626" t="s">
        <v>5454</v>
      </c>
      <c r="E344" s="626" t="s">
        <v>5455</v>
      </c>
      <c r="F344" s="629"/>
      <c r="G344" s="629"/>
      <c r="H344" s="629"/>
      <c r="I344" s="629"/>
      <c r="J344" s="629">
        <v>6</v>
      </c>
      <c r="K344" s="629">
        <v>960</v>
      </c>
      <c r="L344" s="629"/>
      <c r="M344" s="629">
        <v>160</v>
      </c>
      <c r="N344" s="629">
        <v>1</v>
      </c>
      <c r="O344" s="629">
        <v>161</v>
      </c>
      <c r="P344" s="642"/>
      <c r="Q344" s="630">
        <v>161</v>
      </c>
    </row>
    <row r="345" spans="1:17" ht="14.4" customHeight="1" x14ac:dyDescent="0.3">
      <c r="A345" s="625" t="s">
        <v>526</v>
      </c>
      <c r="B345" s="626" t="s">
        <v>5451</v>
      </c>
      <c r="C345" s="626" t="s">
        <v>5155</v>
      </c>
      <c r="D345" s="626" t="s">
        <v>5456</v>
      </c>
      <c r="E345" s="626" t="s">
        <v>5457</v>
      </c>
      <c r="F345" s="629"/>
      <c r="G345" s="629"/>
      <c r="H345" s="629"/>
      <c r="I345" s="629"/>
      <c r="J345" s="629">
        <v>1</v>
      </c>
      <c r="K345" s="629">
        <v>148</v>
      </c>
      <c r="L345" s="629"/>
      <c r="M345" s="629">
        <v>148</v>
      </c>
      <c r="N345" s="629">
        <v>1</v>
      </c>
      <c r="O345" s="629">
        <v>149</v>
      </c>
      <c r="P345" s="642"/>
      <c r="Q345" s="630">
        <v>149</v>
      </c>
    </row>
    <row r="346" spans="1:17" ht="14.4" customHeight="1" x14ac:dyDescent="0.3">
      <c r="A346" s="625" t="s">
        <v>526</v>
      </c>
      <c r="B346" s="626" t="s">
        <v>5451</v>
      </c>
      <c r="C346" s="626" t="s">
        <v>5155</v>
      </c>
      <c r="D346" s="626" t="s">
        <v>5458</v>
      </c>
      <c r="E346" s="626" t="s">
        <v>5459</v>
      </c>
      <c r="F346" s="629"/>
      <c r="G346" s="629"/>
      <c r="H346" s="629"/>
      <c r="I346" s="629"/>
      <c r="J346" s="629">
        <v>1</v>
      </c>
      <c r="K346" s="629">
        <v>222</v>
      </c>
      <c r="L346" s="629"/>
      <c r="M346" s="629">
        <v>222</v>
      </c>
      <c r="N346" s="629"/>
      <c r="O346" s="629"/>
      <c r="P346" s="642"/>
      <c r="Q346" s="630"/>
    </row>
    <row r="347" spans="1:17" ht="14.4" customHeight="1" x14ac:dyDescent="0.3">
      <c r="A347" s="625" t="s">
        <v>526</v>
      </c>
      <c r="B347" s="626" t="s">
        <v>5451</v>
      </c>
      <c r="C347" s="626" t="s">
        <v>5155</v>
      </c>
      <c r="D347" s="626" t="s">
        <v>5460</v>
      </c>
      <c r="E347" s="626" t="s">
        <v>5461</v>
      </c>
      <c r="F347" s="629"/>
      <c r="G347" s="629"/>
      <c r="H347" s="629"/>
      <c r="I347" s="629"/>
      <c r="J347" s="629">
        <v>2</v>
      </c>
      <c r="K347" s="629">
        <v>182</v>
      </c>
      <c r="L347" s="629"/>
      <c r="M347" s="629">
        <v>91</v>
      </c>
      <c r="N347" s="629">
        <v>2</v>
      </c>
      <c r="O347" s="629">
        <v>182</v>
      </c>
      <c r="P347" s="642"/>
      <c r="Q347" s="630">
        <v>91</v>
      </c>
    </row>
    <row r="348" spans="1:17" ht="14.4" customHeight="1" x14ac:dyDescent="0.3">
      <c r="A348" s="625" t="s">
        <v>526</v>
      </c>
      <c r="B348" s="626" t="s">
        <v>5451</v>
      </c>
      <c r="C348" s="626" t="s">
        <v>5155</v>
      </c>
      <c r="D348" s="626" t="s">
        <v>5462</v>
      </c>
      <c r="E348" s="626" t="s">
        <v>5463</v>
      </c>
      <c r="F348" s="629"/>
      <c r="G348" s="629"/>
      <c r="H348" s="629"/>
      <c r="I348" s="629"/>
      <c r="J348" s="629">
        <v>1</v>
      </c>
      <c r="K348" s="629">
        <v>111</v>
      </c>
      <c r="L348" s="629"/>
      <c r="M348" s="629">
        <v>111</v>
      </c>
      <c r="N348" s="629"/>
      <c r="O348" s="629"/>
      <c r="P348" s="642"/>
      <c r="Q348" s="630"/>
    </row>
    <row r="349" spans="1:17" ht="14.4" customHeight="1" x14ac:dyDescent="0.3">
      <c r="A349" s="625" t="s">
        <v>526</v>
      </c>
      <c r="B349" s="626" t="s">
        <v>5451</v>
      </c>
      <c r="C349" s="626" t="s">
        <v>5155</v>
      </c>
      <c r="D349" s="626" t="s">
        <v>5464</v>
      </c>
      <c r="E349" s="626" t="s">
        <v>5465</v>
      </c>
      <c r="F349" s="629"/>
      <c r="G349" s="629"/>
      <c r="H349" s="629"/>
      <c r="I349" s="629"/>
      <c r="J349" s="629">
        <v>1</v>
      </c>
      <c r="K349" s="629">
        <v>111</v>
      </c>
      <c r="L349" s="629"/>
      <c r="M349" s="629">
        <v>111</v>
      </c>
      <c r="N349" s="629"/>
      <c r="O349" s="629"/>
      <c r="P349" s="642"/>
      <c r="Q349" s="630"/>
    </row>
    <row r="350" spans="1:17" ht="14.4" customHeight="1" x14ac:dyDescent="0.3">
      <c r="A350" s="625" t="s">
        <v>526</v>
      </c>
      <c r="B350" s="626" t="s">
        <v>5451</v>
      </c>
      <c r="C350" s="626" t="s">
        <v>5155</v>
      </c>
      <c r="D350" s="626" t="s">
        <v>5466</v>
      </c>
      <c r="E350" s="626" t="s">
        <v>5467</v>
      </c>
      <c r="F350" s="629"/>
      <c r="G350" s="629"/>
      <c r="H350" s="629"/>
      <c r="I350" s="629"/>
      <c r="J350" s="629"/>
      <c r="K350" s="629"/>
      <c r="L350" s="629"/>
      <c r="M350" s="629"/>
      <c r="N350" s="629">
        <v>1</v>
      </c>
      <c r="O350" s="629">
        <v>223</v>
      </c>
      <c r="P350" s="642"/>
      <c r="Q350" s="630">
        <v>223</v>
      </c>
    </row>
    <row r="351" spans="1:17" ht="14.4" customHeight="1" x14ac:dyDescent="0.3">
      <c r="A351" s="625" t="s">
        <v>526</v>
      </c>
      <c r="B351" s="626" t="s">
        <v>5451</v>
      </c>
      <c r="C351" s="626" t="s">
        <v>5155</v>
      </c>
      <c r="D351" s="626" t="s">
        <v>5468</v>
      </c>
      <c r="E351" s="626" t="s">
        <v>5469</v>
      </c>
      <c r="F351" s="629"/>
      <c r="G351" s="629"/>
      <c r="H351" s="629"/>
      <c r="I351" s="629"/>
      <c r="J351" s="629">
        <v>3</v>
      </c>
      <c r="K351" s="629">
        <v>3909</v>
      </c>
      <c r="L351" s="629"/>
      <c r="M351" s="629">
        <v>1303</v>
      </c>
      <c r="N351" s="629">
        <v>1</v>
      </c>
      <c r="O351" s="629">
        <v>1310</v>
      </c>
      <c r="P351" s="642"/>
      <c r="Q351" s="630">
        <v>1310</v>
      </c>
    </row>
    <row r="352" spans="1:17" ht="14.4" customHeight="1" x14ac:dyDescent="0.3">
      <c r="A352" s="625" t="s">
        <v>526</v>
      </c>
      <c r="B352" s="626" t="s">
        <v>5451</v>
      </c>
      <c r="C352" s="626" t="s">
        <v>5155</v>
      </c>
      <c r="D352" s="626" t="s">
        <v>5470</v>
      </c>
      <c r="E352" s="626" t="s">
        <v>5471</v>
      </c>
      <c r="F352" s="629"/>
      <c r="G352" s="629"/>
      <c r="H352" s="629"/>
      <c r="I352" s="629"/>
      <c r="J352" s="629">
        <v>1</v>
      </c>
      <c r="K352" s="629">
        <v>373</v>
      </c>
      <c r="L352" s="629"/>
      <c r="M352" s="629">
        <v>373</v>
      </c>
      <c r="N352" s="629">
        <v>2</v>
      </c>
      <c r="O352" s="629">
        <v>752</v>
      </c>
      <c r="P352" s="642"/>
      <c r="Q352" s="630">
        <v>376</v>
      </c>
    </row>
    <row r="353" spans="1:17" ht="14.4" customHeight="1" x14ac:dyDescent="0.3">
      <c r="A353" s="625" t="s">
        <v>526</v>
      </c>
      <c r="B353" s="626" t="s">
        <v>5451</v>
      </c>
      <c r="C353" s="626" t="s">
        <v>5155</v>
      </c>
      <c r="D353" s="626" t="s">
        <v>5472</v>
      </c>
      <c r="E353" s="626" t="s">
        <v>5473</v>
      </c>
      <c r="F353" s="629"/>
      <c r="G353" s="629"/>
      <c r="H353" s="629"/>
      <c r="I353" s="629"/>
      <c r="J353" s="629">
        <v>1</v>
      </c>
      <c r="K353" s="629">
        <v>2498</v>
      </c>
      <c r="L353" s="629"/>
      <c r="M353" s="629">
        <v>2498</v>
      </c>
      <c r="N353" s="629"/>
      <c r="O353" s="629"/>
      <c r="P353" s="642"/>
      <c r="Q353" s="630"/>
    </row>
    <row r="354" spans="1:17" ht="14.4" customHeight="1" x14ac:dyDescent="0.3">
      <c r="A354" s="625" t="s">
        <v>526</v>
      </c>
      <c r="B354" s="626" t="s">
        <v>5451</v>
      </c>
      <c r="C354" s="626" t="s">
        <v>5155</v>
      </c>
      <c r="D354" s="626" t="s">
        <v>5474</v>
      </c>
      <c r="E354" s="626" t="s">
        <v>5475</v>
      </c>
      <c r="F354" s="629"/>
      <c r="G354" s="629"/>
      <c r="H354" s="629"/>
      <c r="I354" s="629"/>
      <c r="J354" s="629">
        <v>2</v>
      </c>
      <c r="K354" s="629">
        <v>4862</v>
      </c>
      <c r="L354" s="629"/>
      <c r="M354" s="629">
        <v>2431</v>
      </c>
      <c r="N354" s="629"/>
      <c r="O354" s="629"/>
      <c r="P354" s="642"/>
      <c r="Q354" s="630"/>
    </row>
    <row r="355" spans="1:17" ht="14.4" customHeight="1" x14ac:dyDescent="0.3">
      <c r="A355" s="625" t="s">
        <v>526</v>
      </c>
      <c r="B355" s="626" t="s">
        <v>5451</v>
      </c>
      <c r="C355" s="626" t="s">
        <v>5155</v>
      </c>
      <c r="D355" s="626" t="s">
        <v>5476</v>
      </c>
      <c r="E355" s="626" t="s">
        <v>5477</v>
      </c>
      <c r="F355" s="629"/>
      <c r="G355" s="629"/>
      <c r="H355" s="629"/>
      <c r="I355" s="629"/>
      <c r="J355" s="629"/>
      <c r="K355" s="629"/>
      <c r="L355" s="629"/>
      <c r="M355" s="629"/>
      <c r="N355" s="629">
        <v>1</v>
      </c>
      <c r="O355" s="629">
        <v>3466</v>
      </c>
      <c r="P355" s="642"/>
      <c r="Q355" s="630">
        <v>3466</v>
      </c>
    </row>
    <row r="356" spans="1:17" ht="14.4" customHeight="1" x14ac:dyDescent="0.3">
      <c r="A356" s="625" t="s">
        <v>526</v>
      </c>
      <c r="B356" s="626" t="s">
        <v>5451</v>
      </c>
      <c r="C356" s="626" t="s">
        <v>5155</v>
      </c>
      <c r="D356" s="626" t="s">
        <v>5478</v>
      </c>
      <c r="E356" s="626" t="s">
        <v>5479</v>
      </c>
      <c r="F356" s="629"/>
      <c r="G356" s="629"/>
      <c r="H356" s="629"/>
      <c r="I356" s="629"/>
      <c r="J356" s="629">
        <v>1</v>
      </c>
      <c r="K356" s="629">
        <v>2956</v>
      </c>
      <c r="L356" s="629"/>
      <c r="M356" s="629">
        <v>2956</v>
      </c>
      <c r="N356" s="629"/>
      <c r="O356" s="629"/>
      <c r="P356" s="642"/>
      <c r="Q356" s="630"/>
    </row>
    <row r="357" spans="1:17" ht="14.4" customHeight="1" x14ac:dyDescent="0.3">
      <c r="A357" s="625" t="s">
        <v>526</v>
      </c>
      <c r="B357" s="626" t="s">
        <v>5451</v>
      </c>
      <c r="C357" s="626" t="s">
        <v>5155</v>
      </c>
      <c r="D357" s="626" t="s">
        <v>5480</v>
      </c>
      <c r="E357" s="626" t="s">
        <v>5481</v>
      </c>
      <c r="F357" s="629"/>
      <c r="G357" s="629"/>
      <c r="H357" s="629"/>
      <c r="I357" s="629"/>
      <c r="J357" s="629">
        <v>1</v>
      </c>
      <c r="K357" s="629">
        <v>4605</v>
      </c>
      <c r="L357" s="629"/>
      <c r="M357" s="629">
        <v>4605</v>
      </c>
      <c r="N357" s="629"/>
      <c r="O357" s="629"/>
      <c r="P357" s="642"/>
      <c r="Q357" s="630"/>
    </row>
    <row r="358" spans="1:17" ht="14.4" customHeight="1" x14ac:dyDescent="0.3">
      <c r="A358" s="625" t="s">
        <v>526</v>
      </c>
      <c r="B358" s="626" t="s">
        <v>5451</v>
      </c>
      <c r="C358" s="626" t="s">
        <v>5155</v>
      </c>
      <c r="D358" s="626" t="s">
        <v>5482</v>
      </c>
      <c r="E358" s="626" t="s">
        <v>5483</v>
      </c>
      <c r="F358" s="629"/>
      <c r="G358" s="629"/>
      <c r="H358" s="629"/>
      <c r="I358" s="629"/>
      <c r="J358" s="629"/>
      <c r="K358" s="629"/>
      <c r="L358" s="629"/>
      <c r="M358" s="629"/>
      <c r="N358" s="629">
        <v>1</v>
      </c>
      <c r="O358" s="629">
        <v>3127</v>
      </c>
      <c r="P358" s="642"/>
      <c r="Q358" s="630">
        <v>3127</v>
      </c>
    </row>
    <row r="359" spans="1:17" ht="14.4" customHeight="1" x14ac:dyDescent="0.3">
      <c r="A359" s="625" t="s">
        <v>526</v>
      </c>
      <c r="B359" s="626" t="s">
        <v>5451</v>
      </c>
      <c r="C359" s="626" t="s">
        <v>5155</v>
      </c>
      <c r="D359" s="626" t="s">
        <v>5484</v>
      </c>
      <c r="E359" s="626" t="s">
        <v>5485</v>
      </c>
      <c r="F359" s="629"/>
      <c r="G359" s="629"/>
      <c r="H359" s="629"/>
      <c r="I359" s="629"/>
      <c r="J359" s="629">
        <v>3</v>
      </c>
      <c r="K359" s="629">
        <v>12270</v>
      </c>
      <c r="L359" s="629"/>
      <c r="M359" s="629">
        <v>4090</v>
      </c>
      <c r="N359" s="629">
        <v>1</v>
      </c>
      <c r="O359" s="629">
        <v>4110</v>
      </c>
      <c r="P359" s="642"/>
      <c r="Q359" s="630">
        <v>4110</v>
      </c>
    </row>
    <row r="360" spans="1:17" ht="14.4" customHeight="1" x14ac:dyDescent="0.3">
      <c r="A360" s="625" t="s">
        <v>526</v>
      </c>
      <c r="B360" s="626" t="s">
        <v>5451</v>
      </c>
      <c r="C360" s="626" t="s">
        <v>5155</v>
      </c>
      <c r="D360" s="626" t="s">
        <v>5486</v>
      </c>
      <c r="E360" s="626" t="s">
        <v>5487</v>
      </c>
      <c r="F360" s="629"/>
      <c r="G360" s="629"/>
      <c r="H360" s="629"/>
      <c r="I360" s="629"/>
      <c r="J360" s="629"/>
      <c r="K360" s="629"/>
      <c r="L360" s="629"/>
      <c r="M360" s="629"/>
      <c r="N360" s="629">
        <v>1</v>
      </c>
      <c r="O360" s="629">
        <v>4932</v>
      </c>
      <c r="P360" s="642"/>
      <c r="Q360" s="630">
        <v>4932</v>
      </c>
    </row>
    <row r="361" spans="1:17" ht="14.4" customHeight="1" x14ac:dyDescent="0.3">
      <c r="A361" s="625" t="s">
        <v>526</v>
      </c>
      <c r="B361" s="626" t="s">
        <v>5451</v>
      </c>
      <c r="C361" s="626" t="s">
        <v>5155</v>
      </c>
      <c r="D361" s="626" t="s">
        <v>5488</v>
      </c>
      <c r="E361" s="626" t="s">
        <v>5489</v>
      </c>
      <c r="F361" s="629"/>
      <c r="G361" s="629"/>
      <c r="H361" s="629"/>
      <c r="I361" s="629"/>
      <c r="J361" s="629">
        <v>2</v>
      </c>
      <c r="K361" s="629">
        <v>5552</v>
      </c>
      <c r="L361" s="629"/>
      <c r="M361" s="629">
        <v>2776</v>
      </c>
      <c r="N361" s="629">
        <v>1</v>
      </c>
      <c r="O361" s="629">
        <v>2792</v>
      </c>
      <c r="P361" s="642"/>
      <c r="Q361" s="630">
        <v>2792</v>
      </c>
    </row>
    <row r="362" spans="1:17" ht="14.4" customHeight="1" x14ac:dyDescent="0.3">
      <c r="A362" s="625" t="s">
        <v>526</v>
      </c>
      <c r="B362" s="626" t="s">
        <v>5451</v>
      </c>
      <c r="C362" s="626" t="s">
        <v>5155</v>
      </c>
      <c r="D362" s="626" t="s">
        <v>5490</v>
      </c>
      <c r="E362" s="626" t="s">
        <v>5491</v>
      </c>
      <c r="F362" s="629"/>
      <c r="G362" s="629"/>
      <c r="H362" s="629"/>
      <c r="I362" s="629"/>
      <c r="J362" s="629"/>
      <c r="K362" s="629"/>
      <c r="L362" s="629"/>
      <c r="M362" s="629"/>
      <c r="N362" s="629">
        <v>1</v>
      </c>
      <c r="O362" s="629">
        <v>559</v>
      </c>
      <c r="P362" s="642"/>
      <c r="Q362" s="630">
        <v>559</v>
      </c>
    </row>
    <row r="363" spans="1:17" ht="14.4" customHeight="1" x14ac:dyDescent="0.3">
      <c r="A363" s="625" t="s">
        <v>526</v>
      </c>
      <c r="B363" s="626" t="s">
        <v>5451</v>
      </c>
      <c r="C363" s="626" t="s">
        <v>5155</v>
      </c>
      <c r="D363" s="626" t="s">
        <v>5492</v>
      </c>
      <c r="E363" s="626" t="s">
        <v>5493</v>
      </c>
      <c r="F363" s="629">
        <v>1</v>
      </c>
      <c r="G363" s="629">
        <v>2623</v>
      </c>
      <c r="H363" s="629">
        <v>1</v>
      </c>
      <c r="I363" s="629">
        <v>2623</v>
      </c>
      <c r="J363" s="629"/>
      <c r="K363" s="629"/>
      <c r="L363" s="629"/>
      <c r="M363" s="629"/>
      <c r="N363" s="629"/>
      <c r="O363" s="629"/>
      <c r="P363" s="642"/>
      <c r="Q363" s="630"/>
    </row>
    <row r="364" spans="1:17" ht="14.4" customHeight="1" x14ac:dyDescent="0.3">
      <c r="A364" s="625" t="s">
        <v>526</v>
      </c>
      <c r="B364" s="626" t="s">
        <v>5451</v>
      </c>
      <c r="C364" s="626" t="s">
        <v>5155</v>
      </c>
      <c r="D364" s="626" t="s">
        <v>5494</v>
      </c>
      <c r="E364" s="626" t="s">
        <v>5495</v>
      </c>
      <c r="F364" s="629"/>
      <c r="G364" s="629"/>
      <c r="H364" s="629"/>
      <c r="I364" s="629"/>
      <c r="J364" s="629">
        <v>1</v>
      </c>
      <c r="K364" s="629">
        <v>3513</v>
      </c>
      <c r="L364" s="629"/>
      <c r="M364" s="629">
        <v>3513</v>
      </c>
      <c r="N364" s="629"/>
      <c r="O364" s="629"/>
      <c r="P364" s="642"/>
      <c r="Q364" s="630"/>
    </row>
    <row r="365" spans="1:17" ht="14.4" customHeight="1" x14ac:dyDescent="0.3">
      <c r="A365" s="625" t="s">
        <v>526</v>
      </c>
      <c r="B365" s="626" t="s">
        <v>5451</v>
      </c>
      <c r="C365" s="626" t="s">
        <v>5155</v>
      </c>
      <c r="D365" s="626" t="s">
        <v>5496</v>
      </c>
      <c r="E365" s="626" t="s">
        <v>5497</v>
      </c>
      <c r="F365" s="629"/>
      <c r="G365" s="629"/>
      <c r="H365" s="629"/>
      <c r="I365" s="629"/>
      <c r="J365" s="629">
        <v>1</v>
      </c>
      <c r="K365" s="629">
        <v>3889</v>
      </c>
      <c r="L365" s="629"/>
      <c r="M365" s="629">
        <v>3889</v>
      </c>
      <c r="N365" s="629"/>
      <c r="O365" s="629"/>
      <c r="P365" s="642"/>
      <c r="Q365" s="630"/>
    </row>
    <row r="366" spans="1:17" ht="14.4" customHeight="1" x14ac:dyDescent="0.3">
      <c r="A366" s="625" t="s">
        <v>526</v>
      </c>
      <c r="B366" s="626" t="s">
        <v>5451</v>
      </c>
      <c r="C366" s="626" t="s">
        <v>5155</v>
      </c>
      <c r="D366" s="626" t="s">
        <v>5498</v>
      </c>
      <c r="E366" s="626" t="s">
        <v>5499</v>
      </c>
      <c r="F366" s="629"/>
      <c r="G366" s="629"/>
      <c r="H366" s="629"/>
      <c r="I366" s="629"/>
      <c r="J366" s="629">
        <v>2</v>
      </c>
      <c r="K366" s="629">
        <v>8536</v>
      </c>
      <c r="L366" s="629"/>
      <c r="M366" s="629">
        <v>4268</v>
      </c>
      <c r="N366" s="629"/>
      <c r="O366" s="629"/>
      <c r="P366" s="642"/>
      <c r="Q366" s="630"/>
    </row>
    <row r="367" spans="1:17" ht="14.4" customHeight="1" x14ac:dyDescent="0.3">
      <c r="A367" s="625" t="s">
        <v>526</v>
      </c>
      <c r="B367" s="626" t="s">
        <v>5451</v>
      </c>
      <c r="C367" s="626" t="s">
        <v>5155</v>
      </c>
      <c r="D367" s="626" t="s">
        <v>5500</v>
      </c>
      <c r="E367" s="626" t="s">
        <v>5501</v>
      </c>
      <c r="F367" s="629"/>
      <c r="G367" s="629"/>
      <c r="H367" s="629"/>
      <c r="I367" s="629"/>
      <c r="J367" s="629"/>
      <c r="K367" s="629"/>
      <c r="L367" s="629"/>
      <c r="M367" s="629"/>
      <c r="N367" s="629">
        <v>1</v>
      </c>
      <c r="O367" s="629">
        <v>5793</v>
      </c>
      <c r="P367" s="642"/>
      <c r="Q367" s="630">
        <v>5793</v>
      </c>
    </row>
    <row r="368" spans="1:17" ht="14.4" customHeight="1" x14ac:dyDescent="0.3">
      <c r="A368" s="625" t="s">
        <v>526</v>
      </c>
      <c r="B368" s="626" t="s">
        <v>5451</v>
      </c>
      <c r="C368" s="626" t="s">
        <v>5155</v>
      </c>
      <c r="D368" s="626" t="s">
        <v>5502</v>
      </c>
      <c r="E368" s="626" t="s">
        <v>5503</v>
      </c>
      <c r="F368" s="629"/>
      <c r="G368" s="629"/>
      <c r="H368" s="629"/>
      <c r="I368" s="629"/>
      <c r="J368" s="629">
        <v>1</v>
      </c>
      <c r="K368" s="629">
        <v>3740</v>
      </c>
      <c r="L368" s="629"/>
      <c r="M368" s="629">
        <v>3740</v>
      </c>
      <c r="N368" s="629"/>
      <c r="O368" s="629"/>
      <c r="P368" s="642"/>
      <c r="Q368" s="630"/>
    </row>
    <row r="369" spans="1:17" ht="14.4" customHeight="1" x14ac:dyDescent="0.3">
      <c r="A369" s="625" t="s">
        <v>526</v>
      </c>
      <c r="B369" s="626" t="s">
        <v>5451</v>
      </c>
      <c r="C369" s="626" t="s">
        <v>5155</v>
      </c>
      <c r="D369" s="626" t="s">
        <v>5504</v>
      </c>
      <c r="E369" s="626" t="s">
        <v>5491</v>
      </c>
      <c r="F369" s="629"/>
      <c r="G369" s="629"/>
      <c r="H369" s="629"/>
      <c r="I369" s="629"/>
      <c r="J369" s="629">
        <v>4</v>
      </c>
      <c r="K369" s="629">
        <v>21228</v>
      </c>
      <c r="L369" s="629"/>
      <c r="M369" s="629">
        <v>5307</v>
      </c>
      <c r="N369" s="629"/>
      <c r="O369" s="629"/>
      <c r="P369" s="642"/>
      <c r="Q369" s="630"/>
    </row>
    <row r="370" spans="1:17" ht="14.4" customHeight="1" x14ac:dyDescent="0.3">
      <c r="A370" s="625" t="s">
        <v>526</v>
      </c>
      <c r="B370" s="626" t="s">
        <v>5451</v>
      </c>
      <c r="C370" s="626" t="s">
        <v>5155</v>
      </c>
      <c r="D370" s="626" t="s">
        <v>5505</v>
      </c>
      <c r="E370" s="626" t="s">
        <v>5506</v>
      </c>
      <c r="F370" s="629"/>
      <c r="G370" s="629"/>
      <c r="H370" s="629"/>
      <c r="I370" s="629"/>
      <c r="J370" s="629">
        <v>3</v>
      </c>
      <c r="K370" s="629">
        <v>16095</v>
      </c>
      <c r="L370" s="629"/>
      <c r="M370" s="629">
        <v>5365</v>
      </c>
      <c r="N370" s="629"/>
      <c r="O370" s="629"/>
      <c r="P370" s="642"/>
      <c r="Q370" s="630"/>
    </row>
    <row r="371" spans="1:17" ht="14.4" customHeight="1" x14ac:dyDescent="0.3">
      <c r="A371" s="625" t="s">
        <v>526</v>
      </c>
      <c r="B371" s="626" t="s">
        <v>5451</v>
      </c>
      <c r="C371" s="626" t="s">
        <v>5155</v>
      </c>
      <c r="D371" s="626" t="s">
        <v>5507</v>
      </c>
      <c r="E371" s="626" t="s">
        <v>5508</v>
      </c>
      <c r="F371" s="629"/>
      <c r="G371" s="629"/>
      <c r="H371" s="629"/>
      <c r="I371" s="629"/>
      <c r="J371" s="629">
        <v>2</v>
      </c>
      <c r="K371" s="629">
        <v>17400</v>
      </c>
      <c r="L371" s="629"/>
      <c r="M371" s="629">
        <v>8700</v>
      </c>
      <c r="N371" s="629">
        <v>1</v>
      </c>
      <c r="O371" s="629">
        <v>8700</v>
      </c>
      <c r="P371" s="642"/>
      <c r="Q371" s="630">
        <v>8700</v>
      </c>
    </row>
    <row r="372" spans="1:17" ht="14.4" customHeight="1" x14ac:dyDescent="0.3">
      <c r="A372" s="625" t="s">
        <v>526</v>
      </c>
      <c r="B372" s="626" t="s">
        <v>5451</v>
      </c>
      <c r="C372" s="626" t="s">
        <v>5155</v>
      </c>
      <c r="D372" s="626" t="s">
        <v>5509</v>
      </c>
      <c r="E372" s="626" t="s">
        <v>5510</v>
      </c>
      <c r="F372" s="629"/>
      <c r="G372" s="629"/>
      <c r="H372" s="629"/>
      <c r="I372" s="629"/>
      <c r="J372" s="629">
        <v>5</v>
      </c>
      <c r="K372" s="629">
        <v>39535</v>
      </c>
      <c r="L372" s="629"/>
      <c r="M372" s="629">
        <v>7907</v>
      </c>
      <c r="N372" s="629">
        <v>1</v>
      </c>
      <c r="O372" s="629">
        <v>7947</v>
      </c>
      <c r="P372" s="642"/>
      <c r="Q372" s="630">
        <v>7947</v>
      </c>
    </row>
    <row r="373" spans="1:17" ht="14.4" customHeight="1" x14ac:dyDescent="0.3">
      <c r="A373" s="625" t="s">
        <v>526</v>
      </c>
      <c r="B373" s="626" t="s">
        <v>5451</v>
      </c>
      <c r="C373" s="626" t="s">
        <v>5155</v>
      </c>
      <c r="D373" s="626" t="s">
        <v>5511</v>
      </c>
      <c r="E373" s="626" t="s">
        <v>5512</v>
      </c>
      <c r="F373" s="629"/>
      <c r="G373" s="629"/>
      <c r="H373" s="629"/>
      <c r="I373" s="629"/>
      <c r="J373" s="629">
        <v>2</v>
      </c>
      <c r="K373" s="629">
        <v>5596</v>
      </c>
      <c r="L373" s="629"/>
      <c r="M373" s="629">
        <v>2798</v>
      </c>
      <c r="N373" s="629">
        <v>6</v>
      </c>
      <c r="O373" s="629">
        <v>16884</v>
      </c>
      <c r="P373" s="642"/>
      <c r="Q373" s="630">
        <v>2814</v>
      </c>
    </row>
    <row r="374" spans="1:17" ht="14.4" customHeight="1" x14ac:dyDescent="0.3">
      <c r="A374" s="625" t="s">
        <v>526</v>
      </c>
      <c r="B374" s="626" t="s">
        <v>5451</v>
      </c>
      <c r="C374" s="626" t="s">
        <v>5155</v>
      </c>
      <c r="D374" s="626" t="s">
        <v>5513</v>
      </c>
      <c r="E374" s="626" t="s">
        <v>5514</v>
      </c>
      <c r="F374" s="629"/>
      <c r="G374" s="629"/>
      <c r="H374" s="629"/>
      <c r="I374" s="629"/>
      <c r="J374" s="629">
        <v>1</v>
      </c>
      <c r="K374" s="629">
        <v>847</v>
      </c>
      <c r="L374" s="629"/>
      <c r="M374" s="629">
        <v>847</v>
      </c>
      <c r="N374" s="629"/>
      <c r="O374" s="629"/>
      <c r="P374" s="642"/>
      <c r="Q374" s="630"/>
    </row>
    <row r="375" spans="1:17" ht="14.4" customHeight="1" x14ac:dyDescent="0.3">
      <c r="A375" s="625" t="s">
        <v>526</v>
      </c>
      <c r="B375" s="626" t="s">
        <v>5451</v>
      </c>
      <c r="C375" s="626" t="s">
        <v>5155</v>
      </c>
      <c r="D375" s="626" t="s">
        <v>5515</v>
      </c>
      <c r="E375" s="626" t="s">
        <v>5516</v>
      </c>
      <c r="F375" s="629"/>
      <c r="G375" s="629"/>
      <c r="H375" s="629"/>
      <c r="I375" s="629"/>
      <c r="J375" s="629"/>
      <c r="K375" s="629"/>
      <c r="L375" s="629"/>
      <c r="M375" s="629"/>
      <c r="N375" s="629">
        <v>1</v>
      </c>
      <c r="O375" s="629">
        <v>3993</v>
      </c>
      <c r="P375" s="642"/>
      <c r="Q375" s="630">
        <v>3993</v>
      </c>
    </row>
    <row r="376" spans="1:17" ht="14.4" customHeight="1" x14ac:dyDescent="0.3">
      <c r="A376" s="625" t="s">
        <v>526</v>
      </c>
      <c r="B376" s="626" t="s">
        <v>5451</v>
      </c>
      <c r="C376" s="626" t="s">
        <v>5155</v>
      </c>
      <c r="D376" s="626" t="s">
        <v>928</v>
      </c>
      <c r="E376" s="626" t="s">
        <v>5517</v>
      </c>
      <c r="F376" s="629"/>
      <c r="G376" s="629"/>
      <c r="H376" s="629"/>
      <c r="I376" s="629"/>
      <c r="J376" s="629"/>
      <c r="K376" s="629"/>
      <c r="L376" s="629"/>
      <c r="M376" s="629"/>
      <c r="N376" s="629">
        <v>1</v>
      </c>
      <c r="O376" s="629">
        <v>1186</v>
      </c>
      <c r="P376" s="642"/>
      <c r="Q376" s="630">
        <v>1186</v>
      </c>
    </row>
    <row r="377" spans="1:17" ht="14.4" customHeight="1" x14ac:dyDescent="0.3">
      <c r="A377" s="625" t="s">
        <v>526</v>
      </c>
      <c r="B377" s="626" t="s">
        <v>5451</v>
      </c>
      <c r="C377" s="626" t="s">
        <v>5155</v>
      </c>
      <c r="D377" s="626" t="s">
        <v>5518</v>
      </c>
      <c r="E377" s="626" t="s">
        <v>5519</v>
      </c>
      <c r="F377" s="629"/>
      <c r="G377" s="629"/>
      <c r="H377" s="629"/>
      <c r="I377" s="629"/>
      <c r="J377" s="629"/>
      <c r="K377" s="629"/>
      <c r="L377" s="629"/>
      <c r="M377" s="629"/>
      <c r="N377" s="629">
        <v>1</v>
      </c>
      <c r="O377" s="629">
        <v>1796</v>
      </c>
      <c r="P377" s="642"/>
      <c r="Q377" s="630">
        <v>1796</v>
      </c>
    </row>
    <row r="378" spans="1:17" ht="14.4" customHeight="1" x14ac:dyDescent="0.3">
      <c r="A378" s="625" t="s">
        <v>526</v>
      </c>
      <c r="B378" s="626" t="s">
        <v>5451</v>
      </c>
      <c r="C378" s="626" t="s">
        <v>5155</v>
      </c>
      <c r="D378" s="626" t="s">
        <v>5520</v>
      </c>
      <c r="E378" s="626" t="s">
        <v>5521</v>
      </c>
      <c r="F378" s="629"/>
      <c r="G378" s="629"/>
      <c r="H378" s="629"/>
      <c r="I378" s="629"/>
      <c r="J378" s="629"/>
      <c r="K378" s="629"/>
      <c r="L378" s="629"/>
      <c r="M378" s="629"/>
      <c r="N378" s="629">
        <v>1</v>
      </c>
      <c r="O378" s="629">
        <v>686</v>
      </c>
      <c r="P378" s="642"/>
      <c r="Q378" s="630">
        <v>686</v>
      </c>
    </row>
    <row r="379" spans="1:17" ht="14.4" customHeight="1" x14ac:dyDescent="0.3">
      <c r="A379" s="625" t="s">
        <v>526</v>
      </c>
      <c r="B379" s="626" t="s">
        <v>5451</v>
      </c>
      <c r="C379" s="626" t="s">
        <v>5155</v>
      </c>
      <c r="D379" s="626" t="s">
        <v>5522</v>
      </c>
      <c r="E379" s="626" t="s">
        <v>5523</v>
      </c>
      <c r="F379" s="629"/>
      <c r="G379" s="629"/>
      <c r="H379" s="629"/>
      <c r="I379" s="629"/>
      <c r="J379" s="629">
        <v>17</v>
      </c>
      <c r="K379" s="629">
        <v>1887</v>
      </c>
      <c r="L379" s="629"/>
      <c r="M379" s="629">
        <v>111</v>
      </c>
      <c r="N379" s="629">
        <v>7</v>
      </c>
      <c r="O379" s="629">
        <v>784</v>
      </c>
      <c r="P379" s="642"/>
      <c r="Q379" s="630">
        <v>112</v>
      </c>
    </row>
    <row r="380" spans="1:17" ht="14.4" customHeight="1" x14ac:dyDescent="0.3">
      <c r="A380" s="625" t="s">
        <v>526</v>
      </c>
      <c r="B380" s="626" t="s">
        <v>5451</v>
      </c>
      <c r="C380" s="626" t="s">
        <v>5155</v>
      </c>
      <c r="D380" s="626" t="s">
        <v>5524</v>
      </c>
      <c r="E380" s="626" t="s">
        <v>5525</v>
      </c>
      <c r="F380" s="629"/>
      <c r="G380" s="629"/>
      <c r="H380" s="629"/>
      <c r="I380" s="629"/>
      <c r="J380" s="629">
        <v>1</v>
      </c>
      <c r="K380" s="629">
        <v>2434</v>
      </c>
      <c r="L380" s="629"/>
      <c r="M380" s="629">
        <v>2434</v>
      </c>
      <c r="N380" s="629"/>
      <c r="O380" s="629"/>
      <c r="P380" s="642"/>
      <c r="Q380" s="630"/>
    </row>
    <row r="381" spans="1:17" ht="14.4" customHeight="1" x14ac:dyDescent="0.3">
      <c r="A381" s="625" t="s">
        <v>526</v>
      </c>
      <c r="B381" s="626" t="s">
        <v>5451</v>
      </c>
      <c r="C381" s="626" t="s">
        <v>5155</v>
      </c>
      <c r="D381" s="626" t="s">
        <v>5526</v>
      </c>
      <c r="E381" s="626" t="s">
        <v>5527</v>
      </c>
      <c r="F381" s="629"/>
      <c r="G381" s="629"/>
      <c r="H381" s="629"/>
      <c r="I381" s="629"/>
      <c r="J381" s="629">
        <v>1</v>
      </c>
      <c r="K381" s="629">
        <v>3439</v>
      </c>
      <c r="L381" s="629"/>
      <c r="M381" s="629">
        <v>3439</v>
      </c>
      <c r="N381" s="629"/>
      <c r="O381" s="629"/>
      <c r="P381" s="642"/>
      <c r="Q381" s="630"/>
    </row>
    <row r="382" spans="1:17" ht="14.4" customHeight="1" x14ac:dyDescent="0.3">
      <c r="A382" s="625" t="s">
        <v>526</v>
      </c>
      <c r="B382" s="626" t="s">
        <v>5451</v>
      </c>
      <c r="C382" s="626" t="s">
        <v>5155</v>
      </c>
      <c r="D382" s="626" t="s">
        <v>5528</v>
      </c>
      <c r="E382" s="626" t="s">
        <v>5529</v>
      </c>
      <c r="F382" s="629">
        <v>1</v>
      </c>
      <c r="G382" s="629">
        <v>3998</v>
      </c>
      <c r="H382" s="629">
        <v>1</v>
      </c>
      <c r="I382" s="629">
        <v>3998</v>
      </c>
      <c r="J382" s="629">
        <v>5</v>
      </c>
      <c r="K382" s="629">
        <v>20065</v>
      </c>
      <c r="L382" s="629">
        <v>5.0187593796898451</v>
      </c>
      <c r="M382" s="629">
        <v>4013</v>
      </c>
      <c r="N382" s="629">
        <v>2</v>
      </c>
      <c r="O382" s="629">
        <v>8066</v>
      </c>
      <c r="P382" s="642">
        <v>2.0175087543771886</v>
      </c>
      <c r="Q382" s="630">
        <v>4033</v>
      </c>
    </row>
    <row r="383" spans="1:17" ht="14.4" customHeight="1" x14ac:dyDescent="0.3">
      <c r="A383" s="625" t="s">
        <v>526</v>
      </c>
      <c r="B383" s="626" t="s">
        <v>5451</v>
      </c>
      <c r="C383" s="626" t="s">
        <v>5155</v>
      </c>
      <c r="D383" s="626" t="s">
        <v>5530</v>
      </c>
      <c r="E383" s="626" t="s">
        <v>5531</v>
      </c>
      <c r="F383" s="629">
        <v>1</v>
      </c>
      <c r="G383" s="629">
        <v>306</v>
      </c>
      <c r="H383" s="629">
        <v>1</v>
      </c>
      <c r="I383" s="629">
        <v>306</v>
      </c>
      <c r="J383" s="629">
        <v>3</v>
      </c>
      <c r="K383" s="629">
        <v>924</v>
      </c>
      <c r="L383" s="629">
        <v>3.0196078431372548</v>
      </c>
      <c r="M383" s="629">
        <v>308</v>
      </c>
      <c r="N383" s="629">
        <v>2</v>
      </c>
      <c r="O383" s="629">
        <v>622</v>
      </c>
      <c r="P383" s="642">
        <v>2.0326797385620914</v>
      </c>
      <c r="Q383" s="630">
        <v>311</v>
      </c>
    </row>
    <row r="384" spans="1:17" ht="14.4" customHeight="1" x14ac:dyDescent="0.3">
      <c r="A384" s="625" t="s">
        <v>526</v>
      </c>
      <c r="B384" s="626" t="s">
        <v>5451</v>
      </c>
      <c r="C384" s="626" t="s">
        <v>5155</v>
      </c>
      <c r="D384" s="626" t="s">
        <v>5532</v>
      </c>
      <c r="E384" s="626" t="s">
        <v>5533</v>
      </c>
      <c r="F384" s="629"/>
      <c r="G384" s="629"/>
      <c r="H384" s="629"/>
      <c r="I384" s="629"/>
      <c r="J384" s="629">
        <v>1</v>
      </c>
      <c r="K384" s="629">
        <v>926</v>
      </c>
      <c r="L384" s="629"/>
      <c r="M384" s="629">
        <v>926</v>
      </c>
      <c r="N384" s="629">
        <v>1</v>
      </c>
      <c r="O384" s="629">
        <v>932</v>
      </c>
      <c r="P384" s="642"/>
      <c r="Q384" s="630">
        <v>932</v>
      </c>
    </row>
    <row r="385" spans="1:17" ht="14.4" customHeight="1" x14ac:dyDescent="0.3">
      <c r="A385" s="625" t="s">
        <v>526</v>
      </c>
      <c r="B385" s="626" t="s">
        <v>5451</v>
      </c>
      <c r="C385" s="626" t="s">
        <v>5155</v>
      </c>
      <c r="D385" s="626" t="s">
        <v>5534</v>
      </c>
      <c r="E385" s="626" t="s">
        <v>5535</v>
      </c>
      <c r="F385" s="629">
        <v>1</v>
      </c>
      <c r="G385" s="629">
        <v>1034</v>
      </c>
      <c r="H385" s="629">
        <v>1</v>
      </c>
      <c r="I385" s="629">
        <v>1034</v>
      </c>
      <c r="J385" s="629"/>
      <c r="K385" s="629"/>
      <c r="L385" s="629"/>
      <c r="M385" s="629"/>
      <c r="N385" s="629">
        <v>5</v>
      </c>
      <c r="O385" s="629">
        <v>5245</v>
      </c>
      <c r="P385" s="642">
        <v>5.0725338491295942</v>
      </c>
      <c r="Q385" s="630">
        <v>1049</v>
      </c>
    </row>
    <row r="386" spans="1:17" ht="14.4" customHeight="1" x14ac:dyDescent="0.3">
      <c r="A386" s="625" t="s">
        <v>526</v>
      </c>
      <c r="B386" s="626" t="s">
        <v>5451</v>
      </c>
      <c r="C386" s="626" t="s">
        <v>5155</v>
      </c>
      <c r="D386" s="626" t="s">
        <v>5536</v>
      </c>
      <c r="E386" s="626" t="s">
        <v>5537</v>
      </c>
      <c r="F386" s="629"/>
      <c r="G386" s="629"/>
      <c r="H386" s="629"/>
      <c r="I386" s="629"/>
      <c r="J386" s="629">
        <v>2</v>
      </c>
      <c r="K386" s="629">
        <v>5838</v>
      </c>
      <c r="L386" s="629"/>
      <c r="M386" s="629">
        <v>2919</v>
      </c>
      <c r="N386" s="629">
        <v>1</v>
      </c>
      <c r="O386" s="629">
        <v>2936</v>
      </c>
      <c r="P386" s="642"/>
      <c r="Q386" s="630">
        <v>2936</v>
      </c>
    </row>
    <row r="387" spans="1:17" ht="14.4" customHeight="1" x14ac:dyDescent="0.3">
      <c r="A387" s="625" t="s">
        <v>526</v>
      </c>
      <c r="B387" s="626" t="s">
        <v>5538</v>
      </c>
      <c r="C387" s="626" t="s">
        <v>5155</v>
      </c>
      <c r="D387" s="626" t="s">
        <v>5367</v>
      </c>
      <c r="E387" s="626" t="s">
        <v>5368</v>
      </c>
      <c r="F387" s="629">
        <v>1</v>
      </c>
      <c r="G387" s="629">
        <v>428</v>
      </c>
      <c r="H387" s="629">
        <v>1</v>
      </c>
      <c r="I387" s="629">
        <v>428</v>
      </c>
      <c r="J387" s="629"/>
      <c r="K387" s="629"/>
      <c r="L387" s="629"/>
      <c r="M387" s="629"/>
      <c r="N387" s="629">
        <v>1</v>
      </c>
      <c r="O387" s="629">
        <v>431</v>
      </c>
      <c r="P387" s="642">
        <v>1.0070093457943925</v>
      </c>
      <c r="Q387" s="630">
        <v>431</v>
      </c>
    </row>
    <row r="388" spans="1:17" ht="14.4" customHeight="1" x14ac:dyDescent="0.3">
      <c r="A388" s="625" t="s">
        <v>526</v>
      </c>
      <c r="B388" s="626" t="s">
        <v>5538</v>
      </c>
      <c r="C388" s="626" t="s">
        <v>5155</v>
      </c>
      <c r="D388" s="626" t="s">
        <v>5371</v>
      </c>
      <c r="E388" s="626" t="s">
        <v>5372</v>
      </c>
      <c r="F388" s="629"/>
      <c r="G388" s="629"/>
      <c r="H388" s="629"/>
      <c r="I388" s="629"/>
      <c r="J388" s="629">
        <v>1</v>
      </c>
      <c r="K388" s="629">
        <v>842</v>
      </c>
      <c r="L388" s="629"/>
      <c r="M388" s="629">
        <v>842</v>
      </c>
      <c r="N388" s="629"/>
      <c r="O388" s="629"/>
      <c r="P388" s="642"/>
      <c r="Q388" s="630"/>
    </row>
    <row r="389" spans="1:17" ht="14.4" customHeight="1" x14ac:dyDescent="0.3">
      <c r="A389" s="625" t="s">
        <v>526</v>
      </c>
      <c r="B389" s="626" t="s">
        <v>5538</v>
      </c>
      <c r="C389" s="626" t="s">
        <v>5155</v>
      </c>
      <c r="D389" s="626" t="s">
        <v>5377</v>
      </c>
      <c r="E389" s="626" t="s">
        <v>5378</v>
      </c>
      <c r="F389" s="629"/>
      <c r="G389" s="629"/>
      <c r="H389" s="629"/>
      <c r="I389" s="629"/>
      <c r="J389" s="629"/>
      <c r="K389" s="629"/>
      <c r="L389" s="629"/>
      <c r="M389" s="629"/>
      <c r="N389" s="629">
        <v>1</v>
      </c>
      <c r="O389" s="629">
        <v>9034</v>
      </c>
      <c r="P389" s="642"/>
      <c r="Q389" s="630">
        <v>9034</v>
      </c>
    </row>
    <row r="390" spans="1:17" ht="14.4" customHeight="1" x14ac:dyDescent="0.3">
      <c r="A390" s="625" t="s">
        <v>526</v>
      </c>
      <c r="B390" s="626" t="s">
        <v>5538</v>
      </c>
      <c r="C390" s="626" t="s">
        <v>5155</v>
      </c>
      <c r="D390" s="626" t="s">
        <v>5539</v>
      </c>
      <c r="E390" s="626" t="s">
        <v>5540</v>
      </c>
      <c r="F390" s="629"/>
      <c r="G390" s="629"/>
      <c r="H390" s="629"/>
      <c r="I390" s="629"/>
      <c r="J390" s="629">
        <v>1</v>
      </c>
      <c r="K390" s="629">
        <v>18299</v>
      </c>
      <c r="L390" s="629"/>
      <c r="M390" s="629">
        <v>18299</v>
      </c>
      <c r="N390" s="629">
        <v>2</v>
      </c>
      <c r="O390" s="629">
        <v>36700</v>
      </c>
      <c r="P390" s="642"/>
      <c r="Q390" s="630">
        <v>18350</v>
      </c>
    </row>
    <row r="391" spans="1:17" ht="14.4" customHeight="1" x14ac:dyDescent="0.3">
      <c r="A391" s="625" t="s">
        <v>526</v>
      </c>
      <c r="B391" s="626" t="s">
        <v>5538</v>
      </c>
      <c r="C391" s="626" t="s">
        <v>5155</v>
      </c>
      <c r="D391" s="626" t="s">
        <v>5411</v>
      </c>
      <c r="E391" s="626" t="s">
        <v>5412</v>
      </c>
      <c r="F391" s="629"/>
      <c r="G391" s="629"/>
      <c r="H391" s="629"/>
      <c r="I391" s="629"/>
      <c r="J391" s="629">
        <v>1</v>
      </c>
      <c r="K391" s="629">
        <v>800</v>
      </c>
      <c r="L391" s="629"/>
      <c r="M391" s="629">
        <v>800</v>
      </c>
      <c r="N391" s="629"/>
      <c r="O391" s="629"/>
      <c r="P391" s="642"/>
      <c r="Q391" s="630"/>
    </row>
    <row r="392" spans="1:17" ht="14.4" customHeight="1" x14ac:dyDescent="0.3">
      <c r="A392" s="625" t="s">
        <v>526</v>
      </c>
      <c r="B392" s="626" t="s">
        <v>5538</v>
      </c>
      <c r="C392" s="626" t="s">
        <v>5155</v>
      </c>
      <c r="D392" s="626" t="s">
        <v>5421</v>
      </c>
      <c r="E392" s="626" t="s">
        <v>5422</v>
      </c>
      <c r="F392" s="629"/>
      <c r="G392" s="629"/>
      <c r="H392" s="629"/>
      <c r="I392" s="629"/>
      <c r="J392" s="629"/>
      <c r="K392" s="629"/>
      <c r="L392" s="629"/>
      <c r="M392" s="629"/>
      <c r="N392" s="629">
        <v>2</v>
      </c>
      <c r="O392" s="629">
        <v>0</v>
      </c>
      <c r="P392" s="642"/>
      <c r="Q392" s="630">
        <v>0</v>
      </c>
    </row>
    <row r="393" spans="1:17" ht="14.4" customHeight="1" x14ac:dyDescent="0.3">
      <c r="A393" s="625" t="s">
        <v>526</v>
      </c>
      <c r="B393" s="626" t="s">
        <v>5538</v>
      </c>
      <c r="C393" s="626" t="s">
        <v>5155</v>
      </c>
      <c r="D393" s="626" t="s">
        <v>5541</v>
      </c>
      <c r="E393" s="626" t="s">
        <v>5542</v>
      </c>
      <c r="F393" s="629"/>
      <c r="G393" s="629"/>
      <c r="H393" s="629"/>
      <c r="I393" s="629"/>
      <c r="J393" s="629"/>
      <c r="K393" s="629"/>
      <c r="L393" s="629"/>
      <c r="M393" s="629"/>
      <c r="N393" s="629">
        <v>1</v>
      </c>
      <c r="O393" s="629">
        <v>0</v>
      </c>
      <c r="P393" s="642"/>
      <c r="Q393" s="630">
        <v>0</v>
      </c>
    </row>
    <row r="394" spans="1:17" ht="14.4" customHeight="1" x14ac:dyDescent="0.3">
      <c r="A394" s="625" t="s">
        <v>526</v>
      </c>
      <c r="B394" s="626" t="s">
        <v>5538</v>
      </c>
      <c r="C394" s="626" t="s">
        <v>5155</v>
      </c>
      <c r="D394" s="626" t="s">
        <v>5423</v>
      </c>
      <c r="E394" s="626" t="s">
        <v>5424</v>
      </c>
      <c r="F394" s="629"/>
      <c r="G394" s="629"/>
      <c r="H394" s="629"/>
      <c r="I394" s="629"/>
      <c r="J394" s="629"/>
      <c r="K394" s="629"/>
      <c r="L394" s="629"/>
      <c r="M394" s="629"/>
      <c r="N394" s="629">
        <v>2</v>
      </c>
      <c r="O394" s="629">
        <v>0</v>
      </c>
      <c r="P394" s="642"/>
      <c r="Q394" s="630">
        <v>0</v>
      </c>
    </row>
    <row r="395" spans="1:17" ht="14.4" customHeight="1" x14ac:dyDescent="0.3">
      <c r="A395" s="625" t="s">
        <v>526</v>
      </c>
      <c r="B395" s="626" t="s">
        <v>5538</v>
      </c>
      <c r="C395" s="626" t="s">
        <v>5155</v>
      </c>
      <c r="D395" s="626" t="s">
        <v>5543</v>
      </c>
      <c r="E395" s="626" t="s">
        <v>5544</v>
      </c>
      <c r="F395" s="629"/>
      <c r="G395" s="629"/>
      <c r="H395" s="629"/>
      <c r="I395" s="629"/>
      <c r="J395" s="629"/>
      <c r="K395" s="629"/>
      <c r="L395" s="629"/>
      <c r="M395" s="629"/>
      <c r="N395" s="629">
        <v>1</v>
      </c>
      <c r="O395" s="629">
        <v>0</v>
      </c>
      <c r="P395" s="642"/>
      <c r="Q395" s="630">
        <v>0</v>
      </c>
    </row>
    <row r="396" spans="1:17" ht="14.4" customHeight="1" x14ac:dyDescent="0.3">
      <c r="A396" s="625" t="s">
        <v>526</v>
      </c>
      <c r="B396" s="626" t="s">
        <v>5538</v>
      </c>
      <c r="C396" s="626" t="s">
        <v>5155</v>
      </c>
      <c r="D396" s="626" t="s">
        <v>5429</v>
      </c>
      <c r="E396" s="626" t="s">
        <v>5430</v>
      </c>
      <c r="F396" s="629"/>
      <c r="G396" s="629"/>
      <c r="H396" s="629"/>
      <c r="I396" s="629"/>
      <c r="J396" s="629"/>
      <c r="K396" s="629"/>
      <c r="L396" s="629"/>
      <c r="M396" s="629"/>
      <c r="N396" s="629">
        <v>3</v>
      </c>
      <c r="O396" s="629">
        <v>0</v>
      </c>
      <c r="P396" s="642"/>
      <c r="Q396" s="630">
        <v>0</v>
      </c>
    </row>
    <row r="397" spans="1:17" ht="14.4" customHeight="1" x14ac:dyDescent="0.3">
      <c r="A397" s="625" t="s">
        <v>526</v>
      </c>
      <c r="B397" s="626" t="s">
        <v>5538</v>
      </c>
      <c r="C397" s="626" t="s">
        <v>5155</v>
      </c>
      <c r="D397" s="626" t="s">
        <v>5435</v>
      </c>
      <c r="E397" s="626" t="s">
        <v>5436</v>
      </c>
      <c r="F397" s="629"/>
      <c r="G397" s="629"/>
      <c r="H397" s="629"/>
      <c r="I397" s="629"/>
      <c r="J397" s="629"/>
      <c r="K397" s="629"/>
      <c r="L397" s="629"/>
      <c r="M397" s="629"/>
      <c r="N397" s="629">
        <v>2</v>
      </c>
      <c r="O397" s="629">
        <v>0</v>
      </c>
      <c r="P397" s="642"/>
      <c r="Q397" s="630">
        <v>0</v>
      </c>
    </row>
    <row r="398" spans="1:17" ht="14.4" customHeight="1" x14ac:dyDescent="0.3">
      <c r="A398" s="625" t="s">
        <v>526</v>
      </c>
      <c r="B398" s="626" t="s">
        <v>5538</v>
      </c>
      <c r="C398" s="626" t="s">
        <v>5155</v>
      </c>
      <c r="D398" s="626" t="s">
        <v>5545</v>
      </c>
      <c r="E398" s="626" t="s">
        <v>5546</v>
      </c>
      <c r="F398" s="629"/>
      <c r="G398" s="629"/>
      <c r="H398" s="629"/>
      <c r="I398" s="629"/>
      <c r="J398" s="629"/>
      <c r="K398" s="629"/>
      <c r="L398" s="629"/>
      <c r="M398" s="629"/>
      <c r="N398" s="629">
        <v>1</v>
      </c>
      <c r="O398" s="629">
        <v>0</v>
      </c>
      <c r="P398" s="642"/>
      <c r="Q398" s="630">
        <v>0</v>
      </c>
    </row>
    <row r="399" spans="1:17" ht="14.4" customHeight="1" x14ac:dyDescent="0.3">
      <c r="A399" s="625" t="s">
        <v>526</v>
      </c>
      <c r="B399" s="626" t="s">
        <v>5538</v>
      </c>
      <c r="C399" s="626" t="s">
        <v>5155</v>
      </c>
      <c r="D399" s="626" t="s">
        <v>5547</v>
      </c>
      <c r="E399" s="626" t="s">
        <v>5548</v>
      </c>
      <c r="F399" s="629"/>
      <c r="G399" s="629"/>
      <c r="H399" s="629"/>
      <c r="I399" s="629"/>
      <c r="J399" s="629"/>
      <c r="K399" s="629"/>
      <c r="L399" s="629"/>
      <c r="M399" s="629"/>
      <c r="N399" s="629">
        <v>2</v>
      </c>
      <c r="O399" s="629">
        <v>0</v>
      </c>
      <c r="P399" s="642"/>
      <c r="Q399" s="630">
        <v>0</v>
      </c>
    </row>
    <row r="400" spans="1:17" ht="14.4" customHeight="1" x14ac:dyDescent="0.3">
      <c r="A400" s="625" t="s">
        <v>526</v>
      </c>
      <c r="B400" s="626" t="s">
        <v>5538</v>
      </c>
      <c r="C400" s="626" t="s">
        <v>5155</v>
      </c>
      <c r="D400" s="626" t="s">
        <v>5441</v>
      </c>
      <c r="E400" s="626" t="s">
        <v>5442</v>
      </c>
      <c r="F400" s="629"/>
      <c r="G400" s="629"/>
      <c r="H400" s="629"/>
      <c r="I400" s="629"/>
      <c r="J400" s="629"/>
      <c r="K400" s="629"/>
      <c r="L400" s="629"/>
      <c r="M400" s="629"/>
      <c r="N400" s="629">
        <v>1</v>
      </c>
      <c r="O400" s="629">
        <v>0</v>
      </c>
      <c r="P400" s="642"/>
      <c r="Q400" s="630">
        <v>0</v>
      </c>
    </row>
    <row r="401" spans="1:17" ht="14.4" customHeight="1" x14ac:dyDescent="0.3">
      <c r="A401" s="625" t="s">
        <v>526</v>
      </c>
      <c r="B401" s="626" t="s">
        <v>5538</v>
      </c>
      <c r="C401" s="626" t="s">
        <v>5155</v>
      </c>
      <c r="D401" s="626" t="s">
        <v>5549</v>
      </c>
      <c r="E401" s="626" t="s">
        <v>5550</v>
      </c>
      <c r="F401" s="629"/>
      <c r="G401" s="629"/>
      <c r="H401" s="629"/>
      <c r="I401" s="629"/>
      <c r="J401" s="629"/>
      <c r="K401" s="629"/>
      <c r="L401" s="629"/>
      <c r="M401" s="629"/>
      <c r="N401" s="629">
        <v>1</v>
      </c>
      <c r="O401" s="629">
        <v>0</v>
      </c>
      <c r="P401" s="642"/>
      <c r="Q401" s="630">
        <v>0</v>
      </c>
    </row>
    <row r="402" spans="1:17" ht="14.4" customHeight="1" x14ac:dyDescent="0.3">
      <c r="A402" s="625" t="s">
        <v>526</v>
      </c>
      <c r="B402" s="626" t="s">
        <v>5551</v>
      </c>
      <c r="C402" s="626" t="s">
        <v>5155</v>
      </c>
      <c r="D402" s="626" t="s">
        <v>2916</v>
      </c>
      <c r="E402" s="626" t="s">
        <v>5552</v>
      </c>
      <c r="F402" s="629"/>
      <c r="G402" s="629"/>
      <c r="H402" s="629"/>
      <c r="I402" s="629"/>
      <c r="J402" s="629"/>
      <c r="K402" s="629"/>
      <c r="L402" s="629"/>
      <c r="M402" s="629"/>
      <c r="N402" s="629">
        <v>3</v>
      </c>
      <c r="O402" s="629">
        <v>16179</v>
      </c>
      <c r="P402" s="642"/>
      <c r="Q402" s="630">
        <v>5393</v>
      </c>
    </row>
    <row r="403" spans="1:17" ht="14.4" customHeight="1" x14ac:dyDescent="0.3">
      <c r="A403" s="625" t="s">
        <v>526</v>
      </c>
      <c r="B403" s="626" t="s">
        <v>5551</v>
      </c>
      <c r="C403" s="626" t="s">
        <v>5155</v>
      </c>
      <c r="D403" s="626" t="s">
        <v>5553</v>
      </c>
      <c r="E403" s="626" t="s">
        <v>5554</v>
      </c>
      <c r="F403" s="629"/>
      <c r="G403" s="629"/>
      <c r="H403" s="629"/>
      <c r="I403" s="629"/>
      <c r="J403" s="629"/>
      <c r="K403" s="629"/>
      <c r="L403" s="629"/>
      <c r="M403" s="629"/>
      <c r="N403" s="629">
        <v>2</v>
      </c>
      <c r="O403" s="629">
        <v>7856</v>
      </c>
      <c r="P403" s="642"/>
      <c r="Q403" s="630">
        <v>3928</v>
      </c>
    </row>
    <row r="404" spans="1:17" ht="14.4" customHeight="1" x14ac:dyDescent="0.3">
      <c r="A404" s="625" t="s">
        <v>526</v>
      </c>
      <c r="B404" s="626" t="s">
        <v>5551</v>
      </c>
      <c r="C404" s="626" t="s">
        <v>5155</v>
      </c>
      <c r="D404" s="626" t="s">
        <v>5555</v>
      </c>
      <c r="E404" s="626" t="s">
        <v>5556</v>
      </c>
      <c r="F404" s="629"/>
      <c r="G404" s="629"/>
      <c r="H404" s="629"/>
      <c r="I404" s="629"/>
      <c r="J404" s="629"/>
      <c r="K404" s="629"/>
      <c r="L404" s="629"/>
      <c r="M404" s="629"/>
      <c r="N404" s="629">
        <v>2</v>
      </c>
      <c r="O404" s="629">
        <v>24786</v>
      </c>
      <c r="P404" s="642"/>
      <c r="Q404" s="630">
        <v>12393</v>
      </c>
    </row>
    <row r="405" spans="1:17" ht="14.4" customHeight="1" x14ac:dyDescent="0.3">
      <c r="A405" s="625" t="s">
        <v>526</v>
      </c>
      <c r="B405" s="626" t="s">
        <v>5551</v>
      </c>
      <c r="C405" s="626" t="s">
        <v>5155</v>
      </c>
      <c r="D405" s="626" t="s">
        <v>5557</v>
      </c>
      <c r="E405" s="626" t="s">
        <v>5558</v>
      </c>
      <c r="F405" s="629"/>
      <c r="G405" s="629"/>
      <c r="H405" s="629"/>
      <c r="I405" s="629"/>
      <c r="J405" s="629"/>
      <c r="K405" s="629"/>
      <c r="L405" s="629"/>
      <c r="M405" s="629"/>
      <c r="N405" s="629">
        <v>8</v>
      </c>
      <c r="O405" s="629">
        <v>1376</v>
      </c>
      <c r="P405" s="642"/>
      <c r="Q405" s="630">
        <v>172</v>
      </c>
    </row>
    <row r="406" spans="1:17" ht="14.4" customHeight="1" x14ac:dyDescent="0.3">
      <c r="A406" s="625" t="s">
        <v>526</v>
      </c>
      <c r="B406" s="626" t="s">
        <v>5551</v>
      </c>
      <c r="C406" s="626" t="s">
        <v>5155</v>
      </c>
      <c r="D406" s="626" t="s">
        <v>5559</v>
      </c>
      <c r="E406" s="626" t="s">
        <v>5560</v>
      </c>
      <c r="F406" s="629"/>
      <c r="G406" s="629"/>
      <c r="H406" s="629"/>
      <c r="I406" s="629"/>
      <c r="J406" s="629"/>
      <c r="K406" s="629"/>
      <c r="L406" s="629"/>
      <c r="M406" s="629"/>
      <c r="N406" s="629">
        <v>2</v>
      </c>
      <c r="O406" s="629">
        <v>10452</v>
      </c>
      <c r="P406" s="642"/>
      <c r="Q406" s="630">
        <v>5226</v>
      </c>
    </row>
    <row r="407" spans="1:17" ht="14.4" customHeight="1" x14ac:dyDescent="0.3">
      <c r="A407" s="625" t="s">
        <v>526</v>
      </c>
      <c r="B407" s="626" t="s">
        <v>5551</v>
      </c>
      <c r="C407" s="626" t="s">
        <v>5155</v>
      </c>
      <c r="D407" s="626" t="s">
        <v>5561</v>
      </c>
      <c r="E407" s="626" t="s">
        <v>5562</v>
      </c>
      <c r="F407" s="629"/>
      <c r="G407" s="629"/>
      <c r="H407" s="629"/>
      <c r="I407" s="629"/>
      <c r="J407" s="629"/>
      <c r="K407" s="629"/>
      <c r="L407" s="629"/>
      <c r="M407" s="629"/>
      <c r="N407" s="629">
        <v>2</v>
      </c>
      <c r="O407" s="629">
        <v>7142</v>
      </c>
      <c r="P407" s="642"/>
      <c r="Q407" s="630">
        <v>3571</v>
      </c>
    </row>
    <row r="408" spans="1:17" ht="14.4" customHeight="1" x14ac:dyDescent="0.3">
      <c r="A408" s="625" t="s">
        <v>526</v>
      </c>
      <c r="B408" s="626" t="s">
        <v>5551</v>
      </c>
      <c r="C408" s="626" t="s">
        <v>5155</v>
      </c>
      <c r="D408" s="626" t="s">
        <v>5563</v>
      </c>
      <c r="E408" s="626" t="s">
        <v>5564</v>
      </c>
      <c r="F408" s="629"/>
      <c r="G408" s="629"/>
      <c r="H408" s="629"/>
      <c r="I408" s="629"/>
      <c r="J408" s="629"/>
      <c r="K408" s="629"/>
      <c r="L408" s="629"/>
      <c r="M408" s="629"/>
      <c r="N408" s="629">
        <v>4</v>
      </c>
      <c r="O408" s="629">
        <v>4956</v>
      </c>
      <c r="P408" s="642"/>
      <c r="Q408" s="630">
        <v>1239</v>
      </c>
    </row>
    <row r="409" spans="1:17" ht="14.4" customHeight="1" x14ac:dyDescent="0.3">
      <c r="A409" s="625" t="s">
        <v>526</v>
      </c>
      <c r="B409" s="626" t="s">
        <v>5551</v>
      </c>
      <c r="C409" s="626" t="s">
        <v>5155</v>
      </c>
      <c r="D409" s="626" t="s">
        <v>5565</v>
      </c>
      <c r="E409" s="626" t="s">
        <v>5566</v>
      </c>
      <c r="F409" s="629"/>
      <c r="G409" s="629"/>
      <c r="H409" s="629"/>
      <c r="I409" s="629"/>
      <c r="J409" s="629"/>
      <c r="K409" s="629"/>
      <c r="L409" s="629"/>
      <c r="M409" s="629"/>
      <c r="N409" s="629">
        <v>2</v>
      </c>
      <c r="O409" s="629">
        <v>2976</v>
      </c>
      <c r="P409" s="642"/>
      <c r="Q409" s="630">
        <v>1488</v>
      </c>
    </row>
    <row r="410" spans="1:17" ht="14.4" customHeight="1" x14ac:dyDescent="0.3">
      <c r="A410" s="625" t="s">
        <v>526</v>
      </c>
      <c r="B410" s="626" t="s">
        <v>5551</v>
      </c>
      <c r="C410" s="626" t="s">
        <v>5155</v>
      </c>
      <c r="D410" s="626" t="s">
        <v>5567</v>
      </c>
      <c r="E410" s="626" t="s">
        <v>5568</v>
      </c>
      <c r="F410" s="629"/>
      <c r="G410" s="629"/>
      <c r="H410" s="629"/>
      <c r="I410" s="629"/>
      <c r="J410" s="629"/>
      <c r="K410" s="629"/>
      <c r="L410" s="629"/>
      <c r="M410" s="629"/>
      <c r="N410" s="629">
        <v>2</v>
      </c>
      <c r="O410" s="629">
        <v>5356</v>
      </c>
      <c r="P410" s="642"/>
      <c r="Q410" s="630">
        <v>2678</v>
      </c>
    </row>
    <row r="411" spans="1:17" ht="14.4" customHeight="1" x14ac:dyDescent="0.3">
      <c r="A411" s="625" t="s">
        <v>526</v>
      </c>
      <c r="B411" s="626" t="s">
        <v>5551</v>
      </c>
      <c r="C411" s="626" t="s">
        <v>5155</v>
      </c>
      <c r="D411" s="626" t="s">
        <v>5569</v>
      </c>
      <c r="E411" s="626" t="s">
        <v>5570</v>
      </c>
      <c r="F411" s="629"/>
      <c r="G411" s="629"/>
      <c r="H411" s="629"/>
      <c r="I411" s="629"/>
      <c r="J411" s="629"/>
      <c r="K411" s="629"/>
      <c r="L411" s="629"/>
      <c r="M411" s="629"/>
      <c r="N411" s="629">
        <v>2</v>
      </c>
      <c r="O411" s="629">
        <v>2208</v>
      </c>
      <c r="P411" s="642"/>
      <c r="Q411" s="630">
        <v>1104</v>
      </c>
    </row>
    <row r="412" spans="1:17" ht="14.4" customHeight="1" x14ac:dyDescent="0.3">
      <c r="A412" s="625" t="s">
        <v>526</v>
      </c>
      <c r="B412" s="626" t="s">
        <v>5551</v>
      </c>
      <c r="C412" s="626" t="s">
        <v>5155</v>
      </c>
      <c r="D412" s="626" t="s">
        <v>5571</v>
      </c>
      <c r="E412" s="626" t="s">
        <v>5572</v>
      </c>
      <c r="F412" s="629"/>
      <c r="G412" s="629"/>
      <c r="H412" s="629"/>
      <c r="I412" s="629"/>
      <c r="J412" s="629"/>
      <c r="K412" s="629"/>
      <c r="L412" s="629"/>
      <c r="M412" s="629"/>
      <c r="N412" s="629">
        <v>1</v>
      </c>
      <c r="O412" s="629">
        <v>5298</v>
      </c>
      <c r="P412" s="642"/>
      <c r="Q412" s="630">
        <v>5298</v>
      </c>
    </row>
    <row r="413" spans="1:17" ht="14.4" customHeight="1" x14ac:dyDescent="0.3">
      <c r="A413" s="625" t="s">
        <v>526</v>
      </c>
      <c r="B413" s="626" t="s">
        <v>5551</v>
      </c>
      <c r="C413" s="626" t="s">
        <v>5155</v>
      </c>
      <c r="D413" s="626" t="s">
        <v>5573</v>
      </c>
      <c r="E413" s="626" t="s">
        <v>5574</v>
      </c>
      <c r="F413" s="629"/>
      <c r="G413" s="629"/>
      <c r="H413" s="629"/>
      <c r="I413" s="629"/>
      <c r="J413" s="629"/>
      <c r="K413" s="629"/>
      <c r="L413" s="629"/>
      <c r="M413" s="629"/>
      <c r="N413" s="629">
        <v>4</v>
      </c>
      <c r="O413" s="629">
        <v>1768</v>
      </c>
      <c r="P413" s="642"/>
      <c r="Q413" s="630">
        <v>442</v>
      </c>
    </row>
    <row r="414" spans="1:17" ht="14.4" customHeight="1" x14ac:dyDescent="0.3">
      <c r="A414" s="625" t="s">
        <v>526</v>
      </c>
      <c r="B414" s="626" t="s">
        <v>5551</v>
      </c>
      <c r="C414" s="626" t="s">
        <v>5155</v>
      </c>
      <c r="D414" s="626" t="s">
        <v>5575</v>
      </c>
      <c r="E414" s="626" t="s">
        <v>5576</v>
      </c>
      <c r="F414" s="629"/>
      <c r="G414" s="629"/>
      <c r="H414" s="629"/>
      <c r="I414" s="629"/>
      <c r="J414" s="629"/>
      <c r="K414" s="629"/>
      <c r="L414" s="629"/>
      <c r="M414" s="629"/>
      <c r="N414" s="629">
        <v>1</v>
      </c>
      <c r="O414" s="629">
        <v>3809</v>
      </c>
      <c r="P414" s="642"/>
      <c r="Q414" s="630">
        <v>3809</v>
      </c>
    </row>
    <row r="415" spans="1:17" ht="14.4" customHeight="1" x14ac:dyDescent="0.3">
      <c r="A415" s="625" t="s">
        <v>526</v>
      </c>
      <c r="B415" s="626" t="s">
        <v>5577</v>
      </c>
      <c r="C415" s="626" t="s">
        <v>5155</v>
      </c>
      <c r="D415" s="626" t="s">
        <v>5578</v>
      </c>
      <c r="E415" s="626" t="s">
        <v>5579</v>
      </c>
      <c r="F415" s="629">
        <v>2</v>
      </c>
      <c r="G415" s="629">
        <v>3502</v>
      </c>
      <c r="H415" s="629">
        <v>1</v>
      </c>
      <c r="I415" s="629">
        <v>1751</v>
      </c>
      <c r="J415" s="629"/>
      <c r="K415" s="629"/>
      <c r="L415" s="629"/>
      <c r="M415" s="629"/>
      <c r="N415" s="629"/>
      <c r="O415" s="629"/>
      <c r="P415" s="642"/>
      <c r="Q415" s="630"/>
    </row>
    <row r="416" spans="1:17" ht="14.4" customHeight="1" x14ac:dyDescent="0.3">
      <c r="A416" s="625" t="s">
        <v>526</v>
      </c>
      <c r="B416" s="626" t="s">
        <v>5577</v>
      </c>
      <c r="C416" s="626" t="s">
        <v>5155</v>
      </c>
      <c r="D416" s="626" t="s">
        <v>5580</v>
      </c>
      <c r="E416" s="626" t="s">
        <v>5581</v>
      </c>
      <c r="F416" s="629"/>
      <c r="G416" s="629"/>
      <c r="H416" s="629"/>
      <c r="I416" s="629"/>
      <c r="J416" s="629"/>
      <c r="K416" s="629"/>
      <c r="L416" s="629"/>
      <c r="M416" s="629"/>
      <c r="N416" s="629">
        <v>1</v>
      </c>
      <c r="O416" s="629">
        <v>808</v>
      </c>
      <c r="P416" s="642"/>
      <c r="Q416" s="630">
        <v>808</v>
      </c>
    </row>
    <row r="417" spans="1:17" ht="14.4" customHeight="1" x14ac:dyDescent="0.3">
      <c r="A417" s="625" t="s">
        <v>526</v>
      </c>
      <c r="B417" s="626" t="s">
        <v>5577</v>
      </c>
      <c r="C417" s="626" t="s">
        <v>5155</v>
      </c>
      <c r="D417" s="626" t="s">
        <v>5582</v>
      </c>
      <c r="E417" s="626" t="s">
        <v>5583</v>
      </c>
      <c r="F417" s="629"/>
      <c r="G417" s="629"/>
      <c r="H417" s="629"/>
      <c r="I417" s="629"/>
      <c r="J417" s="629">
        <v>2</v>
      </c>
      <c r="K417" s="629">
        <v>1994</v>
      </c>
      <c r="L417" s="629"/>
      <c r="M417" s="629">
        <v>997</v>
      </c>
      <c r="N417" s="629"/>
      <c r="O417" s="629"/>
      <c r="P417" s="642"/>
      <c r="Q417" s="630"/>
    </row>
    <row r="418" spans="1:17" ht="14.4" customHeight="1" x14ac:dyDescent="0.3">
      <c r="A418" s="625" t="s">
        <v>526</v>
      </c>
      <c r="B418" s="626" t="s">
        <v>5577</v>
      </c>
      <c r="C418" s="626" t="s">
        <v>5155</v>
      </c>
      <c r="D418" s="626" t="s">
        <v>5584</v>
      </c>
      <c r="E418" s="626" t="s">
        <v>5585</v>
      </c>
      <c r="F418" s="629"/>
      <c r="G418" s="629"/>
      <c r="H418" s="629"/>
      <c r="I418" s="629"/>
      <c r="J418" s="629">
        <v>2</v>
      </c>
      <c r="K418" s="629">
        <v>5246</v>
      </c>
      <c r="L418" s="629"/>
      <c r="M418" s="629">
        <v>2623</v>
      </c>
      <c r="N418" s="629"/>
      <c r="O418" s="629"/>
      <c r="P418" s="642"/>
      <c r="Q418" s="630"/>
    </row>
    <row r="419" spans="1:17" ht="14.4" customHeight="1" x14ac:dyDescent="0.3">
      <c r="A419" s="625" t="s">
        <v>526</v>
      </c>
      <c r="B419" s="626" t="s">
        <v>5577</v>
      </c>
      <c r="C419" s="626" t="s">
        <v>5155</v>
      </c>
      <c r="D419" s="626" t="s">
        <v>5586</v>
      </c>
      <c r="E419" s="626" t="s">
        <v>5587</v>
      </c>
      <c r="F419" s="629">
        <v>1</v>
      </c>
      <c r="G419" s="629">
        <v>3461</v>
      </c>
      <c r="H419" s="629">
        <v>1</v>
      </c>
      <c r="I419" s="629">
        <v>3461</v>
      </c>
      <c r="J419" s="629"/>
      <c r="K419" s="629"/>
      <c r="L419" s="629"/>
      <c r="M419" s="629"/>
      <c r="N419" s="629"/>
      <c r="O419" s="629"/>
      <c r="P419" s="642"/>
      <c r="Q419" s="630"/>
    </row>
    <row r="420" spans="1:17" ht="14.4" customHeight="1" x14ac:dyDescent="0.3">
      <c r="A420" s="625" t="s">
        <v>526</v>
      </c>
      <c r="B420" s="626" t="s">
        <v>5577</v>
      </c>
      <c r="C420" s="626" t="s">
        <v>5155</v>
      </c>
      <c r="D420" s="626" t="s">
        <v>5588</v>
      </c>
      <c r="E420" s="626" t="s">
        <v>5589</v>
      </c>
      <c r="F420" s="629"/>
      <c r="G420" s="629"/>
      <c r="H420" s="629"/>
      <c r="I420" s="629"/>
      <c r="J420" s="629"/>
      <c r="K420" s="629"/>
      <c r="L420" s="629"/>
      <c r="M420" s="629"/>
      <c r="N420" s="629">
        <v>1</v>
      </c>
      <c r="O420" s="629">
        <v>351</v>
      </c>
      <c r="P420" s="642"/>
      <c r="Q420" s="630">
        <v>351</v>
      </c>
    </row>
    <row r="421" spans="1:17" ht="14.4" customHeight="1" x14ac:dyDescent="0.3">
      <c r="A421" s="625" t="s">
        <v>526</v>
      </c>
      <c r="B421" s="626" t="s">
        <v>5577</v>
      </c>
      <c r="C421" s="626" t="s">
        <v>5155</v>
      </c>
      <c r="D421" s="626" t="s">
        <v>5518</v>
      </c>
      <c r="E421" s="626" t="s">
        <v>5519</v>
      </c>
      <c r="F421" s="629"/>
      <c r="G421" s="629"/>
      <c r="H421" s="629"/>
      <c r="I421" s="629"/>
      <c r="J421" s="629">
        <v>1</v>
      </c>
      <c r="K421" s="629">
        <v>1793</v>
      </c>
      <c r="L421" s="629"/>
      <c r="M421" s="629">
        <v>1793</v>
      </c>
      <c r="N421" s="629"/>
      <c r="O421" s="629"/>
      <c r="P421" s="642"/>
      <c r="Q421" s="630"/>
    </row>
    <row r="422" spans="1:17" ht="14.4" customHeight="1" x14ac:dyDescent="0.3">
      <c r="A422" s="625" t="s">
        <v>526</v>
      </c>
      <c r="B422" s="626" t="s">
        <v>5577</v>
      </c>
      <c r="C422" s="626" t="s">
        <v>5155</v>
      </c>
      <c r="D422" s="626" t="s">
        <v>5520</v>
      </c>
      <c r="E422" s="626" t="s">
        <v>5521</v>
      </c>
      <c r="F422" s="629"/>
      <c r="G422" s="629"/>
      <c r="H422" s="629"/>
      <c r="I422" s="629"/>
      <c r="J422" s="629">
        <v>1</v>
      </c>
      <c r="K422" s="629">
        <v>684</v>
      </c>
      <c r="L422" s="629"/>
      <c r="M422" s="629">
        <v>684</v>
      </c>
      <c r="N422" s="629">
        <v>1</v>
      </c>
      <c r="O422" s="629">
        <v>686</v>
      </c>
      <c r="P422" s="642"/>
      <c r="Q422" s="630">
        <v>686</v>
      </c>
    </row>
    <row r="423" spans="1:17" ht="14.4" customHeight="1" x14ac:dyDescent="0.3">
      <c r="A423" s="625" t="s">
        <v>526</v>
      </c>
      <c r="B423" s="626" t="s">
        <v>5577</v>
      </c>
      <c r="C423" s="626" t="s">
        <v>5155</v>
      </c>
      <c r="D423" s="626" t="s">
        <v>5590</v>
      </c>
      <c r="E423" s="626" t="s">
        <v>5591</v>
      </c>
      <c r="F423" s="629"/>
      <c r="G423" s="629"/>
      <c r="H423" s="629"/>
      <c r="I423" s="629"/>
      <c r="J423" s="629">
        <v>1</v>
      </c>
      <c r="K423" s="629">
        <v>1525</v>
      </c>
      <c r="L423" s="629"/>
      <c r="M423" s="629">
        <v>1525</v>
      </c>
      <c r="N423" s="629">
        <v>1</v>
      </c>
      <c r="O423" s="629">
        <v>1529</v>
      </c>
      <c r="P423" s="642"/>
      <c r="Q423" s="630">
        <v>1529</v>
      </c>
    </row>
    <row r="424" spans="1:17" ht="14.4" customHeight="1" x14ac:dyDescent="0.3">
      <c r="A424" s="625" t="s">
        <v>526</v>
      </c>
      <c r="B424" s="626" t="s">
        <v>5592</v>
      </c>
      <c r="C424" s="626" t="s">
        <v>5155</v>
      </c>
      <c r="D424" s="626" t="s">
        <v>5593</v>
      </c>
      <c r="E424" s="626" t="s">
        <v>5594</v>
      </c>
      <c r="F424" s="629">
        <v>1</v>
      </c>
      <c r="G424" s="629">
        <v>333</v>
      </c>
      <c r="H424" s="629">
        <v>1</v>
      </c>
      <c r="I424" s="629">
        <v>333</v>
      </c>
      <c r="J424" s="629">
        <v>4</v>
      </c>
      <c r="K424" s="629">
        <v>1340</v>
      </c>
      <c r="L424" s="629">
        <v>4.0240240240240244</v>
      </c>
      <c r="M424" s="629">
        <v>335</v>
      </c>
      <c r="N424" s="629"/>
      <c r="O424" s="629"/>
      <c r="P424" s="642"/>
      <c r="Q424" s="630"/>
    </row>
    <row r="425" spans="1:17" ht="14.4" customHeight="1" x14ac:dyDescent="0.3">
      <c r="A425" s="625" t="s">
        <v>526</v>
      </c>
      <c r="B425" s="626" t="s">
        <v>5592</v>
      </c>
      <c r="C425" s="626" t="s">
        <v>5155</v>
      </c>
      <c r="D425" s="626" t="s">
        <v>5595</v>
      </c>
      <c r="E425" s="626" t="s">
        <v>5596</v>
      </c>
      <c r="F425" s="629"/>
      <c r="G425" s="629"/>
      <c r="H425" s="629"/>
      <c r="I425" s="629"/>
      <c r="J425" s="629">
        <v>3</v>
      </c>
      <c r="K425" s="629">
        <v>1029</v>
      </c>
      <c r="L425" s="629"/>
      <c r="M425" s="629">
        <v>343</v>
      </c>
      <c r="N425" s="629">
        <v>2</v>
      </c>
      <c r="O425" s="629">
        <v>692</v>
      </c>
      <c r="P425" s="642"/>
      <c r="Q425" s="630">
        <v>346</v>
      </c>
    </row>
    <row r="426" spans="1:17" ht="14.4" customHeight="1" x14ac:dyDescent="0.3">
      <c r="A426" s="625" t="s">
        <v>526</v>
      </c>
      <c r="B426" s="626" t="s">
        <v>5592</v>
      </c>
      <c r="C426" s="626" t="s">
        <v>5155</v>
      </c>
      <c r="D426" s="626" t="s">
        <v>5597</v>
      </c>
      <c r="E426" s="626" t="s">
        <v>5598</v>
      </c>
      <c r="F426" s="629">
        <v>1</v>
      </c>
      <c r="G426" s="629">
        <v>904</v>
      </c>
      <c r="H426" s="629">
        <v>1</v>
      </c>
      <c r="I426" s="629">
        <v>904</v>
      </c>
      <c r="J426" s="629">
        <v>4</v>
      </c>
      <c r="K426" s="629">
        <v>3628</v>
      </c>
      <c r="L426" s="629">
        <v>4.0132743362831862</v>
      </c>
      <c r="M426" s="629">
        <v>907</v>
      </c>
      <c r="N426" s="629">
        <v>3</v>
      </c>
      <c r="O426" s="629">
        <v>2736</v>
      </c>
      <c r="P426" s="642">
        <v>3.0265486725663715</v>
      </c>
      <c r="Q426" s="630">
        <v>912</v>
      </c>
    </row>
    <row r="427" spans="1:17" ht="14.4" customHeight="1" x14ac:dyDescent="0.3">
      <c r="A427" s="625" t="s">
        <v>526</v>
      </c>
      <c r="B427" s="626" t="s">
        <v>5592</v>
      </c>
      <c r="C427" s="626" t="s">
        <v>5155</v>
      </c>
      <c r="D427" s="626" t="s">
        <v>5599</v>
      </c>
      <c r="E427" s="626" t="s">
        <v>5600</v>
      </c>
      <c r="F427" s="629">
        <v>1</v>
      </c>
      <c r="G427" s="629">
        <v>347</v>
      </c>
      <c r="H427" s="629">
        <v>1</v>
      </c>
      <c r="I427" s="629">
        <v>347</v>
      </c>
      <c r="J427" s="629">
        <v>4</v>
      </c>
      <c r="K427" s="629">
        <v>1396</v>
      </c>
      <c r="L427" s="629">
        <v>4.0230547550432281</v>
      </c>
      <c r="M427" s="629">
        <v>349</v>
      </c>
      <c r="N427" s="629">
        <v>3</v>
      </c>
      <c r="O427" s="629">
        <v>1053</v>
      </c>
      <c r="P427" s="642">
        <v>3.0345821325648417</v>
      </c>
      <c r="Q427" s="630">
        <v>351</v>
      </c>
    </row>
    <row r="428" spans="1:17" ht="14.4" customHeight="1" x14ac:dyDescent="0.3">
      <c r="A428" s="625" t="s">
        <v>526</v>
      </c>
      <c r="B428" s="626" t="s">
        <v>5592</v>
      </c>
      <c r="C428" s="626" t="s">
        <v>5155</v>
      </c>
      <c r="D428" s="626" t="s">
        <v>5601</v>
      </c>
      <c r="E428" s="626" t="s">
        <v>5602</v>
      </c>
      <c r="F428" s="629"/>
      <c r="G428" s="629"/>
      <c r="H428" s="629"/>
      <c r="I428" s="629"/>
      <c r="J428" s="629">
        <v>11</v>
      </c>
      <c r="K428" s="629">
        <v>7315</v>
      </c>
      <c r="L428" s="629"/>
      <c r="M428" s="629">
        <v>665</v>
      </c>
      <c r="N428" s="629"/>
      <c r="O428" s="629"/>
      <c r="P428" s="642"/>
      <c r="Q428" s="630"/>
    </row>
    <row r="429" spans="1:17" ht="14.4" customHeight="1" x14ac:dyDescent="0.3">
      <c r="A429" s="625" t="s">
        <v>526</v>
      </c>
      <c r="B429" s="626" t="s">
        <v>5592</v>
      </c>
      <c r="C429" s="626" t="s">
        <v>5155</v>
      </c>
      <c r="D429" s="626" t="s">
        <v>5603</v>
      </c>
      <c r="E429" s="626" t="s">
        <v>5604</v>
      </c>
      <c r="F429" s="629">
        <v>2</v>
      </c>
      <c r="G429" s="629">
        <v>4754</v>
      </c>
      <c r="H429" s="629">
        <v>1</v>
      </c>
      <c r="I429" s="629">
        <v>2377</v>
      </c>
      <c r="J429" s="629">
        <v>27</v>
      </c>
      <c r="K429" s="629">
        <v>64557</v>
      </c>
      <c r="L429" s="629">
        <v>13.579511989903239</v>
      </c>
      <c r="M429" s="629">
        <v>2391</v>
      </c>
      <c r="N429" s="629">
        <v>31</v>
      </c>
      <c r="O429" s="629">
        <v>74648</v>
      </c>
      <c r="P429" s="642">
        <v>15.70214556163231</v>
      </c>
      <c r="Q429" s="630">
        <v>2408</v>
      </c>
    </row>
    <row r="430" spans="1:17" ht="14.4" customHeight="1" x14ac:dyDescent="0.3">
      <c r="A430" s="625" t="s">
        <v>526</v>
      </c>
      <c r="B430" s="626" t="s">
        <v>5592</v>
      </c>
      <c r="C430" s="626" t="s">
        <v>5155</v>
      </c>
      <c r="D430" s="626" t="s">
        <v>5605</v>
      </c>
      <c r="E430" s="626" t="s">
        <v>5606</v>
      </c>
      <c r="F430" s="629">
        <v>2</v>
      </c>
      <c r="G430" s="629">
        <v>1180</v>
      </c>
      <c r="H430" s="629">
        <v>1</v>
      </c>
      <c r="I430" s="629">
        <v>590</v>
      </c>
      <c r="J430" s="629">
        <v>8</v>
      </c>
      <c r="K430" s="629">
        <v>4744</v>
      </c>
      <c r="L430" s="629">
        <v>4.0203389830508476</v>
      </c>
      <c r="M430" s="629">
        <v>593</v>
      </c>
      <c r="N430" s="629">
        <v>6</v>
      </c>
      <c r="O430" s="629">
        <v>3582</v>
      </c>
      <c r="P430" s="642">
        <v>3.035593220338983</v>
      </c>
      <c r="Q430" s="630">
        <v>597</v>
      </c>
    </row>
    <row r="431" spans="1:17" ht="14.4" customHeight="1" x14ac:dyDescent="0.3">
      <c r="A431" s="625" t="s">
        <v>526</v>
      </c>
      <c r="B431" s="626" t="s">
        <v>5592</v>
      </c>
      <c r="C431" s="626" t="s">
        <v>5155</v>
      </c>
      <c r="D431" s="626" t="s">
        <v>5607</v>
      </c>
      <c r="E431" s="626" t="s">
        <v>5608</v>
      </c>
      <c r="F431" s="629"/>
      <c r="G431" s="629"/>
      <c r="H431" s="629"/>
      <c r="I431" s="629"/>
      <c r="J431" s="629">
        <v>1</v>
      </c>
      <c r="K431" s="629">
        <v>310</v>
      </c>
      <c r="L431" s="629"/>
      <c r="M431" s="629">
        <v>310</v>
      </c>
      <c r="N431" s="629"/>
      <c r="O431" s="629"/>
      <c r="P431" s="642"/>
      <c r="Q431" s="630"/>
    </row>
    <row r="432" spans="1:17" ht="14.4" customHeight="1" x14ac:dyDescent="0.3">
      <c r="A432" s="625" t="s">
        <v>526</v>
      </c>
      <c r="B432" s="626" t="s">
        <v>5592</v>
      </c>
      <c r="C432" s="626" t="s">
        <v>5155</v>
      </c>
      <c r="D432" s="626" t="s">
        <v>5609</v>
      </c>
      <c r="E432" s="626" t="s">
        <v>5610</v>
      </c>
      <c r="F432" s="629"/>
      <c r="G432" s="629"/>
      <c r="H432" s="629"/>
      <c r="I432" s="629"/>
      <c r="J432" s="629">
        <v>1</v>
      </c>
      <c r="K432" s="629">
        <v>6774</v>
      </c>
      <c r="L432" s="629"/>
      <c r="M432" s="629">
        <v>6774</v>
      </c>
      <c r="N432" s="629">
        <v>2</v>
      </c>
      <c r="O432" s="629">
        <v>13638</v>
      </c>
      <c r="P432" s="642"/>
      <c r="Q432" s="630">
        <v>6819</v>
      </c>
    </row>
    <row r="433" spans="1:17" ht="14.4" customHeight="1" x14ac:dyDescent="0.3">
      <c r="A433" s="625" t="s">
        <v>526</v>
      </c>
      <c r="B433" s="626" t="s">
        <v>5592</v>
      </c>
      <c r="C433" s="626" t="s">
        <v>5155</v>
      </c>
      <c r="D433" s="626" t="s">
        <v>5611</v>
      </c>
      <c r="E433" s="626" t="s">
        <v>5612</v>
      </c>
      <c r="F433" s="629"/>
      <c r="G433" s="629"/>
      <c r="H433" s="629"/>
      <c r="I433" s="629"/>
      <c r="J433" s="629"/>
      <c r="K433" s="629"/>
      <c r="L433" s="629"/>
      <c r="M433" s="629"/>
      <c r="N433" s="629">
        <v>1</v>
      </c>
      <c r="O433" s="629">
        <v>2913</v>
      </c>
      <c r="P433" s="642"/>
      <c r="Q433" s="630">
        <v>2913</v>
      </c>
    </row>
    <row r="434" spans="1:17" ht="14.4" customHeight="1" x14ac:dyDescent="0.3">
      <c r="A434" s="625" t="s">
        <v>526</v>
      </c>
      <c r="B434" s="626" t="s">
        <v>5592</v>
      </c>
      <c r="C434" s="626" t="s">
        <v>5155</v>
      </c>
      <c r="D434" s="626" t="s">
        <v>5613</v>
      </c>
      <c r="E434" s="626" t="s">
        <v>5614</v>
      </c>
      <c r="F434" s="629"/>
      <c r="G434" s="629"/>
      <c r="H434" s="629"/>
      <c r="I434" s="629"/>
      <c r="J434" s="629">
        <v>1</v>
      </c>
      <c r="K434" s="629">
        <v>1434</v>
      </c>
      <c r="L434" s="629"/>
      <c r="M434" s="629">
        <v>1434</v>
      </c>
      <c r="N434" s="629">
        <v>3</v>
      </c>
      <c r="O434" s="629">
        <v>4338</v>
      </c>
      <c r="P434" s="642"/>
      <c r="Q434" s="630">
        <v>1446</v>
      </c>
    </row>
    <row r="435" spans="1:17" ht="14.4" customHeight="1" x14ac:dyDescent="0.3">
      <c r="A435" s="625" t="s">
        <v>526</v>
      </c>
      <c r="B435" s="626" t="s">
        <v>5592</v>
      </c>
      <c r="C435" s="626" t="s">
        <v>5155</v>
      </c>
      <c r="D435" s="626" t="s">
        <v>5615</v>
      </c>
      <c r="E435" s="626" t="s">
        <v>5616</v>
      </c>
      <c r="F435" s="629"/>
      <c r="G435" s="629"/>
      <c r="H435" s="629"/>
      <c r="I435" s="629"/>
      <c r="J435" s="629">
        <v>1</v>
      </c>
      <c r="K435" s="629">
        <v>311</v>
      </c>
      <c r="L435" s="629"/>
      <c r="M435" s="629">
        <v>311</v>
      </c>
      <c r="N435" s="629"/>
      <c r="O435" s="629"/>
      <c r="P435" s="642"/>
      <c r="Q435" s="630"/>
    </row>
    <row r="436" spans="1:17" ht="14.4" customHeight="1" x14ac:dyDescent="0.3">
      <c r="A436" s="625" t="s">
        <v>526</v>
      </c>
      <c r="B436" s="626" t="s">
        <v>5592</v>
      </c>
      <c r="C436" s="626" t="s">
        <v>5155</v>
      </c>
      <c r="D436" s="626" t="s">
        <v>5411</v>
      </c>
      <c r="E436" s="626" t="s">
        <v>5412</v>
      </c>
      <c r="F436" s="629"/>
      <c r="G436" s="629"/>
      <c r="H436" s="629"/>
      <c r="I436" s="629"/>
      <c r="J436" s="629">
        <v>1</v>
      </c>
      <c r="K436" s="629">
        <v>800</v>
      </c>
      <c r="L436" s="629"/>
      <c r="M436" s="629">
        <v>800</v>
      </c>
      <c r="N436" s="629">
        <v>2</v>
      </c>
      <c r="O436" s="629">
        <v>1612</v>
      </c>
      <c r="P436" s="642"/>
      <c r="Q436" s="630">
        <v>806</v>
      </c>
    </row>
    <row r="437" spans="1:17" ht="14.4" customHeight="1" x14ac:dyDescent="0.3">
      <c r="A437" s="625" t="s">
        <v>526</v>
      </c>
      <c r="B437" s="626" t="s">
        <v>5592</v>
      </c>
      <c r="C437" s="626" t="s">
        <v>5155</v>
      </c>
      <c r="D437" s="626" t="s">
        <v>5617</v>
      </c>
      <c r="E437" s="626" t="s">
        <v>5618</v>
      </c>
      <c r="F437" s="629"/>
      <c r="G437" s="629"/>
      <c r="H437" s="629"/>
      <c r="I437" s="629"/>
      <c r="J437" s="629">
        <v>1</v>
      </c>
      <c r="K437" s="629">
        <v>5665</v>
      </c>
      <c r="L437" s="629"/>
      <c r="M437" s="629">
        <v>5665</v>
      </c>
      <c r="N437" s="629"/>
      <c r="O437" s="629"/>
      <c r="P437" s="642"/>
      <c r="Q437" s="630"/>
    </row>
    <row r="438" spans="1:17" ht="14.4" customHeight="1" x14ac:dyDescent="0.3">
      <c r="A438" s="625" t="s">
        <v>526</v>
      </c>
      <c r="B438" s="626" t="s">
        <v>5592</v>
      </c>
      <c r="C438" s="626" t="s">
        <v>5155</v>
      </c>
      <c r="D438" s="626" t="s">
        <v>5619</v>
      </c>
      <c r="E438" s="626" t="s">
        <v>5620</v>
      </c>
      <c r="F438" s="629"/>
      <c r="G438" s="629"/>
      <c r="H438" s="629"/>
      <c r="I438" s="629"/>
      <c r="J438" s="629">
        <v>1</v>
      </c>
      <c r="K438" s="629">
        <v>3108</v>
      </c>
      <c r="L438" s="629"/>
      <c r="M438" s="629">
        <v>3108</v>
      </c>
      <c r="N438" s="629">
        <v>1</v>
      </c>
      <c r="O438" s="629">
        <v>3124</v>
      </c>
      <c r="P438" s="642"/>
      <c r="Q438" s="630">
        <v>3124</v>
      </c>
    </row>
    <row r="439" spans="1:17" ht="14.4" customHeight="1" x14ac:dyDescent="0.3">
      <c r="A439" s="625" t="s">
        <v>526</v>
      </c>
      <c r="B439" s="626" t="s">
        <v>5621</v>
      </c>
      <c r="C439" s="626" t="s">
        <v>5155</v>
      </c>
      <c r="D439" s="626" t="s">
        <v>5622</v>
      </c>
      <c r="E439" s="626" t="s">
        <v>5623</v>
      </c>
      <c r="F439" s="629"/>
      <c r="G439" s="629"/>
      <c r="H439" s="629"/>
      <c r="I439" s="629"/>
      <c r="J439" s="629"/>
      <c r="K439" s="629"/>
      <c r="L439" s="629"/>
      <c r="M439" s="629"/>
      <c r="N439" s="629">
        <v>1</v>
      </c>
      <c r="O439" s="629">
        <v>1769</v>
      </c>
      <c r="P439" s="642"/>
      <c r="Q439" s="630">
        <v>1769</v>
      </c>
    </row>
    <row r="440" spans="1:17" ht="14.4" customHeight="1" x14ac:dyDescent="0.3">
      <c r="A440" s="625" t="s">
        <v>526</v>
      </c>
      <c r="B440" s="626" t="s">
        <v>5138</v>
      </c>
      <c r="C440" s="626" t="s">
        <v>5144</v>
      </c>
      <c r="D440" s="626" t="s">
        <v>5298</v>
      </c>
      <c r="E440" s="626" t="s">
        <v>5299</v>
      </c>
      <c r="F440" s="629"/>
      <c r="G440" s="629"/>
      <c r="H440" s="629"/>
      <c r="I440" s="629"/>
      <c r="J440" s="629">
        <v>4</v>
      </c>
      <c r="K440" s="629">
        <v>9240</v>
      </c>
      <c r="L440" s="629"/>
      <c r="M440" s="629">
        <v>2310</v>
      </c>
      <c r="N440" s="629">
        <v>8</v>
      </c>
      <c r="O440" s="629">
        <v>18480</v>
      </c>
      <c r="P440" s="642"/>
      <c r="Q440" s="630">
        <v>2310</v>
      </c>
    </row>
    <row r="441" spans="1:17" ht="14.4" customHeight="1" x14ac:dyDescent="0.3">
      <c r="A441" s="625" t="s">
        <v>526</v>
      </c>
      <c r="B441" s="626" t="s">
        <v>5138</v>
      </c>
      <c r="C441" s="626" t="s">
        <v>5144</v>
      </c>
      <c r="D441" s="626" t="s">
        <v>5271</v>
      </c>
      <c r="E441" s="626" t="s">
        <v>5272</v>
      </c>
      <c r="F441" s="629"/>
      <c r="G441" s="629"/>
      <c r="H441" s="629"/>
      <c r="I441" s="629"/>
      <c r="J441" s="629"/>
      <c r="K441" s="629"/>
      <c r="L441" s="629"/>
      <c r="M441" s="629"/>
      <c r="N441" s="629">
        <v>39</v>
      </c>
      <c r="O441" s="629">
        <v>35285.25</v>
      </c>
      <c r="P441" s="642"/>
      <c r="Q441" s="630">
        <v>904.75</v>
      </c>
    </row>
    <row r="442" spans="1:17" ht="14.4" customHeight="1" x14ac:dyDescent="0.3">
      <c r="A442" s="625" t="s">
        <v>526</v>
      </c>
      <c r="B442" s="626" t="s">
        <v>5138</v>
      </c>
      <c r="C442" s="626" t="s">
        <v>5144</v>
      </c>
      <c r="D442" s="626" t="s">
        <v>5624</v>
      </c>
      <c r="E442" s="626" t="s">
        <v>5625</v>
      </c>
      <c r="F442" s="629">
        <v>1</v>
      </c>
      <c r="G442" s="629">
        <v>3851</v>
      </c>
      <c r="H442" s="629">
        <v>1</v>
      </c>
      <c r="I442" s="629">
        <v>3851</v>
      </c>
      <c r="J442" s="629"/>
      <c r="K442" s="629"/>
      <c r="L442" s="629"/>
      <c r="M442" s="629"/>
      <c r="N442" s="629"/>
      <c r="O442" s="629"/>
      <c r="P442" s="642"/>
      <c r="Q442" s="630"/>
    </row>
    <row r="443" spans="1:17" ht="14.4" customHeight="1" x14ac:dyDescent="0.3">
      <c r="A443" s="625" t="s">
        <v>526</v>
      </c>
      <c r="B443" s="626" t="s">
        <v>5138</v>
      </c>
      <c r="C443" s="626" t="s">
        <v>5144</v>
      </c>
      <c r="D443" s="626" t="s">
        <v>5626</v>
      </c>
      <c r="E443" s="626" t="s">
        <v>5627</v>
      </c>
      <c r="F443" s="629">
        <v>1</v>
      </c>
      <c r="G443" s="629">
        <v>800</v>
      </c>
      <c r="H443" s="629">
        <v>1</v>
      </c>
      <c r="I443" s="629">
        <v>800</v>
      </c>
      <c r="J443" s="629"/>
      <c r="K443" s="629"/>
      <c r="L443" s="629"/>
      <c r="M443" s="629"/>
      <c r="N443" s="629"/>
      <c r="O443" s="629"/>
      <c r="P443" s="642"/>
      <c r="Q443" s="630"/>
    </row>
    <row r="444" spans="1:17" ht="14.4" customHeight="1" x14ac:dyDescent="0.3">
      <c r="A444" s="625" t="s">
        <v>526</v>
      </c>
      <c r="B444" s="626" t="s">
        <v>5138</v>
      </c>
      <c r="C444" s="626" t="s">
        <v>5144</v>
      </c>
      <c r="D444" s="626" t="s">
        <v>5628</v>
      </c>
      <c r="E444" s="626" t="s">
        <v>5629</v>
      </c>
      <c r="F444" s="629">
        <v>1</v>
      </c>
      <c r="G444" s="629">
        <v>296.10000000000002</v>
      </c>
      <c r="H444" s="629">
        <v>1</v>
      </c>
      <c r="I444" s="629">
        <v>296.10000000000002</v>
      </c>
      <c r="J444" s="629"/>
      <c r="K444" s="629"/>
      <c r="L444" s="629"/>
      <c r="M444" s="629"/>
      <c r="N444" s="629"/>
      <c r="O444" s="629"/>
      <c r="P444" s="642"/>
      <c r="Q444" s="630"/>
    </row>
    <row r="445" spans="1:17" ht="14.4" customHeight="1" x14ac:dyDescent="0.3">
      <c r="A445" s="625" t="s">
        <v>526</v>
      </c>
      <c r="B445" s="626" t="s">
        <v>5138</v>
      </c>
      <c r="C445" s="626" t="s">
        <v>5144</v>
      </c>
      <c r="D445" s="626" t="s">
        <v>5147</v>
      </c>
      <c r="E445" s="626" t="s">
        <v>5148</v>
      </c>
      <c r="F445" s="629"/>
      <c r="G445" s="629"/>
      <c r="H445" s="629"/>
      <c r="I445" s="629"/>
      <c r="J445" s="629">
        <v>1</v>
      </c>
      <c r="K445" s="629">
        <v>242.64</v>
      </c>
      <c r="L445" s="629"/>
      <c r="M445" s="629">
        <v>242.64</v>
      </c>
      <c r="N445" s="629">
        <v>1</v>
      </c>
      <c r="O445" s="629">
        <v>242.64</v>
      </c>
      <c r="P445" s="642"/>
      <c r="Q445" s="630">
        <v>242.64</v>
      </c>
    </row>
    <row r="446" spans="1:17" ht="14.4" customHeight="1" x14ac:dyDescent="0.3">
      <c r="A446" s="625" t="s">
        <v>526</v>
      </c>
      <c r="B446" s="626" t="s">
        <v>5138</v>
      </c>
      <c r="C446" s="626" t="s">
        <v>5155</v>
      </c>
      <c r="D446" s="626" t="s">
        <v>5273</v>
      </c>
      <c r="E446" s="626" t="s">
        <v>5274</v>
      </c>
      <c r="F446" s="629"/>
      <c r="G446" s="629"/>
      <c r="H446" s="629"/>
      <c r="I446" s="629"/>
      <c r="J446" s="629">
        <v>1</v>
      </c>
      <c r="K446" s="629">
        <v>852</v>
      </c>
      <c r="L446" s="629"/>
      <c r="M446" s="629">
        <v>852</v>
      </c>
      <c r="N446" s="629">
        <v>3</v>
      </c>
      <c r="O446" s="629">
        <v>2109</v>
      </c>
      <c r="P446" s="642"/>
      <c r="Q446" s="630">
        <v>703</v>
      </c>
    </row>
    <row r="447" spans="1:17" ht="14.4" customHeight="1" x14ac:dyDescent="0.3">
      <c r="A447" s="625" t="s">
        <v>526</v>
      </c>
      <c r="B447" s="626" t="s">
        <v>5138</v>
      </c>
      <c r="C447" s="626" t="s">
        <v>5155</v>
      </c>
      <c r="D447" s="626" t="s">
        <v>5275</v>
      </c>
      <c r="E447" s="626" t="s">
        <v>5276</v>
      </c>
      <c r="F447" s="629">
        <v>40</v>
      </c>
      <c r="G447" s="629">
        <v>7320</v>
      </c>
      <c r="H447" s="629">
        <v>1</v>
      </c>
      <c r="I447" s="629">
        <v>183</v>
      </c>
      <c r="J447" s="629">
        <v>36</v>
      </c>
      <c r="K447" s="629">
        <v>6660</v>
      </c>
      <c r="L447" s="629">
        <v>0.9098360655737705</v>
      </c>
      <c r="M447" s="629">
        <v>185</v>
      </c>
      <c r="N447" s="629">
        <v>31</v>
      </c>
      <c r="O447" s="629">
        <v>5735</v>
      </c>
      <c r="P447" s="642">
        <v>0.78346994535519121</v>
      </c>
      <c r="Q447" s="630">
        <v>185</v>
      </c>
    </row>
    <row r="448" spans="1:17" ht="14.4" customHeight="1" x14ac:dyDescent="0.3">
      <c r="A448" s="625" t="s">
        <v>526</v>
      </c>
      <c r="B448" s="626" t="s">
        <v>5138</v>
      </c>
      <c r="C448" s="626" t="s">
        <v>5155</v>
      </c>
      <c r="D448" s="626" t="s">
        <v>5174</v>
      </c>
      <c r="E448" s="626" t="s">
        <v>5175</v>
      </c>
      <c r="F448" s="629"/>
      <c r="G448" s="629"/>
      <c r="H448" s="629"/>
      <c r="I448" s="629"/>
      <c r="J448" s="629"/>
      <c r="K448" s="629"/>
      <c r="L448" s="629"/>
      <c r="M448" s="629"/>
      <c r="N448" s="629">
        <v>1</v>
      </c>
      <c r="O448" s="629">
        <v>0</v>
      </c>
      <c r="P448" s="642"/>
      <c r="Q448" s="630">
        <v>0</v>
      </c>
    </row>
    <row r="449" spans="1:17" ht="14.4" customHeight="1" x14ac:dyDescent="0.3">
      <c r="A449" s="625" t="s">
        <v>526</v>
      </c>
      <c r="B449" s="626" t="s">
        <v>5138</v>
      </c>
      <c r="C449" s="626" t="s">
        <v>5155</v>
      </c>
      <c r="D449" s="626" t="s">
        <v>5176</v>
      </c>
      <c r="E449" s="626" t="s">
        <v>5177</v>
      </c>
      <c r="F449" s="629"/>
      <c r="G449" s="629"/>
      <c r="H449" s="629"/>
      <c r="I449" s="629"/>
      <c r="J449" s="629">
        <v>4</v>
      </c>
      <c r="K449" s="629">
        <v>2528</v>
      </c>
      <c r="L449" s="629"/>
      <c r="M449" s="629">
        <v>632</v>
      </c>
      <c r="N449" s="629">
        <v>4</v>
      </c>
      <c r="O449" s="629">
        <v>2540</v>
      </c>
      <c r="P449" s="642"/>
      <c r="Q449" s="630">
        <v>635</v>
      </c>
    </row>
    <row r="450" spans="1:17" ht="14.4" customHeight="1" x14ac:dyDescent="0.3">
      <c r="A450" s="625" t="s">
        <v>526</v>
      </c>
      <c r="B450" s="626" t="s">
        <v>5138</v>
      </c>
      <c r="C450" s="626" t="s">
        <v>5155</v>
      </c>
      <c r="D450" s="626" t="s">
        <v>5277</v>
      </c>
      <c r="E450" s="626" t="s">
        <v>5278</v>
      </c>
      <c r="F450" s="629">
        <v>4</v>
      </c>
      <c r="G450" s="629">
        <v>400</v>
      </c>
      <c r="H450" s="629">
        <v>1</v>
      </c>
      <c r="I450" s="629">
        <v>100</v>
      </c>
      <c r="J450" s="629">
        <v>16</v>
      </c>
      <c r="K450" s="629">
        <v>1600</v>
      </c>
      <c r="L450" s="629">
        <v>4</v>
      </c>
      <c r="M450" s="629">
        <v>100</v>
      </c>
      <c r="N450" s="629">
        <v>9</v>
      </c>
      <c r="O450" s="629">
        <v>900</v>
      </c>
      <c r="P450" s="642">
        <v>2.25</v>
      </c>
      <c r="Q450" s="630">
        <v>100</v>
      </c>
    </row>
    <row r="451" spans="1:17" ht="14.4" customHeight="1" x14ac:dyDescent="0.3">
      <c r="A451" s="625" t="s">
        <v>526</v>
      </c>
      <c r="B451" s="626" t="s">
        <v>5138</v>
      </c>
      <c r="C451" s="626" t="s">
        <v>5155</v>
      </c>
      <c r="D451" s="626" t="s">
        <v>5411</v>
      </c>
      <c r="E451" s="626" t="s">
        <v>5412</v>
      </c>
      <c r="F451" s="629">
        <v>0</v>
      </c>
      <c r="G451" s="629">
        <v>0</v>
      </c>
      <c r="H451" s="629"/>
      <c r="I451" s="629"/>
      <c r="J451" s="629"/>
      <c r="K451" s="629"/>
      <c r="L451" s="629"/>
      <c r="M451" s="629"/>
      <c r="N451" s="629"/>
      <c r="O451" s="629"/>
      <c r="P451" s="642"/>
      <c r="Q451" s="630"/>
    </row>
    <row r="452" spans="1:17" ht="14.4" customHeight="1" x14ac:dyDescent="0.3">
      <c r="A452" s="625" t="s">
        <v>526</v>
      </c>
      <c r="B452" s="626" t="s">
        <v>5138</v>
      </c>
      <c r="C452" s="626" t="s">
        <v>5155</v>
      </c>
      <c r="D452" s="626" t="s">
        <v>5182</v>
      </c>
      <c r="E452" s="626" t="s">
        <v>5183</v>
      </c>
      <c r="F452" s="629">
        <v>1</v>
      </c>
      <c r="G452" s="629">
        <v>155</v>
      </c>
      <c r="H452" s="629">
        <v>1</v>
      </c>
      <c r="I452" s="629">
        <v>155</v>
      </c>
      <c r="J452" s="629">
        <v>7</v>
      </c>
      <c r="K452" s="629">
        <v>1092</v>
      </c>
      <c r="L452" s="629">
        <v>7.0451612903225804</v>
      </c>
      <c r="M452" s="629">
        <v>156</v>
      </c>
      <c r="N452" s="629"/>
      <c r="O452" s="629"/>
      <c r="P452" s="642"/>
      <c r="Q452" s="630"/>
    </row>
    <row r="453" spans="1:17" ht="14.4" customHeight="1" x14ac:dyDescent="0.3">
      <c r="A453" s="625" t="s">
        <v>526</v>
      </c>
      <c r="B453" s="626" t="s">
        <v>5138</v>
      </c>
      <c r="C453" s="626" t="s">
        <v>5155</v>
      </c>
      <c r="D453" s="626" t="s">
        <v>5184</v>
      </c>
      <c r="E453" s="626" t="s">
        <v>5183</v>
      </c>
      <c r="F453" s="629">
        <v>10</v>
      </c>
      <c r="G453" s="629">
        <v>770</v>
      </c>
      <c r="H453" s="629">
        <v>1</v>
      </c>
      <c r="I453" s="629">
        <v>77</v>
      </c>
      <c r="J453" s="629">
        <v>9</v>
      </c>
      <c r="K453" s="629">
        <v>702</v>
      </c>
      <c r="L453" s="629">
        <v>0.91168831168831166</v>
      </c>
      <c r="M453" s="629">
        <v>78</v>
      </c>
      <c r="N453" s="629"/>
      <c r="O453" s="629"/>
      <c r="P453" s="642"/>
      <c r="Q453" s="630"/>
    </row>
    <row r="454" spans="1:17" ht="14.4" customHeight="1" x14ac:dyDescent="0.3">
      <c r="A454" s="625" t="s">
        <v>526</v>
      </c>
      <c r="B454" s="626" t="s">
        <v>5138</v>
      </c>
      <c r="C454" s="626" t="s">
        <v>5155</v>
      </c>
      <c r="D454" s="626" t="s">
        <v>5185</v>
      </c>
      <c r="E454" s="626" t="s">
        <v>5186</v>
      </c>
      <c r="F454" s="629">
        <v>158</v>
      </c>
      <c r="G454" s="629">
        <v>36340</v>
      </c>
      <c r="H454" s="629">
        <v>1</v>
      </c>
      <c r="I454" s="629">
        <v>230</v>
      </c>
      <c r="J454" s="629">
        <v>224</v>
      </c>
      <c r="K454" s="629">
        <v>51744</v>
      </c>
      <c r="L454" s="629">
        <v>1.4238855255916345</v>
      </c>
      <c r="M454" s="629">
        <v>231</v>
      </c>
      <c r="N454" s="629">
        <v>197</v>
      </c>
      <c r="O454" s="629">
        <v>45704</v>
      </c>
      <c r="P454" s="642">
        <v>1.2576774903687398</v>
      </c>
      <c r="Q454" s="630">
        <v>232</v>
      </c>
    </row>
    <row r="455" spans="1:17" ht="14.4" customHeight="1" x14ac:dyDescent="0.3">
      <c r="A455" s="625" t="s">
        <v>526</v>
      </c>
      <c r="B455" s="626" t="s">
        <v>5138</v>
      </c>
      <c r="C455" s="626" t="s">
        <v>5155</v>
      </c>
      <c r="D455" s="626" t="s">
        <v>5187</v>
      </c>
      <c r="E455" s="626" t="s">
        <v>5188</v>
      </c>
      <c r="F455" s="629">
        <v>4</v>
      </c>
      <c r="G455" s="629">
        <v>460</v>
      </c>
      <c r="H455" s="629">
        <v>1</v>
      </c>
      <c r="I455" s="629">
        <v>115</v>
      </c>
      <c r="J455" s="629">
        <v>22</v>
      </c>
      <c r="K455" s="629">
        <v>2552</v>
      </c>
      <c r="L455" s="629">
        <v>5.5478260869565217</v>
      </c>
      <c r="M455" s="629">
        <v>116</v>
      </c>
      <c r="N455" s="629">
        <v>18</v>
      </c>
      <c r="O455" s="629">
        <v>2088</v>
      </c>
      <c r="P455" s="642">
        <v>4.5391304347826091</v>
      </c>
      <c r="Q455" s="630">
        <v>116</v>
      </c>
    </row>
    <row r="456" spans="1:17" ht="14.4" customHeight="1" x14ac:dyDescent="0.3">
      <c r="A456" s="625" t="s">
        <v>526</v>
      </c>
      <c r="B456" s="626" t="s">
        <v>5138</v>
      </c>
      <c r="C456" s="626" t="s">
        <v>5155</v>
      </c>
      <c r="D456" s="626" t="s">
        <v>5189</v>
      </c>
      <c r="E456" s="626" t="s">
        <v>5190</v>
      </c>
      <c r="F456" s="629">
        <v>36</v>
      </c>
      <c r="G456" s="629">
        <v>3960</v>
      </c>
      <c r="H456" s="629">
        <v>1</v>
      </c>
      <c r="I456" s="629">
        <v>110</v>
      </c>
      <c r="J456" s="629">
        <v>17</v>
      </c>
      <c r="K456" s="629">
        <v>1887</v>
      </c>
      <c r="L456" s="629">
        <v>0.4765151515151515</v>
      </c>
      <c r="M456" s="629">
        <v>111</v>
      </c>
      <c r="N456" s="629"/>
      <c r="O456" s="629"/>
      <c r="P456" s="642"/>
      <c r="Q456" s="630"/>
    </row>
    <row r="457" spans="1:17" ht="14.4" customHeight="1" x14ac:dyDescent="0.3">
      <c r="A457" s="625" t="s">
        <v>526</v>
      </c>
      <c r="B457" s="626" t="s">
        <v>5138</v>
      </c>
      <c r="C457" s="626" t="s">
        <v>5155</v>
      </c>
      <c r="D457" s="626" t="s">
        <v>5193</v>
      </c>
      <c r="E457" s="626" t="s">
        <v>5194</v>
      </c>
      <c r="F457" s="629">
        <v>53</v>
      </c>
      <c r="G457" s="629">
        <v>15582</v>
      </c>
      <c r="H457" s="629">
        <v>1</v>
      </c>
      <c r="I457" s="629">
        <v>294</v>
      </c>
      <c r="J457" s="629">
        <v>47</v>
      </c>
      <c r="K457" s="629">
        <v>13865</v>
      </c>
      <c r="L457" s="629">
        <v>0.88980875369015533</v>
      </c>
      <c r="M457" s="629">
        <v>295</v>
      </c>
      <c r="N457" s="629">
        <v>15</v>
      </c>
      <c r="O457" s="629">
        <v>4440</v>
      </c>
      <c r="P457" s="642">
        <v>0.28494416634578362</v>
      </c>
      <c r="Q457" s="630">
        <v>296</v>
      </c>
    </row>
    <row r="458" spans="1:17" ht="14.4" customHeight="1" x14ac:dyDescent="0.3">
      <c r="A458" s="625" t="s">
        <v>526</v>
      </c>
      <c r="B458" s="626" t="s">
        <v>5138</v>
      </c>
      <c r="C458" s="626" t="s">
        <v>5155</v>
      </c>
      <c r="D458" s="626" t="s">
        <v>5195</v>
      </c>
      <c r="E458" s="626" t="s">
        <v>5196</v>
      </c>
      <c r="F458" s="629"/>
      <c r="G458" s="629"/>
      <c r="H458" s="629"/>
      <c r="I458" s="629"/>
      <c r="J458" s="629">
        <v>2</v>
      </c>
      <c r="K458" s="629">
        <v>638</v>
      </c>
      <c r="L458" s="629"/>
      <c r="M458" s="629">
        <v>319</v>
      </c>
      <c r="N458" s="629"/>
      <c r="O458" s="629"/>
      <c r="P458" s="642"/>
      <c r="Q458" s="630"/>
    </row>
    <row r="459" spans="1:17" ht="14.4" customHeight="1" x14ac:dyDescent="0.3">
      <c r="A459" s="625" t="s">
        <v>526</v>
      </c>
      <c r="B459" s="626" t="s">
        <v>5138</v>
      </c>
      <c r="C459" s="626" t="s">
        <v>5155</v>
      </c>
      <c r="D459" s="626" t="s">
        <v>5197</v>
      </c>
      <c r="E459" s="626" t="s">
        <v>5198</v>
      </c>
      <c r="F459" s="629">
        <v>19</v>
      </c>
      <c r="G459" s="629">
        <v>9158</v>
      </c>
      <c r="H459" s="629">
        <v>1</v>
      </c>
      <c r="I459" s="629">
        <v>482</v>
      </c>
      <c r="J459" s="629">
        <v>9</v>
      </c>
      <c r="K459" s="629">
        <v>4347</v>
      </c>
      <c r="L459" s="629">
        <v>0.47466695785105917</v>
      </c>
      <c r="M459" s="629">
        <v>483</v>
      </c>
      <c r="N459" s="629">
        <v>11</v>
      </c>
      <c r="O459" s="629">
        <v>5324</v>
      </c>
      <c r="P459" s="642">
        <v>0.5813496396593143</v>
      </c>
      <c r="Q459" s="630">
        <v>484</v>
      </c>
    </row>
    <row r="460" spans="1:17" ht="14.4" customHeight="1" x14ac:dyDescent="0.3">
      <c r="A460" s="625" t="s">
        <v>526</v>
      </c>
      <c r="B460" s="626" t="s">
        <v>5138</v>
      </c>
      <c r="C460" s="626" t="s">
        <v>5155</v>
      </c>
      <c r="D460" s="626" t="s">
        <v>5199</v>
      </c>
      <c r="E460" s="626" t="s">
        <v>5200</v>
      </c>
      <c r="F460" s="629">
        <v>4</v>
      </c>
      <c r="G460" s="629">
        <v>2700</v>
      </c>
      <c r="H460" s="629">
        <v>1</v>
      </c>
      <c r="I460" s="629">
        <v>675</v>
      </c>
      <c r="J460" s="629">
        <v>14</v>
      </c>
      <c r="K460" s="629">
        <v>9464</v>
      </c>
      <c r="L460" s="629">
        <v>3.5051851851851854</v>
      </c>
      <c r="M460" s="629">
        <v>676</v>
      </c>
      <c r="N460" s="629">
        <v>6</v>
      </c>
      <c r="O460" s="629">
        <v>4062</v>
      </c>
      <c r="P460" s="642">
        <v>1.5044444444444445</v>
      </c>
      <c r="Q460" s="630">
        <v>677</v>
      </c>
    </row>
    <row r="461" spans="1:17" ht="14.4" customHeight="1" x14ac:dyDescent="0.3">
      <c r="A461" s="625" t="s">
        <v>526</v>
      </c>
      <c r="B461" s="626" t="s">
        <v>5138</v>
      </c>
      <c r="C461" s="626" t="s">
        <v>5155</v>
      </c>
      <c r="D461" s="626" t="s">
        <v>5279</v>
      </c>
      <c r="E461" s="626" t="s">
        <v>5280</v>
      </c>
      <c r="F461" s="629">
        <v>115</v>
      </c>
      <c r="G461" s="629">
        <v>84180</v>
      </c>
      <c r="H461" s="629">
        <v>1</v>
      </c>
      <c r="I461" s="629">
        <v>732</v>
      </c>
      <c r="J461" s="629">
        <v>96</v>
      </c>
      <c r="K461" s="629">
        <v>70368</v>
      </c>
      <c r="L461" s="629">
        <v>0.83592302209550962</v>
      </c>
      <c r="M461" s="629">
        <v>733</v>
      </c>
      <c r="N461" s="629">
        <v>46</v>
      </c>
      <c r="O461" s="629">
        <v>33764</v>
      </c>
      <c r="P461" s="642">
        <v>0.40109289617486338</v>
      </c>
      <c r="Q461" s="630">
        <v>734</v>
      </c>
    </row>
    <row r="462" spans="1:17" ht="14.4" customHeight="1" x14ac:dyDescent="0.3">
      <c r="A462" s="625" t="s">
        <v>526</v>
      </c>
      <c r="B462" s="626" t="s">
        <v>5138</v>
      </c>
      <c r="C462" s="626" t="s">
        <v>5155</v>
      </c>
      <c r="D462" s="626" t="s">
        <v>5281</v>
      </c>
      <c r="E462" s="626" t="s">
        <v>5280</v>
      </c>
      <c r="F462" s="629">
        <v>8</v>
      </c>
      <c r="G462" s="629">
        <v>6864</v>
      </c>
      <c r="H462" s="629">
        <v>1</v>
      </c>
      <c r="I462" s="629">
        <v>858</v>
      </c>
      <c r="J462" s="629">
        <v>28</v>
      </c>
      <c r="K462" s="629">
        <v>24052</v>
      </c>
      <c r="L462" s="629">
        <v>3.504079254079254</v>
      </c>
      <c r="M462" s="629">
        <v>859</v>
      </c>
      <c r="N462" s="629">
        <v>41</v>
      </c>
      <c r="O462" s="629">
        <v>35260</v>
      </c>
      <c r="P462" s="642">
        <v>5.1369463869463869</v>
      </c>
      <c r="Q462" s="630">
        <v>860</v>
      </c>
    </row>
    <row r="463" spans="1:17" ht="14.4" customHeight="1" x14ac:dyDescent="0.3">
      <c r="A463" s="625" t="s">
        <v>526</v>
      </c>
      <c r="B463" s="626" t="s">
        <v>5138</v>
      </c>
      <c r="C463" s="626" t="s">
        <v>5155</v>
      </c>
      <c r="D463" s="626" t="s">
        <v>5306</v>
      </c>
      <c r="E463" s="626" t="s">
        <v>5280</v>
      </c>
      <c r="F463" s="629">
        <v>8</v>
      </c>
      <c r="G463" s="629">
        <v>7528</v>
      </c>
      <c r="H463" s="629">
        <v>1</v>
      </c>
      <c r="I463" s="629">
        <v>941</v>
      </c>
      <c r="J463" s="629"/>
      <c r="K463" s="629"/>
      <c r="L463" s="629"/>
      <c r="M463" s="629"/>
      <c r="N463" s="629">
        <v>2</v>
      </c>
      <c r="O463" s="629">
        <v>1886</v>
      </c>
      <c r="P463" s="642">
        <v>0.25053134962805523</v>
      </c>
      <c r="Q463" s="630">
        <v>943</v>
      </c>
    </row>
    <row r="464" spans="1:17" ht="14.4" customHeight="1" x14ac:dyDescent="0.3">
      <c r="A464" s="625" t="s">
        <v>526</v>
      </c>
      <c r="B464" s="626" t="s">
        <v>5138</v>
      </c>
      <c r="C464" s="626" t="s">
        <v>5155</v>
      </c>
      <c r="D464" s="626" t="s">
        <v>5201</v>
      </c>
      <c r="E464" s="626" t="s">
        <v>5202</v>
      </c>
      <c r="F464" s="629">
        <v>726</v>
      </c>
      <c r="G464" s="629">
        <v>58080</v>
      </c>
      <c r="H464" s="629">
        <v>1</v>
      </c>
      <c r="I464" s="629">
        <v>80</v>
      </c>
      <c r="J464" s="629">
        <v>1183</v>
      </c>
      <c r="K464" s="629">
        <v>95823</v>
      </c>
      <c r="L464" s="629">
        <v>1.649845041322314</v>
      </c>
      <c r="M464" s="629">
        <v>81</v>
      </c>
      <c r="N464" s="629">
        <v>972</v>
      </c>
      <c r="O464" s="629">
        <v>79704</v>
      </c>
      <c r="P464" s="642">
        <v>1.3723140495867769</v>
      </c>
      <c r="Q464" s="630">
        <v>82</v>
      </c>
    </row>
    <row r="465" spans="1:17" ht="14.4" customHeight="1" x14ac:dyDescent="0.3">
      <c r="A465" s="625" t="s">
        <v>526</v>
      </c>
      <c r="B465" s="626" t="s">
        <v>5138</v>
      </c>
      <c r="C465" s="626" t="s">
        <v>5155</v>
      </c>
      <c r="D465" s="626" t="s">
        <v>5282</v>
      </c>
      <c r="E465" s="626" t="s">
        <v>5283</v>
      </c>
      <c r="F465" s="629">
        <v>444</v>
      </c>
      <c r="G465" s="629">
        <v>231768</v>
      </c>
      <c r="H465" s="629">
        <v>1</v>
      </c>
      <c r="I465" s="629">
        <v>522</v>
      </c>
      <c r="J465" s="629">
        <v>570</v>
      </c>
      <c r="K465" s="629">
        <v>298110</v>
      </c>
      <c r="L465" s="629">
        <v>1.2862431396914156</v>
      </c>
      <c r="M465" s="629">
        <v>523</v>
      </c>
      <c r="N465" s="629">
        <v>406</v>
      </c>
      <c r="O465" s="629">
        <v>212744</v>
      </c>
      <c r="P465" s="642">
        <v>0.91791791791791788</v>
      </c>
      <c r="Q465" s="630">
        <v>524</v>
      </c>
    </row>
    <row r="466" spans="1:17" ht="14.4" customHeight="1" x14ac:dyDescent="0.3">
      <c r="A466" s="625" t="s">
        <v>526</v>
      </c>
      <c r="B466" s="626" t="s">
        <v>5138</v>
      </c>
      <c r="C466" s="626" t="s">
        <v>5155</v>
      </c>
      <c r="D466" s="626" t="s">
        <v>5205</v>
      </c>
      <c r="E466" s="626" t="s">
        <v>5206</v>
      </c>
      <c r="F466" s="629"/>
      <c r="G466" s="629"/>
      <c r="H466" s="629"/>
      <c r="I466" s="629"/>
      <c r="J466" s="629">
        <v>3</v>
      </c>
      <c r="K466" s="629">
        <v>999</v>
      </c>
      <c r="L466" s="629"/>
      <c r="M466" s="629">
        <v>333</v>
      </c>
      <c r="N466" s="629">
        <v>1</v>
      </c>
      <c r="O466" s="629">
        <v>335</v>
      </c>
      <c r="P466" s="642"/>
      <c r="Q466" s="630">
        <v>335</v>
      </c>
    </row>
    <row r="467" spans="1:17" ht="14.4" customHeight="1" x14ac:dyDescent="0.3">
      <c r="A467" s="625" t="s">
        <v>526</v>
      </c>
      <c r="B467" s="626" t="s">
        <v>5138</v>
      </c>
      <c r="C467" s="626" t="s">
        <v>5155</v>
      </c>
      <c r="D467" s="626" t="s">
        <v>5211</v>
      </c>
      <c r="E467" s="626" t="s">
        <v>5212</v>
      </c>
      <c r="F467" s="629"/>
      <c r="G467" s="629"/>
      <c r="H467" s="629"/>
      <c r="I467" s="629"/>
      <c r="J467" s="629">
        <v>2</v>
      </c>
      <c r="K467" s="629">
        <v>1198</v>
      </c>
      <c r="L467" s="629"/>
      <c r="M467" s="629">
        <v>599</v>
      </c>
      <c r="N467" s="629">
        <v>1</v>
      </c>
      <c r="O467" s="629">
        <v>601</v>
      </c>
      <c r="P467" s="642"/>
      <c r="Q467" s="630">
        <v>601</v>
      </c>
    </row>
    <row r="468" spans="1:17" ht="14.4" customHeight="1" x14ac:dyDescent="0.3">
      <c r="A468" s="625" t="s">
        <v>526</v>
      </c>
      <c r="B468" s="626" t="s">
        <v>5138</v>
      </c>
      <c r="C468" s="626" t="s">
        <v>5155</v>
      </c>
      <c r="D468" s="626" t="s">
        <v>5213</v>
      </c>
      <c r="E468" s="626" t="s">
        <v>5214</v>
      </c>
      <c r="F468" s="629"/>
      <c r="G468" s="629"/>
      <c r="H468" s="629"/>
      <c r="I468" s="629"/>
      <c r="J468" s="629">
        <v>1</v>
      </c>
      <c r="K468" s="629">
        <v>748</v>
      </c>
      <c r="L468" s="629"/>
      <c r="M468" s="629">
        <v>748</v>
      </c>
      <c r="N468" s="629">
        <v>1</v>
      </c>
      <c r="O468" s="629">
        <v>749</v>
      </c>
      <c r="P468" s="642"/>
      <c r="Q468" s="630">
        <v>749</v>
      </c>
    </row>
    <row r="469" spans="1:17" ht="14.4" customHeight="1" x14ac:dyDescent="0.3">
      <c r="A469" s="625" t="s">
        <v>526</v>
      </c>
      <c r="B469" s="626" t="s">
        <v>5138</v>
      </c>
      <c r="C469" s="626" t="s">
        <v>5155</v>
      </c>
      <c r="D469" s="626" t="s">
        <v>5217</v>
      </c>
      <c r="E469" s="626" t="s">
        <v>5218</v>
      </c>
      <c r="F469" s="629">
        <v>1</v>
      </c>
      <c r="G469" s="629">
        <v>603</v>
      </c>
      <c r="H469" s="629">
        <v>1</v>
      </c>
      <c r="I469" s="629">
        <v>603</v>
      </c>
      <c r="J469" s="629">
        <v>6</v>
      </c>
      <c r="K469" s="629">
        <v>3624</v>
      </c>
      <c r="L469" s="629">
        <v>6.0099502487562191</v>
      </c>
      <c r="M469" s="629">
        <v>604</v>
      </c>
      <c r="N469" s="629">
        <v>2</v>
      </c>
      <c r="O469" s="629">
        <v>1212</v>
      </c>
      <c r="P469" s="642">
        <v>2.0099502487562191</v>
      </c>
      <c r="Q469" s="630">
        <v>606</v>
      </c>
    </row>
    <row r="470" spans="1:17" ht="14.4" customHeight="1" x14ac:dyDescent="0.3">
      <c r="A470" s="625" t="s">
        <v>526</v>
      </c>
      <c r="B470" s="626" t="s">
        <v>5138</v>
      </c>
      <c r="C470" s="626" t="s">
        <v>5155</v>
      </c>
      <c r="D470" s="626" t="s">
        <v>5284</v>
      </c>
      <c r="E470" s="626" t="s">
        <v>5218</v>
      </c>
      <c r="F470" s="629">
        <v>1</v>
      </c>
      <c r="G470" s="629">
        <v>517</v>
      </c>
      <c r="H470" s="629">
        <v>1</v>
      </c>
      <c r="I470" s="629">
        <v>517</v>
      </c>
      <c r="J470" s="629">
        <v>4</v>
      </c>
      <c r="K470" s="629">
        <v>2072</v>
      </c>
      <c r="L470" s="629">
        <v>4.0077369439071564</v>
      </c>
      <c r="M470" s="629">
        <v>518</v>
      </c>
      <c r="N470" s="629">
        <v>3</v>
      </c>
      <c r="O470" s="629">
        <v>1560</v>
      </c>
      <c r="P470" s="642">
        <v>3.0174081237911023</v>
      </c>
      <c r="Q470" s="630">
        <v>520</v>
      </c>
    </row>
    <row r="471" spans="1:17" ht="14.4" customHeight="1" x14ac:dyDescent="0.3">
      <c r="A471" s="625" t="s">
        <v>526</v>
      </c>
      <c r="B471" s="626" t="s">
        <v>5138</v>
      </c>
      <c r="C471" s="626" t="s">
        <v>5155</v>
      </c>
      <c r="D471" s="626" t="s">
        <v>5307</v>
      </c>
      <c r="E471" s="626" t="s">
        <v>5308</v>
      </c>
      <c r="F471" s="629"/>
      <c r="G471" s="629"/>
      <c r="H471" s="629"/>
      <c r="I471" s="629"/>
      <c r="J471" s="629">
        <v>1</v>
      </c>
      <c r="K471" s="629">
        <v>1364</v>
      </c>
      <c r="L471" s="629"/>
      <c r="M471" s="629">
        <v>1364</v>
      </c>
      <c r="N471" s="629">
        <v>4</v>
      </c>
      <c r="O471" s="629">
        <v>5464</v>
      </c>
      <c r="P471" s="642"/>
      <c r="Q471" s="630">
        <v>1366</v>
      </c>
    </row>
    <row r="472" spans="1:17" ht="14.4" customHeight="1" x14ac:dyDescent="0.3">
      <c r="A472" s="625" t="s">
        <v>526</v>
      </c>
      <c r="B472" s="626" t="s">
        <v>5138</v>
      </c>
      <c r="C472" s="626" t="s">
        <v>5155</v>
      </c>
      <c r="D472" s="626" t="s">
        <v>5630</v>
      </c>
      <c r="E472" s="626" t="s">
        <v>5631</v>
      </c>
      <c r="F472" s="629">
        <v>1</v>
      </c>
      <c r="G472" s="629">
        <v>1666</v>
      </c>
      <c r="H472" s="629">
        <v>1</v>
      </c>
      <c r="I472" s="629">
        <v>1666</v>
      </c>
      <c r="J472" s="629"/>
      <c r="K472" s="629"/>
      <c r="L472" s="629"/>
      <c r="M472" s="629"/>
      <c r="N472" s="629"/>
      <c r="O472" s="629"/>
      <c r="P472" s="642"/>
      <c r="Q472" s="630"/>
    </row>
    <row r="473" spans="1:17" ht="14.4" customHeight="1" x14ac:dyDescent="0.3">
      <c r="A473" s="625" t="s">
        <v>526</v>
      </c>
      <c r="B473" s="626" t="s">
        <v>5138</v>
      </c>
      <c r="C473" s="626" t="s">
        <v>5155</v>
      </c>
      <c r="D473" s="626" t="s">
        <v>5219</v>
      </c>
      <c r="E473" s="626" t="s">
        <v>5220</v>
      </c>
      <c r="F473" s="629">
        <v>13</v>
      </c>
      <c r="G473" s="629">
        <v>2223</v>
      </c>
      <c r="H473" s="629">
        <v>1</v>
      </c>
      <c r="I473" s="629">
        <v>171</v>
      </c>
      <c r="J473" s="629">
        <v>27</v>
      </c>
      <c r="K473" s="629">
        <v>4644</v>
      </c>
      <c r="L473" s="629">
        <v>2.0890688259109313</v>
      </c>
      <c r="M473" s="629">
        <v>172</v>
      </c>
      <c r="N473" s="629">
        <v>8</v>
      </c>
      <c r="O473" s="629">
        <v>1376</v>
      </c>
      <c r="P473" s="642">
        <v>0.61898335582546105</v>
      </c>
      <c r="Q473" s="630">
        <v>172</v>
      </c>
    </row>
    <row r="474" spans="1:17" ht="14.4" customHeight="1" x14ac:dyDescent="0.3">
      <c r="A474" s="625" t="s">
        <v>526</v>
      </c>
      <c r="B474" s="626" t="s">
        <v>5138</v>
      </c>
      <c r="C474" s="626" t="s">
        <v>5155</v>
      </c>
      <c r="D474" s="626" t="s">
        <v>5221</v>
      </c>
      <c r="E474" s="626" t="s">
        <v>5194</v>
      </c>
      <c r="F474" s="629">
        <v>10</v>
      </c>
      <c r="G474" s="629">
        <v>3600</v>
      </c>
      <c r="H474" s="629">
        <v>1</v>
      </c>
      <c r="I474" s="629">
        <v>360</v>
      </c>
      <c r="J474" s="629">
        <v>29</v>
      </c>
      <c r="K474" s="629">
        <v>10498</v>
      </c>
      <c r="L474" s="629">
        <v>2.9161111111111113</v>
      </c>
      <c r="M474" s="629">
        <v>362</v>
      </c>
      <c r="N474" s="629">
        <v>12</v>
      </c>
      <c r="O474" s="629">
        <v>4380</v>
      </c>
      <c r="P474" s="642">
        <v>1.2166666666666666</v>
      </c>
      <c r="Q474" s="630">
        <v>365</v>
      </c>
    </row>
    <row r="475" spans="1:17" ht="14.4" customHeight="1" x14ac:dyDescent="0.3">
      <c r="A475" s="625" t="s">
        <v>526</v>
      </c>
      <c r="B475" s="626" t="s">
        <v>5138</v>
      </c>
      <c r="C475" s="626" t="s">
        <v>5155</v>
      </c>
      <c r="D475" s="626" t="s">
        <v>5222</v>
      </c>
      <c r="E475" s="626" t="s">
        <v>5196</v>
      </c>
      <c r="F475" s="629"/>
      <c r="G475" s="629"/>
      <c r="H475" s="629"/>
      <c r="I475" s="629"/>
      <c r="J475" s="629">
        <v>1</v>
      </c>
      <c r="K475" s="629">
        <v>386</v>
      </c>
      <c r="L475" s="629"/>
      <c r="M475" s="629">
        <v>386</v>
      </c>
      <c r="N475" s="629"/>
      <c r="O475" s="629"/>
      <c r="P475" s="642"/>
      <c r="Q475" s="630"/>
    </row>
    <row r="476" spans="1:17" ht="14.4" customHeight="1" x14ac:dyDescent="0.3">
      <c r="A476" s="625" t="s">
        <v>526</v>
      </c>
      <c r="B476" s="626" t="s">
        <v>5138</v>
      </c>
      <c r="C476" s="626" t="s">
        <v>5155</v>
      </c>
      <c r="D476" s="626" t="s">
        <v>5223</v>
      </c>
      <c r="E476" s="626" t="s">
        <v>5198</v>
      </c>
      <c r="F476" s="629">
        <v>11</v>
      </c>
      <c r="G476" s="629">
        <v>6028</v>
      </c>
      <c r="H476" s="629">
        <v>1</v>
      </c>
      <c r="I476" s="629">
        <v>548</v>
      </c>
      <c r="J476" s="629">
        <v>21</v>
      </c>
      <c r="K476" s="629">
        <v>11550</v>
      </c>
      <c r="L476" s="629">
        <v>1.916058394160584</v>
      </c>
      <c r="M476" s="629">
        <v>550</v>
      </c>
      <c r="N476" s="629">
        <v>20</v>
      </c>
      <c r="O476" s="629">
        <v>11060</v>
      </c>
      <c r="P476" s="642">
        <v>1.8347710683477108</v>
      </c>
      <c r="Q476" s="630">
        <v>553</v>
      </c>
    </row>
    <row r="477" spans="1:17" ht="14.4" customHeight="1" x14ac:dyDescent="0.3">
      <c r="A477" s="625" t="s">
        <v>526</v>
      </c>
      <c r="B477" s="626" t="s">
        <v>5138</v>
      </c>
      <c r="C477" s="626" t="s">
        <v>5155</v>
      </c>
      <c r="D477" s="626" t="s">
        <v>5224</v>
      </c>
      <c r="E477" s="626" t="s">
        <v>5200</v>
      </c>
      <c r="F477" s="629">
        <v>4</v>
      </c>
      <c r="G477" s="629">
        <v>2964</v>
      </c>
      <c r="H477" s="629">
        <v>1</v>
      </c>
      <c r="I477" s="629">
        <v>741</v>
      </c>
      <c r="J477" s="629">
        <v>3</v>
      </c>
      <c r="K477" s="629">
        <v>2229</v>
      </c>
      <c r="L477" s="629">
        <v>0.75202429149797567</v>
      </c>
      <c r="M477" s="629">
        <v>743</v>
      </c>
      <c r="N477" s="629">
        <v>1</v>
      </c>
      <c r="O477" s="629">
        <v>746</v>
      </c>
      <c r="P477" s="642">
        <v>0.25168690958164641</v>
      </c>
      <c r="Q477" s="630">
        <v>746</v>
      </c>
    </row>
    <row r="478" spans="1:17" ht="14.4" customHeight="1" x14ac:dyDescent="0.3">
      <c r="A478" s="625" t="s">
        <v>526</v>
      </c>
      <c r="B478" s="626" t="s">
        <v>5138</v>
      </c>
      <c r="C478" s="626" t="s">
        <v>5155</v>
      </c>
      <c r="D478" s="626" t="s">
        <v>5285</v>
      </c>
      <c r="E478" s="626" t="s">
        <v>5280</v>
      </c>
      <c r="F478" s="629">
        <v>384</v>
      </c>
      <c r="G478" s="629">
        <v>306432</v>
      </c>
      <c r="H478" s="629">
        <v>1</v>
      </c>
      <c r="I478" s="629">
        <v>798</v>
      </c>
      <c r="J478" s="629">
        <v>453</v>
      </c>
      <c r="K478" s="629">
        <v>362400</v>
      </c>
      <c r="L478" s="629">
        <v>1.1826441102756893</v>
      </c>
      <c r="M478" s="629">
        <v>800</v>
      </c>
      <c r="N478" s="629">
        <v>339</v>
      </c>
      <c r="O478" s="629">
        <v>272217</v>
      </c>
      <c r="P478" s="642">
        <v>0.88834390664160401</v>
      </c>
      <c r="Q478" s="630">
        <v>803</v>
      </c>
    </row>
    <row r="479" spans="1:17" ht="14.4" customHeight="1" x14ac:dyDescent="0.3">
      <c r="A479" s="625" t="s">
        <v>526</v>
      </c>
      <c r="B479" s="626" t="s">
        <v>5138</v>
      </c>
      <c r="C479" s="626" t="s">
        <v>5155</v>
      </c>
      <c r="D479" s="626" t="s">
        <v>5286</v>
      </c>
      <c r="E479" s="626" t="s">
        <v>5280</v>
      </c>
      <c r="F479" s="629">
        <v>152</v>
      </c>
      <c r="G479" s="629">
        <v>140448</v>
      </c>
      <c r="H479" s="629">
        <v>1</v>
      </c>
      <c r="I479" s="629">
        <v>924</v>
      </c>
      <c r="J479" s="629">
        <v>519</v>
      </c>
      <c r="K479" s="629">
        <v>480594</v>
      </c>
      <c r="L479" s="629">
        <v>3.4218643198906356</v>
      </c>
      <c r="M479" s="629">
        <v>926</v>
      </c>
      <c r="N479" s="629">
        <v>465</v>
      </c>
      <c r="O479" s="629">
        <v>431985</v>
      </c>
      <c r="P479" s="642">
        <v>3.0757646958304852</v>
      </c>
      <c r="Q479" s="630">
        <v>929</v>
      </c>
    </row>
    <row r="480" spans="1:17" ht="14.4" customHeight="1" x14ac:dyDescent="0.3">
      <c r="A480" s="625" t="s">
        <v>526</v>
      </c>
      <c r="B480" s="626" t="s">
        <v>5138</v>
      </c>
      <c r="C480" s="626" t="s">
        <v>5155</v>
      </c>
      <c r="D480" s="626" t="s">
        <v>5287</v>
      </c>
      <c r="E480" s="626" t="s">
        <v>5280</v>
      </c>
      <c r="F480" s="629">
        <v>70</v>
      </c>
      <c r="G480" s="629">
        <v>70490</v>
      </c>
      <c r="H480" s="629">
        <v>1</v>
      </c>
      <c r="I480" s="629">
        <v>1007</v>
      </c>
      <c r="J480" s="629">
        <v>86</v>
      </c>
      <c r="K480" s="629">
        <v>86774</v>
      </c>
      <c r="L480" s="629">
        <v>1.2310114909916301</v>
      </c>
      <c r="M480" s="629">
        <v>1009</v>
      </c>
      <c r="N480" s="629">
        <v>109</v>
      </c>
      <c r="O480" s="629">
        <v>110308</v>
      </c>
      <c r="P480" s="642">
        <v>1.564874450276635</v>
      </c>
      <c r="Q480" s="630">
        <v>1012</v>
      </c>
    </row>
    <row r="481" spans="1:17" ht="14.4" customHeight="1" x14ac:dyDescent="0.3">
      <c r="A481" s="625" t="s">
        <v>526</v>
      </c>
      <c r="B481" s="626" t="s">
        <v>5138</v>
      </c>
      <c r="C481" s="626" t="s">
        <v>5155</v>
      </c>
      <c r="D481" s="626" t="s">
        <v>5225</v>
      </c>
      <c r="E481" s="626" t="s">
        <v>5206</v>
      </c>
      <c r="F481" s="629"/>
      <c r="G481" s="629"/>
      <c r="H481" s="629"/>
      <c r="I481" s="629"/>
      <c r="J481" s="629">
        <v>1</v>
      </c>
      <c r="K481" s="629">
        <v>435</v>
      </c>
      <c r="L481" s="629"/>
      <c r="M481" s="629">
        <v>435</v>
      </c>
      <c r="N481" s="629"/>
      <c r="O481" s="629"/>
      <c r="P481" s="642"/>
      <c r="Q481" s="630"/>
    </row>
    <row r="482" spans="1:17" ht="14.4" customHeight="1" x14ac:dyDescent="0.3">
      <c r="A482" s="625" t="s">
        <v>526</v>
      </c>
      <c r="B482" s="626" t="s">
        <v>5138</v>
      </c>
      <c r="C482" s="626" t="s">
        <v>5155</v>
      </c>
      <c r="D482" s="626" t="s">
        <v>5226</v>
      </c>
      <c r="E482" s="626" t="s">
        <v>5208</v>
      </c>
      <c r="F482" s="629"/>
      <c r="G482" s="629"/>
      <c r="H482" s="629"/>
      <c r="I482" s="629"/>
      <c r="J482" s="629">
        <v>1</v>
      </c>
      <c r="K482" s="629">
        <v>428</v>
      </c>
      <c r="L482" s="629"/>
      <c r="M482" s="629">
        <v>428</v>
      </c>
      <c r="N482" s="629"/>
      <c r="O482" s="629"/>
      <c r="P482" s="642"/>
      <c r="Q482" s="630"/>
    </row>
    <row r="483" spans="1:17" ht="14.4" customHeight="1" x14ac:dyDescent="0.3">
      <c r="A483" s="625" t="s">
        <v>526</v>
      </c>
      <c r="B483" s="626" t="s">
        <v>5138</v>
      </c>
      <c r="C483" s="626" t="s">
        <v>5155</v>
      </c>
      <c r="D483" s="626" t="s">
        <v>5293</v>
      </c>
      <c r="E483" s="626" t="s">
        <v>5210</v>
      </c>
      <c r="F483" s="629">
        <v>7</v>
      </c>
      <c r="G483" s="629">
        <v>4088</v>
      </c>
      <c r="H483" s="629">
        <v>1</v>
      </c>
      <c r="I483" s="629">
        <v>584</v>
      </c>
      <c r="J483" s="629"/>
      <c r="K483" s="629"/>
      <c r="L483" s="629"/>
      <c r="M483" s="629"/>
      <c r="N483" s="629"/>
      <c r="O483" s="629"/>
      <c r="P483" s="642"/>
      <c r="Q483" s="630"/>
    </row>
    <row r="484" spans="1:17" ht="14.4" customHeight="1" x14ac:dyDescent="0.3">
      <c r="A484" s="625" t="s">
        <v>526</v>
      </c>
      <c r="B484" s="626" t="s">
        <v>5138</v>
      </c>
      <c r="C484" s="626" t="s">
        <v>5155</v>
      </c>
      <c r="D484" s="626" t="s">
        <v>5288</v>
      </c>
      <c r="E484" s="626" t="s">
        <v>5210</v>
      </c>
      <c r="F484" s="629"/>
      <c r="G484" s="629"/>
      <c r="H484" s="629"/>
      <c r="I484" s="629"/>
      <c r="J484" s="629">
        <v>18</v>
      </c>
      <c r="K484" s="629">
        <v>14364</v>
      </c>
      <c r="L484" s="629"/>
      <c r="M484" s="629">
        <v>798</v>
      </c>
      <c r="N484" s="629">
        <v>5</v>
      </c>
      <c r="O484" s="629">
        <v>4005</v>
      </c>
      <c r="P484" s="642"/>
      <c r="Q484" s="630">
        <v>801</v>
      </c>
    </row>
    <row r="485" spans="1:17" ht="14.4" customHeight="1" x14ac:dyDescent="0.3">
      <c r="A485" s="625" t="s">
        <v>526</v>
      </c>
      <c r="B485" s="626" t="s">
        <v>5138</v>
      </c>
      <c r="C485" s="626" t="s">
        <v>5155</v>
      </c>
      <c r="D485" s="626" t="s">
        <v>5289</v>
      </c>
      <c r="E485" s="626" t="s">
        <v>5212</v>
      </c>
      <c r="F485" s="629">
        <v>1</v>
      </c>
      <c r="G485" s="629">
        <v>698</v>
      </c>
      <c r="H485" s="629">
        <v>1</v>
      </c>
      <c r="I485" s="629">
        <v>698</v>
      </c>
      <c r="J485" s="629">
        <v>4</v>
      </c>
      <c r="K485" s="629">
        <v>2804</v>
      </c>
      <c r="L485" s="629">
        <v>4.0171919770773643</v>
      </c>
      <c r="M485" s="629">
        <v>701</v>
      </c>
      <c r="N485" s="629">
        <v>4</v>
      </c>
      <c r="O485" s="629">
        <v>2820</v>
      </c>
      <c r="P485" s="642">
        <v>4.0401146131805161</v>
      </c>
      <c r="Q485" s="630">
        <v>705</v>
      </c>
    </row>
    <row r="486" spans="1:17" ht="14.4" customHeight="1" x14ac:dyDescent="0.3">
      <c r="A486" s="625" t="s">
        <v>526</v>
      </c>
      <c r="B486" s="626" t="s">
        <v>5138</v>
      </c>
      <c r="C486" s="626" t="s">
        <v>5155</v>
      </c>
      <c r="D486" s="626" t="s">
        <v>5227</v>
      </c>
      <c r="E486" s="626" t="s">
        <v>5214</v>
      </c>
      <c r="F486" s="629">
        <v>1</v>
      </c>
      <c r="G486" s="629">
        <v>813</v>
      </c>
      <c r="H486" s="629">
        <v>1</v>
      </c>
      <c r="I486" s="629">
        <v>813</v>
      </c>
      <c r="J486" s="629">
        <v>2</v>
      </c>
      <c r="K486" s="629">
        <v>1630</v>
      </c>
      <c r="L486" s="629">
        <v>2.0049200492004919</v>
      </c>
      <c r="M486" s="629">
        <v>815</v>
      </c>
      <c r="N486" s="629">
        <v>4</v>
      </c>
      <c r="O486" s="629">
        <v>3272</v>
      </c>
      <c r="P486" s="642">
        <v>4.0246002460024597</v>
      </c>
      <c r="Q486" s="630">
        <v>818</v>
      </c>
    </row>
    <row r="487" spans="1:17" ht="14.4" customHeight="1" x14ac:dyDescent="0.3">
      <c r="A487" s="625" t="s">
        <v>526</v>
      </c>
      <c r="B487" s="626" t="s">
        <v>5138</v>
      </c>
      <c r="C487" s="626" t="s">
        <v>5155</v>
      </c>
      <c r="D487" s="626" t="s">
        <v>5228</v>
      </c>
      <c r="E487" s="626" t="s">
        <v>5220</v>
      </c>
      <c r="F487" s="629">
        <v>46</v>
      </c>
      <c r="G487" s="629">
        <v>9430</v>
      </c>
      <c r="H487" s="629">
        <v>1</v>
      </c>
      <c r="I487" s="629">
        <v>205</v>
      </c>
      <c r="J487" s="629">
        <v>86</v>
      </c>
      <c r="K487" s="629">
        <v>17716</v>
      </c>
      <c r="L487" s="629">
        <v>1.8786850477200425</v>
      </c>
      <c r="M487" s="629">
        <v>206</v>
      </c>
      <c r="N487" s="629">
        <v>84</v>
      </c>
      <c r="O487" s="629">
        <v>17388</v>
      </c>
      <c r="P487" s="642">
        <v>1.8439024390243903</v>
      </c>
      <c r="Q487" s="630">
        <v>207</v>
      </c>
    </row>
    <row r="488" spans="1:17" ht="14.4" customHeight="1" x14ac:dyDescent="0.3">
      <c r="A488" s="625" t="s">
        <v>526</v>
      </c>
      <c r="B488" s="626" t="s">
        <v>5632</v>
      </c>
      <c r="C488" s="626" t="s">
        <v>5155</v>
      </c>
      <c r="D488" s="626" t="s">
        <v>5633</v>
      </c>
      <c r="E488" s="626" t="s">
        <v>5183</v>
      </c>
      <c r="F488" s="629"/>
      <c r="G488" s="629"/>
      <c r="H488" s="629"/>
      <c r="I488" s="629"/>
      <c r="J488" s="629">
        <v>1</v>
      </c>
      <c r="K488" s="629">
        <v>237</v>
      </c>
      <c r="L488" s="629"/>
      <c r="M488" s="629">
        <v>237</v>
      </c>
      <c r="N488" s="629"/>
      <c r="O488" s="629"/>
      <c r="P488" s="642"/>
      <c r="Q488" s="630"/>
    </row>
    <row r="489" spans="1:17" ht="14.4" customHeight="1" x14ac:dyDescent="0.3">
      <c r="A489" s="625" t="s">
        <v>526</v>
      </c>
      <c r="B489" s="626" t="s">
        <v>5632</v>
      </c>
      <c r="C489" s="626" t="s">
        <v>5155</v>
      </c>
      <c r="D489" s="626" t="s">
        <v>5411</v>
      </c>
      <c r="E489" s="626" t="s">
        <v>5412</v>
      </c>
      <c r="F489" s="629"/>
      <c r="G489" s="629"/>
      <c r="H489" s="629"/>
      <c r="I489" s="629"/>
      <c r="J489" s="629"/>
      <c r="K489" s="629"/>
      <c r="L489" s="629"/>
      <c r="M489" s="629"/>
      <c r="N489" s="629">
        <v>1</v>
      </c>
      <c r="O489" s="629">
        <v>806</v>
      </c>
      <c r="P489" s="642"/>
      <c r="Q489" s="630">
        <v>806</v>
      </c>
    </row>
    <row r="490" spans="1:17" ht="14.4" customHeight="1" x14ac:dyDescent="0.3">
      <c r="A490" s="625" t="s">
        <v>526</v>
      </c>
      <c r="B490" s="626" t="s">
        <v>5634</v>
      </c>
      <c r="C490" s="626" t="s">
        <v>5139</v>
      </c>
      <c r="D490" s="626" t="s">
        <v>5635</v>
      </c>
      <c r="E490" s="626" t="s">
        <v>5636</v>
      </c>
      <c r="F490" s="629">
        <v>127</v>
      </c>
      <c r="G490" s="629">
        <v>38812.120000000003</v>
      </c>
      <c r="H490" s="629">
        <v>1</v>
      </c>
      <c r="I490" s="629">
        <v>305.60724409448824</v>
      </c>
      <c r="J490" s="629">
        <v>84.4</v>
      </c>
      <c r="K490" s="629">
        <v>17737.43</v>
      </c>
      <c r="L490" s="629">
        <v>0.45700750178037169</v>
      </c>
      <c r="M490" s="629">
        <v>210.1591232227488</v>
      </c>
      <c r="N490" s="629">
        <v>123</v>
      </c>
      <c r="O490" s="629">
        <v>14093.34</v>
      </c>
      <c r="P490" s="642">
        <v>0.36311698510671409</v>
      </c>
      <c r="Q490" s="630">
        <v>114.58</v>
      </c>
    </row>
    <row r="491" spans="1:17" ht="14.4" customHeight="1" x14ac:dyDescent="0.3">
      <c r="A491" s="625" t="s">
        <v>526</v>
      </c>
      <c r="B491" s="626" t="s">
        <v>5634</v>
      </c>
      <c r="C491" s="626" t="s">
        <v>5139</v>
      </c>
      <c r="D491" s="626" t="s">
        <v>5637</v>
      </c>
      <c r="E491" s="626" t="s">
        <v>5638</v>
      </c>
      <c r="F491" s="629">
        <v>33</v>
      </c>
      <c r="G491" s="629">
        <v>4986.07</v>
      </c>
      <c r="H491" s="629">
        <v>1</v>
      </c>
      <c r="I491" s="629">
        <v>151.0930303030303</v>
      </c>
      <c r="J491" s="629">
        <v>123.55</v>
      </c>
      <c r="K491" s="629">
        <v>11849.5</v>
      </c>
      <c r="L491" s="629">
        <v>2.3765209874710944</v>
      </c>
      <c r="M491" s="629">
        <v>95.908539053014977</v>
      </c>
      <c r="N491" s="629">
        <v>52.85</v>
      </c>
      <c r="O491" s="629">
        <v>4402.4000000000005</v>
      </c>
      <c r="P491" s="642">
        <v>0.88293987047915512</v>
      </c>
      <c r="Q491" s="630">
        <v>83.29990539262063</v>
      </c>
    </row>
    <row r="492" spans="1:17" ht="14.4" customHeight="1" x14ac:dyDescent="0.3">
      <c r="A492" s="625" t="s">
        <v>526</v>
      </c>
      <c r="B492" s="626" t="s">
        <v>5634</v>
      </c>
      <c r="C492" s="626" t="s">
        <v>5139</v>
      </c>
      <c r="D492" s="626" t="s">
        <v>5639</v>
      </c>
      <c r="E492" s="626" t="s">
        <v>5640</v>
      </c>
      <c r="F492" s="629"/>
      <c r="G492" s="629"/>
      <c r="H492" s="629"/>
      <c r="I492" s="629"/>
      <c r="J492" s="629">
        <v>14</v>
      </c>
      <c r="K492" s="629">
        <v>23554.02</v>
      </c>
      <c r="L492" s="629"/>
      <c r="M492" s="629">
        <v>1682.43</v>
      </c>
      <c r="N492" s="629">
        <v>5</v>
      </c>
      <c r="O492" s="629">
        <v>5321.5999999999995</v>
      </c>
      <c r="P492" s="642"/>
      <c r="Q492" s="630">
        <v>1064.32</v>
      </c>
    </row>
    <row r="493" spans="1:17" ht="14.4" customHeight="1" x14ac:dyDescent="0.3">
      <c r="A493" s="625" t="s">
        <v>526</v>
      </c>
      <c r="B493" s="626" t="s">
        <v>5634</v>
      </c>
      <c r="C493" s="626" t="s">
        <v>5139</v>
      </c>
      <c r="D493" s="626" t="s">
        <v>5641</v>
      </c>
      <c r="E493" s="626" t="s">
        <v>5642</v>
      </c>
      <c r="F493" s="629">
        <v>12.3</v>
      </c>
      <c r="G493" s="629">
        <v>46675.330000000009</v>
      </c>
      <c r="H493" s="629">
        <v>1</v>
      </c>
      <c r="I493" s="629">
        <v>3794.7422764227649</v>
      </c>
      <c r="J493" s="629"/>
      <c r="K493" s="629"/>
      <c r="L493" s="629"/>
      <c r="M493" s="629"/>
      <c r="N493" s="629">
        <v>31</v>
      </c>
      <c r="O493" s="629">
        <v>161659.41999999998</v>
      </c>
      <c r="P493" s="642">
        <v>3.4634874568642569</v>
      </c>
      <c r="Q493" s="630">
        <v>5214.82</v>
      </c>
    </row>
    <row r="494" spans="1:17" ht="14.4" customHeight="1" x14ac:dyDescent="0.3">
      <c r="A494" s="625" t="s">
        <v>526</v>
      </c>
      <c r="B494" s="626" t="s">
        <v>5634</v>
      </c>
      <c r="C494" s="626" t="s">
        <v>5139</v>
      </c>
      <c r="D494" s="626" t="s">
        <v>5643</v>
      </c>
      <c r="E494" s="626" t="s">
        <v>5644</v>
      </c>
      <c r="F494" s="629">
        <v>186</v>
      </c>
      <c r="G494" s="629">
        <v>23646.42</v>
      </c>
      <c r="H494" s="629">
        <v>1</v>
      </c>
      <c r="I494" s="629">
        <v>127.13129032258064</v>
      </c>
      <c r="J494" s="629">
        <v>35</v>
      </c>
      <c r="K494" s="629">
        <v>4827.8999999999996</v>
      </c>
      <c r="L494" s="629">
        <v>0.20417044102236195</v>
      </c>
      <c r="M494" s="629">
        <v>137.94</v>
      </c>
      <c r="N494" s="629">
        <v>23</v>
      </c>
      <c r="O494" s="629">
        <v>2713.08</v>
      </c>
      <c r="P494" s="642">
        <v>0.11473533837257395</v>
      </c>
      <c r="Q494" s="630">
        <v>117.96</v>
      </c>
    </row>
    <row r="495" spans="1:17" ht="14.4" customHeight="1" x14ac:dyDescent="0.3">
      <c r="A495" s="625" t="s">
        <v>526</v>
      </c>
      <c r="B495" s="626" t="s">
        <v>5634</v>
      </c>
      <c r="C495" s="626" t="s">
        <v>5139</v>
      </c>
      <c r="D495" s="626" t="s">
        <v>5645</v>
      </c>
      <c r="E495" s="626" t="s">
        <v>5646</v>
      </c>
      <c r="F495" s="629">
        <v>0</v>
      </c>
      <c r="G495" s="629">
        <v>0</v>
      </c>
      <c r="H495" s="629"/>
      <c r="I495" s="629"/>
      <c r="J495" s="629">
        <v>0</v>
      </c>
      <c r="K495" s="629">
        <v>0</v>
      </c>
      <c r="L495" s="629"/>
      <c r="M495" s="629"/>
      <c r="N495" s="629"/>
      <c r="O495" s="629"/>
      <c r="P495" s="642"/>
      <c r="Q495" s="630"/>
    </row>
    <row r="496" spans="1:17" ht="14.4" customHeight="1" x14ac:dyDescent="0.3">
      <c r="A496" s="625" t="s">
        <v>526</v>
      </c>
      <c r="B496" s="626" t="s">
        <v>5634</v>
      </c>
      <c r="C496" s="626" t="s">
        <v>5139</v>
      </c>
      <c r="D496" s="626" t="s">
        <v>5647</v>
      </c>
      <c r="E496" s="626" t="s">
        <v>5648</v>
      </c>
      <c r="F496" s="629">
        <v>81.25</v>
      </c>
      <c r="G496" s="629">
        <v>24416.99</v>
      </c>
      <c r="H496" s="629">
        <v>1</v>
      </c>
      <c r="I496" s="629">
        <v>300.51680000000005</v>
      </c>
      <c r="J496" s="629">
        <v>70.25</v>
      </c>
      <c r="K496" s="629">
        <v>15740.299999999997</v>
      </c>
      <c r="L496" s="629">
        <v>0.64464538831362905</v>
      </c>
      <c r="M496" s="629">
        <v>224.06120996441277</v>
      </c>
      <c r="N496" s="629">
        <v>99</v>
      </c>
      <c r="O496" s="629">
        <v>8323.92</v>
      </c>
      <c r="P496" s="642">
        <v>0.34090688491906657</v>
      </c>
      <c r="Q496" s="630">
        <v>84.08</v>
      </c>
    </row>
    <row r="497" spans="1:17" ht="14.4" customHeight="1" x14ac:dyDescent="0.3">
      <c r="A497" s="625" t="s">
        <v>526</v>
      </c>
      <c r="B497" s="626" t="s">
        <v>5634</v>
      </c>
      <c r="C497" s="626" t="s">
        <v>5139</v>
      </c>
      <c r="D497" s="626" t="s">
        <v>5649</v>
      </c>
      <c r="E497" s="626" t="s">
        <v>5650</v>
      </c>
      <c r="F497" s="629"/>
      <c r="G497" s="629"/>
      <c r="H497" s="629"/>
      <c r="I497" s="629"/>
      <c r="J497" s="629">
        <v>3</v>
      </c>
      <c r="K497" s="629">
        <v>99805.1</v>
      </c>
      <c r="L497" s="629"/>
      <c r="M497" s="629">
        <v>33268.366666666669</v>
      </c>
      <c r="N497" s="629"/>
      <c r="O497" s="629"/>
      <c r="P497" s="642"/>
      <c r="Q497" s="630"/>
    </row>
    <row r="498" spans="1:17" ht="14.4" customHeight="1" x14ac:dyDescent="0.3">
      <c r="A498" s="625" t="s">
        <v>526</v>
      </c>
      <c r="B498" s="626" t="s">
        <v>5634</v>
      </c>
      <c r="C498" s="626" t="s">
        <v>5139</v>
      </c>
      <c r="D498" s="626" t="s">
        <v>5651</v>
      </c>
      <c r="E498" s="626" t="s">
        <v>5652</v>
      </c>
      <c r="F498" s="629">
        <v>86.76</v>
      </c>
      <c r="G498" s="629">
        <v>222192.42</v>
      </c>
      <c r="H498" s="629">
        <v>1</v>
      </c>
      <c r="I498" s="629">
        <v>2561.0006915629324</v>
      </c>
      <c r="J498" s="629">
        <v>124.69999999999999</v>
      </c>
      <c r="K498" s="629">
        <v>134830.85</v>
      </c>
      <c r="L498" s="629">
        <v>0.60682020565778072</v>
      </c>
      <c r="M498" s="629">
        <v>1081.2417802726545</v>
      </c>
      <c r="N498" s="629">
        <v>186.29999999999998</v>
      </c>
      <c r="O498" s="629">
        <v>201077.04</v>
      </c>
      <c r="P498" s="642">
        <v>0.90496804526455044</v>
      </c>
      <c r="Q498" s="630">
        <v>1079.3185185185187</v>
      </c>
    </row>
    <row r="499" spans="1:17" ht="14.4" customHeight="1" x14ac:dyDescent="0.3">
      <c r="A499" s="625" t="s">
        <v>526</v>
      </c>
      <c r="B499" s="626" t="s">
        <v>5634</v>
      </c>
      <c r="C499" s="626" t="s">
        <v>5139</v>
      </c>
      <c r="D499" s="626" t="s">
        <v>5653</v>
      </c>
      <c r="E499" s="626" t="s">
        <v>5654</v>
      </c>
      <c r="F499" s="629">
        <v>3</v>
      </c>
      <c r="G499" s="629">
        <v>1163.97</v>
      </c>
      <c r="H499" s="629">
        <v>1</v>
      </c>
      <c r="I499" s="629">
        <v>387.99</v>
      </c>
      <c r="J499" s="629"/>
      <c r="K499" s="629"/>
      <c r="L499" s="629"/>
      <c r="M499" s="629"/>
      <c r="N499" s="629"/>
      <c r="O499" s="629"/>
      <c r="P499" s="642"/>
      <c r="Q499" s="630"/>
    </row>
    <row r="500" spans="1:17" ht="14.4" customHeight="1" x14ac:dyDescent="0.3">
      <c r="A500" s="625" t="s">
        <v>526</v>
      </c>
      <c r="B500" s="626" t="s">
        <v>5634</v>
      </c>
      <c r="C500" s="626" t="s">
        <v>5139</v>
      </c>
      <c r="D500" s="626" t="s">
        <v>5655</v>
      </c>
      <c r="E500" s="626" t="s">
        <v>5656</v>
      </c>
      <c r="F500" s="629">
        <v>23</v>
      </c>
      <c r="G500" s="629">
        <v>23673.690000000002</v>
      </c>
      <c r="H500" s="629">
        <v>1</v>
      </c>
      <c r="I500" s="629">
        <v>1029.2908695652175</v>
      </c>
      <c r="J500" s="629"/>
      <c r="K500" s="629"/>
      <c r="L500" s="629"/>
      <c r="M500" s="629"/>
      <c r="N500" s="629">
        <v>38</v>
      </c>
      <c r="O500" s="629">
        <v>35254.5</v>
      </c>
      <c r="P500" s="642">
        <v>1.4891848292344791</v>
      </c>
      <c r="Q500" s="630">
        <v>927.75</v>
      </c>
    </row>
    <row r="501" spans="1:17" ht="14.4" customHeight="1" x14ac:dyDescent="0.3">
      <c r="A501" s="625" t="s">
        <v>526</v>
      </c>
      <c r="B501" s="626" t="s">
        <v>5634</v>
      </c>
      <c r="C501" s="626" t="s">
        <v>5139</v>
      </c>
      <c r="D501" s="626" t="s">
        <v>5657</v>
      </c>
      <c r="E501" s="626" t="s">
        <v>5658</v>
      </c>
      <c r="F501" s="629">
        <v>690</v>
      </c>
      <c r="G501" s="629">
        <v>71778.92</v>
      </c>
      <c r="H501" s="629">
        <v>1</v>
      </c>
      <c r="I501" s="629">
        <v>104.02742028985507</v>
      </c>
      <c r="J501" s="629">
        <v>791</v>
      </c>
      <c r="K501" s="629">
        <v>62445.990000000005</v>
      </c>
      <c r="L501" s="629">
        <v>0.86997672854370067</v>
      </c>
      <c r="M501" s="629">
        <v>78.945625790139076</v>
      </c>
      <c r="N501" s="629">
        <v>647</v>
      </c>
      <c r="O501" s="629">
        <v>40582.19</v>
      </c>
      <c r="P501" s="642">
        <v>0.56537755095785791</v>
      </c>
      <c r="Q501" s="630">
        <v>62.723632148377128</v>
      </c>
    </row>
    <row r="502" spans="1:17" ht="14.4" customHeight="1" x14ac:dyDescent="0.3">
      <c r="A502" s="625" t="s">
        <v>526</v>
      </c>
      <c r="B502" s="626" t="s">
        <v>5634</v>
      </c>
      <c r="C502" s="626" t="s">
        <v>5139</v>
      </c>
      <c r="D502" s="626" t="s">
        <v>5659</v>
      </c>
      <c r="E502" s="626" t="s">
        <v>5660</v>
      </c>
      <c r="F502" s="629">
        <v>17</v>
      </c>
      <c r="G502" s="629">
        <v>3087.2</v>
      </c>
      <c r="H502" s="629">
        <v>1</v>
      </c>
      <c r="I502" s="629">
        <v>181.6</v>
      </c>
      <c r="J502" s="629">
        <v>22</v>
      </c>
      <c r="K502" s="629">
        <v>3139.4</v>
      </c>
      <c r="L502" s="629">
        <v>1.0169085255247474</v>
      </c>
      <c r="M502" s="629">
        <v>142.70000000000002</v>
      </c>
      <c r="N502" s="629"/>
      <c r="O502" s="629"/>
      <c r="P502" s="642"/>
      <c r="Q502" s="630"/>
    </row>
    <row r="503" spans="1:17" ht="14.4" customHeight="1" x14ac:dyDescent="0.3">
      <c r="A503" s="625" t="s">
        <v>526</v>
      </c>
      <c r="B503" s="626" t="s">
        <v>5634</v>
      </c>
      <c r="C503" s="626" t="s">
        <v>5139</v>
      </c>
      <c r="D503" s="626" t="s">
        <v>5661</v>
      </c>
      <c r="E503" s="626" t="s">
        <v>5662</v>
      </c>
      <c r="F503" s="629">
        <v>87.69</v>
      </c>
      <c r="G503" s="629">
        <v>530264.35</v>
      </c>
      <c r="H503" s="629">
        <v>1</v>
      </c>
      <c r="I503" s="629">
        <v>6047.0332991219066</v>
      </c>
      <c r="J503" s="629">
        <v>74.12</v>
      </c>
      <c r="K503" s="629">
        <v>274320.24</v>
      </c>
      <c r="L503" s="629">
        <v>0.51732732928396941</v>
      </c>
      <c r="M503" s="629">
        <v>3701.0286022665941</v>
      </c>
      <c r="N503" s="629"/>
      <c r="O503" s="629"/>
      <c r="P503" s="642"/>
      <c r="Q503" s="630"/>
    </row>
    <row r="504" spans="1:17" ht="14.4" customHeight="1" x14ac:dyDescent="0.3">
      <c r="A504" s="625" t="s">
        <v>526</v>
      </c>
      <c r="B504" s="626" t="s">
        <v>5634</v>
      </c>
      <c r="C504" s="626" t="s">
        <v>5139</v>
      </c>
      <c r="D504" s="626" t="s">
        <v>5663</v>
      </c>
      <c r="E504" s="626" t="s">
        <v>5664</v>
      </c>
      <c r="F504" s="629">
        <v>42.949999999999996</v>
      </c>
      <c r="G504" s="629">
        <v>43423.350000000006</v>
      </c>
      <c r="H504" s="629">
        <v>1</v>
      </c>
      <c r="I504" s="629">
        <v>1011.0209545983704</v>
      </c>
      <c r="J504" s="629">
        <v>75.599999999999994</v>
      </c>
      <c r="K504" s="629">
        <v>88084.3</v>
      </c>
      <c r="L504" s="629">
        <v>2.0285007950791449</v>
      </c>
      <c r="M504" s="629">
        <v>1165.1362433862435</v>
      </c>
      <c r="N504" s="629">
        <v>108.58</v>
      </c>
      <c r="O504" s="629">
        <v>87893.549999999988</v>
      </c>
      <c r="P504" s="642">
        <v>2.0241079971950571</v>
      </c>
      <c r="Q504" s="630">
        <v>809.48194879351615</v>
      </c>
    </row>
    <row r="505" spans="1:17" ht="14.4" customHeight="1" x14ac:dyDescent="0.3">
      <c r="A505" s="625" t="s">
        <v>526</v>
      </c>
      <c r="B505" s="626" t="s">
        <v>5634</v>
      </c>
      <c r="C505" s="626" t="s">
        <v>5139</v>
      </c>
      <c r="D505" s="626" t="s">
        <v>5665</v>
      </c>
      <c r="E505" s="626" t="s">
        <v>5666</v>
      </c>
      <c r="F505" s="629">
        <v>0</v>
      </c>
      <c r="G505" s="629">
        <v>0</v>
      </c>
      <c r="H505" s="629"/>
      <c r="I505" s="629"/>
      <c r="J505" s="629"/>
      <c r="K505" s="629"/>
      <c r="L505" s="629"/>
      <c r="M505" s="629"/>
      <c r="N505" s="629"/>
      <c r="O505" s="629"/>
      <c r="P505" s="642"/>
      <c r="Q505" s="630"/>
    </row>
    <row r="506" spans="1:17" ht="14.4" customHeight="1" x14ac:dyDescent="0.3">
      <c r="A506" s="625" t="s">
        <v>526</v>
      </c>
      <c r="B506" s="626" t="s">
        <v>5634</v>
      </c>
      <c r="C506" s="626" t="s">
        <v>5139</v>
      </c>
      <c r="D506" s="626" t="s">
        <v>5667</v>
      </c>
      <c r="E506" s="626" t="s">
        <v>5668</v>
      </c>
      <c r="F506" s="629"/>
      <c r="G506" s="629"/>
      <c r="H506" s="629"/>
      <c r="I506" s="629"/>
      <c r="J506" s="629"/>
      <c r="K506" s="629"/>
      <c r="L506" s="629"/>
      <c r="M506" s="629"/>
      <c r="N506" s="629">
        <v>41</v>
      </c>
      <c r="O506" s="629">
        <v>50517.74</v>
      </c>
      <c r="P506" s="642"/>
      <c r="Q506" s="630">
        <v>1232.1399999999999</v>
      </c>
    </row>
    <row r="507" spans="1:17" ht="14.4" customHeight="1" x14ac:dyDescent="0.3">
      <c r="A507" s="625" t="s">
        <v>526</v>
      </c>
      <c r="B507" s="626" t="s">
        <v>5634</v>
      </c>
      <c r="C507" s="626" t="s">
        <v>5139</v>
      </c>
      <c r="D507" s="626" t="s">
        <v>5669</v>
      </c>
      <c r="E507" s="626" t="s">
        <v>5670</v>
      </c>
      <c r="F507" s="629"/>
      <c r="G507" s="629"/>
      <c r="H507" s="629"/>
      <c r="I507" s="629"/>
      <c r="J507" s="629">
        <v>10</v>
      </c>
      <c r="K507" s="629">
        <v>232087.8</v>
      </c>
      <c r="L507" s="629"/>
      <c r="M507" s="629">
        <v>23208.78</v>
      </c>
      <c r="N507" s="629">
        <v>2</v>
      </c>
      <c r="O507" s="629">
        <v>41286.82</v>
      </c>
      <c r="P507" s="642"/>
      <c r="Q507" s="630">
        <v>20643.41</v>
      </c>
    </row>
    <row r="508" spans="1:17" ht="14.4" customHeight="1" x14ac:dyDescent="0.3">
      <c r="A508" s="625" t="s">
        <v>526</v>
      </c>
      <c r="B508" s="626" t="s">
        <v>5634</v>
      </c>
      <c r="C508" s="626" t="s">
        <v>5139</v>
      </c>
      <c r="D508" s="626" t="s">
        <v>5671</v>
      </c>
      <c r="E508" s="626" t="s">
        <v>5672</v>
      </c>
      <c r="F508" s="629">
        <v>0.2</v>
      </c>
      <c r="G508" s="629">
        <v>2512.1999999999998</v>
      </c>
      <c r="H508" s="629">
        <v>1</v>
      </c>
      <c r="I508" s="629">
        <v>12560.999999999998</v>
      </c>
      <c r="J508" s="629">
        <v>7</v>
      </c>
      <c r="K508" s="629">
        <v>90580.28</v>
      </c>
      <c r="L508" s="629">
        <v>36.056157949207865</v>
      </c>
      <c r="M508" s="629">
        <v>12940.039999999999</v>
      </c>
      <c r="N508" s="629"/>
      <c r="O508" s="629"/>
      <c r="P508" s="642"/>
      <c r="Q508" s="630"/>
    </row>
    <row r="509" spans="1:17" ht="14.4" customHeight="1" x14ac:dyDescent="0.3">
      <c r="A509" s="625" t="s">
        <v>526</v>
      </c>
      <c r="B509" s="626" t="s">
        <v>5634</v>
      </c>
      <c r="C509" s="626" t="s">
        <v>5139</v>
      </c>
      <c r="D509" s="626" t="s">
        <v>5673</v>
      </c>
      <c r="E509" s="626" t="s">
        <v>5672</v>
      </c>
      <c r="F509" s="629"/>
      <c r="G509" s="629"/>
      <c r="H509" s="629"/>
      <c r="I509" s="629"/>
      <c r="J509" s="629">
        <v>1</v>
      </c>
      <c r="K509" s="629">
        <v>25880.07</v>
      </c>
      <c r="L509" s="629"/>
      <c r="M509" s="629">
        <v>25880.07</v>
      </c>
      <c r="N509" s="629"/>
      <c r="O509" s="629"/>
      <c r="P509" s="642"/>
      <c r="Q509" s="630"/>
    </row>
    <row r="510" spans="1:17" ht="14.4" customHeight="1" x14ac:dyDescent="0.3">
      <c r="A510" s="625" t="s">
        <v>526</v>
      </c>
      <c r="B510" s="626" t="s">
        <v>5634</v>
      </c>
      <c r="C510" s="626" t="s">
        <v>5139</v>
      </c>
      <c r="D510" s="626" t="s">
        <v>5674</v>
      </c>
      <c r="E510" s="626" t="s">
        <v>5675</v>
      </c>
      <c r="F510" s="629">
        <v>7.7</v>
      </c>
      <c r="G510" s="629">
        <v>108280.64000000001</v>
      </c>
      <c r="H510" s="629">
        <v>1</v>
      </c>
      <c r="I510" s="629">
        <v>14062.42077922078</v>
      </c>
      <c r="J510" s="629">
        <v>16.799999999999997</v>
      </c>
      <c r="K510" s="629">
        <v>233331.66</v>
      </c>
      <c r="L510" s="629">
        <v>2.1548788407604533</v>
      </c>
      <c r="M510" s="629">
        <v>13888.789285714289</v>
      </c>
      <c r="N510" s="629">
        <v>7.45</v>
      </c>
      <c r="O510" s="629">
        <v>101311.06000000001</v>
      </c>
      <c r="P510" s="642">
        <v>0.93563410781465639</v>
      </c>
      <c r="Q510" s="630">
        <v>13598.800000000001</v>
      </c>
    </row>
    <row r="511" spans="1:17" ht="14.4" customHeight="1" x14ac:dyDescent="0.3">
      <c r="A511" s="625" t="s">
        <v>526</v>
      </c>
      <c r="B511" s="626" t="s">
        <v>5634</v>
      </c>
      <c r="C511" s="626" t="s">
        <v>5139</v>
      </c>
      <c r="D511" s="626" t="s">
        <v>5676</v>
      </c>
      <c r="E511" s="626" t="s">
        <v>5677</v>
      </c>
      <c r="F511" s="629">
        <v>104</v>
      </c>
      <c r="G511" s="629">
        <v>442792.04000000004</v>
      </c>
      <c r="H511" s="629">
        <v>1</v>
      </c>
      <c r="I511" s="629">
        <v>4257.6157692307697</v>
      </c>
      <c r="J511" s="629">
        <v>91</v>
      </c>
      <c r="K511" s="629">
        <v>334758.96999999997</v>
      </c>
      <c r="L511" s="629">
        <v>0.75601849120864939</v>
      </c>
      <c r="M511" s="629">
        <v>3678.6699999999996</v>
      </c>
      <c r="N511" s="629">
        <v>119.3</v>
      </c>
      <c r="O511" s="629">
        <v>417167.38</v>
      </c>
      <c r="P511" s="642">
        <v>0.94212935715827228</v>
      </c>
      <c r="Q511" s="630">
        <v>3496.7927912824812</v>
      </c>
    </row>
    <row r="512" spans="1:17" ht="14.4" customHeight="1" x14ac:dyDescent="0.3">
      <c r="A512" s="625" t="s">
        <v>526</v>
      </c>
      <c r="B512" s="626" t="s">
        <v>5634</v>
      </c>
      <c r="C512" s="626" t="s">
        <v>5139</v>
      </c>
      <c r="D512" s="626" t="s">
        <v>5678</v>
      </c>
      <c r="E512" s="626" t="s">
        <v>5679</v>
      </c>
      <c r="F512" s="629"/>
      <c r="G512" s="629"/>
      <c r="H512" s="629"/>
      <c r="I512" s="629"/>
      <c r="J512" s="629"/>
      <c r="K512" s="629"/>
      <c r="L512" s="629"/>
      <c r="M512" s="629"/>
      <c r="N512" s="629">
        <v>2</v>
      </c>
      <c r="O512" s="629">
        <v>24317.46</v>
      </c>
      <c r="P512" s="642"/>
      <c r="Q512" s="630">
        <v>12158.73</v>
      </c>
    </row>
    <row r="513" spans="1:17" ht="14.4" customHeight="1" x14ac:dyDescent="0.3">
      <c r="A513" s="625" t="s">
        <v>526</v>
      </c>
      <c r="B513" s="626" t="s">
        <v>5634</v>
      </c>
      <c r="C513" s="626" t="s">
        <v>5139</v>
      </c>
      <c r="D513" s="626" t="s">
        <v>5680</v>
      </c>
      <c r="E513" s="626" t="s">
        <v>5681</v>
      </c>
      <c r="F513" s="629">
        <v>41</v>
      </c>
      <c r="G513" s="629">
        <v>443478.14</v>
      </c>
      <c r="H513" s="629">
        <v>1</v>
      </c>
      <c r="I513" s="629">
        <v>10816.54</v>
      </c>
      <c r="J513" s="629">
        <v>31</v>
      </c>
      <c r="K513" s="629">
        <v>348848.19</v>
      </c>
      <c r="L513" s="629">
        <v>0.78661868203920937</v>
      </c>
      <c r="M513" s="629">
        <v>11253.167419354839</v>
      </c>
      <c r="N513" s="629"/>
      <c r="O513" s="629"/>
      <c r="P513" s="642"/>
      <c r="Q513" s="630"/>
    </row>
    <row r="514" spans="1:17" ht="14.4" customHeight="1" x14ac:dyDescent="0.3">
      <c r="A514" s="625" t="s">
        <v>526</v>
      </c>
      <c r="B514" s="626" t="s">
        <v>5634</v>
      </c>
      <c r="C514" s="626" t="s">
        <v>5139</v>
      </c>
      <c r="D514" s="626" t="s">
        <v>5682</v>
      </c>
      <c r="E514" s="626" t="s">
        <v>5683</v>
      </c>
      <c r="F514" s="629"/>
      <c r="G514" s="629"/>
      <c r="H514" s="629"/>
      <c r="I514" s="629"/>
      <c r="J514" s="629">
        <v>1</v>
      </c>
      <c r="K514" s="629">
        <v>5754.32</v>
      </c>
      <c r="L514" s="629"/>
      <c r="M514" s="629">
        <v>5754.32</v>
      </c>
      <c r="N514" s="629">
        <v>16</v>
      </c>
      <c r="O514" s="629">
        <v>92775.84</v>
      </c>
      <c r="P514" s="642"/>
      <c r="Q514" s="630">
        <v>5798.49</v>
      </c>
    </row>
    <row r="515" spans="1:17" ht="14.4" customHeight="1" x14ac:dyDescent="0.3">
      <c r="A515" s="625" t="s">
        <v>526</v>
      </c>
      <c r="B515" s="626" t="s">
        <v>5634</v>
      </c>
      <c r="C515" s="626" t="s">
        <v>5139</v>
      </c>
      <c r="D515" s="626" t="s">
        <v>5684</v>
      </c>
      <c r="E515" s="626" t="s">
        <v>5685</v>
      </c>
      <c r="F515" s="629"/>
      <c r="G515" s="629"/>
      <c r="H515" s="629"/>
      <c r="I515" s="629"/>
      <c r="J515" s="629">
        <v>15</v>
      </c>
      <c r="K515" s="629">
        <v>190092.3</v>
      </c>
      <c r="L515" s="629"/>
      <c r="M515" s="629">
        <v>12672.82</v>
      </c>
      <c r="N515" s="629"/>
      <c r="O515" s="629"/>
      <c r="P515" s="642"/>
      <c r="Q515" s="630"/>
    </row>
    <row r="516" spans="1:17" ht="14.4" customHeight="1" x14ac:dyDescent="0.3">
      <c r="A516" s="625" t="s">
        <v>526</v>
      </c>
      <c r="B516" s="626" t="s">
        <v>5634</v>
      </c>
      <c r="C516" s="626" t="s">
        <v>5139</v>
      </c>
      <c r="D516" s="626" t="s">
        <v>5686</v>
      </c>
      <c r="E516" s="626" t="s">
        <v>5687</v>
      </c>
      <c r="F516" s="629">
        <v>10</v>
      </c>
      <c r="G516" s="629">
        <v>40137.730000000003</v>
      </c>
      <c r="H516" s="629">
        <v>1</v>
      </c>
      <c r="I516" s="629">
        <v>4013.7730000000001</v>
      </c>
      <c r="J516" s="629">
        <v>9</v>
      </c>
      <c r="K516" s="629">
        <v>36052.47</v>
      </c>
      <c r="L516" s="629">
        <v>0.89821895757433212</v>
      </c>
      <c r="M516" s="629">
        <v>4005.83</v>
      </c>
      <c r="N516" s="629"/>
      <c r="O516" s="629"/>
      <c r="P516" s="642"/>
      <c r="Q516" s="630"/>
    </row>
    <row r="517" spans="1:17" ht="14.4" customHeight="1" x14ac:dyDescent="0.3">
      <c r="A517" s="625" t="s">
        <v>526</v>
      </c>
      <c r="B517" s="626" t="s">
        <v>5634</v>
      </c>
      <c r="C517" s="626" t="s">
        <v>5139</v>
      </c>
      <c r="D517" s="626" t="s">
        <v>5688</v>
      </c>
      <c r="E517" s="626" t="s">
        <v>5689</v>
      </c>
      <c r="F517" s="629">
        <v>0</v>
      </c>
      <c r="G517" s="629">
        <v>0</v>
      </c>
      <c r="H517" s="629"/>
      <c r="I517" s="629"/>
      <c r="J517" s="629"/>
      <c r="K517" s="629"/>
      <c r="L517" s="629"/>
      <c r="M517" s="629"/>
      <c r="N517" s="629"/>
      <c r="O517" s="629"/>
      <c r="P517" s="642"/>
      <c r="Q517" s="630"/>
    </row>
    <row r="518" spans="1:17" ht="14.4" customHeight="1" x14ac:dyDescent="0.3">
      <c r="A518" s="625" t="s">
        <v>526</v>
      </c>
      <c r="B518" s="626" t="s">
        <v>5634</v>
      </c>
      <c r="C518" s="626" t="s">
        <v>5139</v>
      </c>
      <c r="D518" s="626" t="s">
        <v>5690</v>
      </c>
      <c r="E518" s="626" t="s">
        <v>5689</v>
      </c>
      <c r="F518" s="629">
        <v>0.1</v>
      </c>
      <c r="G518" s="629">
        <v>678.88</v>
      </c>
      <c r="H518" s="629">
        <v>1</v>
      </c>
      <c r="I518" s="629">
        <v>6788.7999999999993</v>
      </c>
      <c r="J518" s="629"/>
      <c r="K518" s="629"/>
      <c r="L518" s="629"/>
      <c r="M518" s="629"/>
      <c r="N518" s="629">
        <v>0.2</v>
      </c>
      <c r="O518" s="629">
        <v>1062.1500000000001</v>
      </c>
      <c r="P518" s="642">
        <v>1.5645622201272686</v>
      </c>
      <c r="Q518" s="630">
        <v>5310.75</v>
      </c>
    </row>
    <row r="519" spans="1:17" ht="14.4" customHeight="1" x14ac:dyDescent="0.3">
      <c r="A519" s="625" t="s">
        <v>526</v>
      </c>
      <c r="B519" s="626" t="s">
        <v>5634</v>
      </c>
      <c r="C519" s="626" t="s">
        <v>5139</v>
      </c>
      <c r="D519" s="626" t="s">
        <v>5691</v>
      </c>
      <c r="E519" s="626" t="s">
        <v>5692</v>
      </c>
      <c r="F519" s="629">
        <v>13</v>
      </c>
      <c r="G519" s="629">
        <v>5070.84</v>
      </c>
      <c r="H519" s="629">
        <v>1</v>
      </c>
      <c r="I519" s="629">
        <v>390.06461538461542</v>
      </c>
      <c r="J519" s="629">
        <v>25</v>
      </c>
      <c r="K519" s="629">
        <v>10526.62</v>
      </c>
      <c r="L519" s="629">
        <v>2.0759124720953532</v>
      </c>
      <c r="M519" s="629">
        <v>421.06480000000005</v>
      </c>
      <c r="N519" s="629"/>
      <c r="O519" s="629"/>
      <c r="P519" s="642"/>
      <c r="Q519" s="630"/>
    </row>
    <row r="520" spans="1:17" ht="14.4" customHeight="1" x14ac:dyDescent="0.3">
      <c r="A520" s="625" t="s">
        <v>526</v>
      </c>
      <c r="B520" s="626" t="s">
        <v>5634</v>
      </c>
      <c r="C520" s="626" t="s">
        <v>5139</v>
      </c>
      <c r="D520" s="626" t="s">
        <v>5693</v>
      </c>
      <c r="E520" s="626" t="s">
        <v>5694</v>
      </c>
      <c r="F520" s="629">
        <v>7.9</v>
      </c>
      <c r="G520" s="629">
        <v>4950.0200000000004</v>
      </c>
      <c r="H520" s="629">
        <v>1</v>
      </c>
      <c r="I520" s="629">
        <v>626.58481012658228</v>
      </c>
      <c r="J520" s="629">
        <v>18.2</v>
      </c>
      <c r="K520" s="629">
        <v>13078.140000000001</v>
      </c>
      <c r="L520" s="629">
        <v>2.6420378099482424</v>
      </c>
      <c r="M520" s="629">
        <v>718.57912087912098</v>
      </c>
      <c r="N520" s="629">
        <v>12.3</v>
      </c>
      <c r="O520" s="629">
        <v>5423.61</v>
      </c>
      <c r="P520" s="642">
        <v>1.095674360911673</v>
      </c>
      <c r="Q520" s="630">
        <v>440.94390243902433</v>
      </c>
    </row>
    <row r="521" spans="1:17" ht="14.4" customHeight="1" x14ac:dyDescent="0.3">
      <c r="A521" s="625" t="s">
        <v>526</v>
      </c>
      <c r="B521" s="626" t="s">
        <v>5634</v>
      </c>
      <c r="C521" s="626" t="s">
        <v>5139</v>
      </c>
      <c r="D521" s="626" t="s">
        <v>5695</v>
      </c>
      <c r="E521" s="626" t="s">
        <v>5696</v>
      </c>
      <c r="F521" s="629">
        <v>621.4</v>
      </c>
      <c r="G521" s="629">
        <v>49384.21</v>
      </c>
      <c r="H521" s="629">
        <v>1</v>
      </c>
      <c r="I521" s="629">
        <v>79.472497586095912</v>
      </c>
      <c r="J521" s="629">
        <v>800.9</v>
      </c>
      <c r="K521" s="629">
        <v>52724.5</v>
      </c>
      <c r="L521" s="629">
        <v>1.0676388262564087</v>
      </c>
      <c r="M521" s="629">
        <v>65.831564489948803</v>
      </c>
      <c r="N521" s="629">
        <v>810.6</v>
      </c>
      <c r="O521" s="629">
        <v>47000.899999999994</v>
      </c>
      <c r="P521" s="642">
        <v>0.95173943250281812</v>
      </c>
      <c r="Q521" s="630">
        <v>57.9828522082408</v>
      </c>
    </row>
    <row r="522" spans="1:17" ht="14.4" customHeight="1" x14ac:dyDescent="0.3">
      <c r="A522" s="625" t="s">
        <v>526</v>
      </c>
      <c r="B522" s="626" t="s">
        <v>5634</v>
      </c>
      <c r="C522" s="626" t="s">
        <v>5139</v>
      </c>
      <c r="D522" s="626" t="s">
        <v>5697</v>
      </c>
      <c r="E522" s="626" t="s">
        <v>5698</v>
      </c>
      <c r="F522" s="629">
        <v>4.2</v>
      </c>
      <c r="G522" s="629">
        <v>1494.6000000000001</v>
      </c>
      <c r="H522" s="629">
        <v>1</v>
      </c>
      <c r="I522" s="629">
        <v>355.85714285714289</v>
      </c>
      <c r="J522" s="629">
        <v>9.3999999999999986</v>
      </c>
      <c r="K522" s="629">
        <v>3719.5699999999993</v>
      </c>
      <c r="L522" s="629">
        <v>2.4886725545296393</v>
      </c>
      <c r="M522" s="629">
        <v>395.69893617021273</v>
      </c>
      <c r="N522" s="629">
        <v>13.3</v>
      </c>
      <c r="O522" s="629">
        <v>5375.9400000000005</v>
      </c>
      <c r="P522" s="642">
        <v>3.5969088719389801</v>
      </c>
      <c r="Q522" s="630">
        <v>404.206015037594</v>
      </c>
    </row>
    <row r="523" spans="1:17" ht="14.4" customHeight="1" x14ac:dyDescent="0.3">
      <c r="A523" s="625" t="s">
        <v>526</v>
      </c>
      <c r="B523" s="626" t="s">
        <v>5634</v>
      </c>
      <c r="C523" s="626" t="s">
        <v>5139</v>
      </c>
      <c r="D523" s="626" t="s">
        <v>5699</v>
      </c>
      <c r="E523" s="626" t="s">
        <v>5700</v>
      </c>
      <c r="F523" s="629"/>
      <c r="G523" s="629"/>
      <c r="H523" s="629"/>
      <c r="I523" s="629"/>
      <c r="J523" s="629">
        <v>14</v>
      </c>
      <c r="K523" s="629">
        <v>2075.5</v>
      </c>
      <c r="L523" s="629"/>
      <c r="M523" s="629">
        <v>148.25</v>
      </c>
      <c r="N523" s="629"/>
      <c r="O523" s="629"/>
      <c r="P523" s="642"/>
      <c r="Q523" s="630"/>
    </row>
    <row r="524" spans="1:17" ht="14.4" customHeight="1" x14ac:dyDescent="0.3">
      <c r="A524" s="625" t="s">
        <v>526</v>
      </c>
      <c r="B524" s="626" t="s">
        <v>5634</v>
      </c>
      <c r="C524" s="626" t="s">
        <v>5139</v>
      </c>
      <c r="D524" s="626" t="s">
        <v>5701</v>
      </c>
      <c r="E524" s="626" t="s">
        <v>5702</v>
      </c>
      <c r="F524" s="629">
        <v>199</v>
      </c>
      <c r="G524" s="629">
        <v>16230.16</v>
      </c>
      <c r="H524" s="629">
        <v>1</v>
      </c>
      <c r="I524" s="629">
        <v>81.558592964824115</v>
      </c>
      <c r="J524" s="629">
        <v>90</v>
      </c>
      <c r="K524" s="629">
        <v>5751.5</v>
      </c>
      <c r="L524" s="629">
        <v>0.35437112141839638</v>
      </c>
      <c r="M524" s="629">
        <v>63.905555555555559</v>
      </c>
      <c r="N524" s="629">
        <v>8</v>
      </c>
      <c r="O524" s="629">
        <v>460.08</v>
      </c>
      <c r="P524" s="642">
        <v>2.8347225165987273E-2</v>
      </c>
      <c r="Q524" s="630">
        <v>57.51</v>
      </c>
    </row>
    <row r="525" spans="1:17" ht="14.4" customHeight="1" x14ac:dyDescent="0.3">
      <c r="A525" s="625" t="s">
        <v>526</v>
      </c>
      <c r="B525" s="626" t="s">
        <v>5634</v>
      </c>
      <c r="C525" s="626" t="s">
        <v>5139</v>
      </c>
      <c r="D525" s="626" t="s">
        <v>2375</v>
      </c>
      <c r="E525" s="626" t="s">
        <v>5703</v>
      </c>
      <c r="F525" s="629">
        <v>10</v>
      </c>
      <c r="G525" s="629">
        <v>65950</v>
      </c>
      <c r="H525" s="629">
        <v>1</v>
      </c>
      <c r="I525" s="629">
        <v>6595</v>
      </c>
      <c r="J525" s="629">
        <v>8</v>
      </c>
      <c r="K525" s="629">
        <v>54692.24</v>
      </c>
      <c r="L525" s="629">
        <v>0.82929855951478393</v>
      </c>
      <c r="M525" s="629">
        <v>6836.53</v>
      </c>
      <c r="N525" s="629">
        <v>25</v>
      </c>
      <c r="O525" s="629">
        <v>172412.5</v>
      </c>
      <c r="P525" s="642">
        <v>2.6142911296436693</v>
      </c>
      <c r="Q525" s="630">
        <v>6896.5</v>
      </c>
    </row>
    <row r="526" spans="1:17" ht="14.4" customHeight="1" x14ac:dyDescent="0.3">
      <c r="A526" s="625" t="s">
        <v>526</v>
      </c>
      <c r="B526" s="626" t="s">
        <v>5634</v>
      </c>
      <c r="C526" s="626" t="s">
        <v>5139</v>
      </c>
      <c r="D526" s="626" t="s">
        <v>5704</v>
      </c>
      <c r="E526" s="626" t="s">
        <v>5705</v>
      </c>
      <c r="F526" s="629">
        <v>2.7</v>
      </c>
      <c r="G526" s="629">
        <v>2462.9</v>
      </c>
      <c r="H526" s="629">
        <v>1</v>
      </c>
      <c r="I526" s="629">
        <v>912.18518518518511</v>
      </c>
      <c r="J526" s="629">
        <v>1.1000000000000001</v>
      </c>
      <c r="K526" s="629">
        <v>450.45</v>
      </c>
      <c r="L526" s="629">
        <v>0.18289414917373825</v>
      </c>
      <c r="M526" s="629">
        <v>409.49999999999994</v>
      </c>
      <c r="N526" s="629"/>
      <c r="O526" s="629"/>
      <c r="P526" s="642"/>
      <c r="Q526" s="630"/>
    </row>
    <row r="527" spans="1:17" ht="14.4" customHeight="1" x14ac:dyDescent="0.3">
      <c r="A527" s="625" t="s">
        <v>526</v>
      </c>
      <c r="B527" s="626" t="s">
        <v>5634</v>
      </c>
      <c r="C527" s="626" t="s">
        <v>5139</v>
      </c>
      <c r="D527" s="626" t="s">
        <v>5706</v>
      </c>
      <c r="E527" s="626" t="s">
        <v>5707</v>
      </c>
      <c r="F527" s="629">
        <v>258.60000000000002</v>
      </c>
      <c r="G527" s="629">
        <v>116872.51999999999</v>
      </c>
      <c r="H527" s="629">
        <v>1</v>
      </c>
      <c r="I527" s="629">
        <v>451.94323279195663</v>
      </c>
      <c r="J527" s="629">
        <v>175</v>
      </c>
      <c r="K527" s="629">
        <v>12085.23</v>
      </c>
      <c r="L527" s="629">
        <v>0.10340523161475428</v>
      </c>
      <c r="M527" s="629">
        <v>69.058457142857137</v>
      </c>
      <c r="N527" s="629">
        <v>132</v>
      </c>
      <c r="O527" s="629">
        <v>6270</v>
      </c>
      <c r="P527" s="642">
        <v>5.3648197198109537E-2</v>
      </c>
      <c r="Q527" s="630">
        <v>47.5</v>
      </c>
    </row>
    <row r="528" spans="1:17" ht="14.4" customHeight="1" x14ac:dyDescent="0.3">
      <c r="A528" s="625" t="s">
        <v>526</v>
      </c>
      <c r="B528" s="626" t="s">
        <v>5634</v>
      </c>
      <c r="C528" s="626" t="s">
        <v>5139</v>
      </c>
      <c r="D528" s="626" t="s">
        <v>5708</v>
      </c>
      <c r="E528" s="626" t="s">
        <v>5709</v>
      </c>
      <c r="F528" s="629"/>
      <c r="G528" s="629"/>
      <c r="H528" s="629"/>
      <c r="I528" s="629"/>
      <c r="J528" s="629">
        <v>1</v>
      </c>
      <c r="K528" s="629">
        <v>1933.46</v>
      </c>
      <c r="L528" s="629"/>
      <c r="M528" s="629">
        <v>1933.46</v>
      </c>
      <c r="N528" s="629"/>
      <c r="O528" s="629"/>
      <c r="P528" s="642"/>
      <c r="Q528" s="630"/>
    </row>
    <row r="529" spans="1:17" ht="14.4" customHeight="1" x14ac:dyDescent="0.3">
      <c r="A529" s="625" t="s">
        <v>526</v>
      </c>
      <c r="B529" s="626" t="s">
        <v>5634</v>
      </c>
      <c r="C529" s="626" t="s">
        <v>5139</v>
      </c>
      <c r="D529" s="626" t="s">
        <v>5710</v>
      </c>
      <c r="E529" s="626" t="s">
        <v>5711</v>
      </c>
      <c r="F529" s="629">
        <v>696.6</v>
      </c>
      <c r="G529" s="629">
        <v>242548.02</v>
      </c>
      <c r="H529" s="629">
        <v>1</v>
      </c>
      <c r="I529" s="629">
        <v>348.18837209302325</v>
      </c>
      <c r="J529" s="629">
        <v>846.8</v>
      </c>
      <c r="K529" s="629">
        <v>81128.55</v>
      </c>
      <c r="L529" s="629">
        <v>0.33448448682450593</v>
      </c>
      <c r="M529" s="629">
        <v>95.806034482758633</v>
      </c>
      <c r="N529" s="629">
        <v>917.59999999999991</v>
      </c>
      <c r="O529" s="629">
        <v>43586</v>
      </c>
      <c r="P529" s="642">
        <v>0.17970049807044394</v>
      </c>
      <c r="Q529" s="630">
        <v>47.500000000000007</v>
      </c>
    </row>
    <row r="530" spans="1:17" ht="14.4" customHeight="1" x14ac:dyDescent="0.3">
      <c r="A530" s="625" t="s">
        <v>526</v>
      </c>
      <c r="B530" s="626" t="s">
        <v>5634</v>
      </c>
      <c r="C530" s="626" t="s">
        <v>5139</v>
      </c>
      <c r="D530" s="626" t="s">
        <v>5712</v>
      </c>
      <c r="E530" s="626" t="s">
        <v>5713</v>
      </c>
      <c r="F530" s="629">
        <v>12.6</v>
      </c>
      <c r="G530" s="629">
        <v>9868.8700000000008</v>
      </c>
      <c r="H530" s="629">
        <v>1</v>
      </c>
      <c r="I530" s="629">
        <v>783.24365079365089</v>
      </c>
      <c r="J530" s="629">
        <v>4.1000000000000005</v>
      </c>
      <c r="K530" s="629">
        <v>3085.6699999999996</v>
      </c>
      <c r="L530" s="629">
        <v>0.31266700240250395</v>
      </c>
      <c r="M530" s="629">
        <v>752.60243902439004</v>
      </c>
      <c r="N530" s="629"/>
      <c r="O530" s="629"/>
      <c r="P530" s="642"/>
      <c r="Q530" s="630"/>
    </row>
    <row r="531" spans="1:17" ht="14.4" customHeight="1" x14ac:dyDescent="0.3">
      <c r="A531" s="625" t="s">
        <v>526</v>
      </c>
      <c r="B531" s="626" t="s">
        <v>5634</v>
      </c>
      <c r="C531" s="626" t="s">
        <v>5139</v>
      </c>
      <c r="D531" s="626" t="s">
        <v>5714</v>
      </c>
      <c r="E531" s="626" t="s">
        <v>5715</v>
      </c>
      <c r="F531" s="629">
        <v>88</v>
      </c>
      <c r="G531" s="629">
        <v>8660.9600000000009</v>
      </c>
      <c r="H531" s="629">
        <v>1</v>
      </c>
      <c r="I531" s="629">
        <v>98.420000000000016</v>
      </c>
      <c r="J531" s="629">
        <v>62.2</v>
      </c>
      <c r="K531" s="629">
        <v>7153</v>
      </c>
      <c r="L531" s="629">
        <v>0.82588997062681269</v>
      </c>
      <c r="M531" s="629">
        <v>115</v>
      </c>
      <c r="N531" s="629">
        <v>210</v>
      </c>
      <c r="O531" s="629">
        <v>24342</v>
      </c>
      <c r="P531" s="642">
        <v>2.8105429421218893</v>
      </c>
      <c r="Q531" s="630">
        <v>115.91428571428571</v>
      </c>
    </row>
    <row r="532" spans="1:17" ht="14.4" customHeight="1" x14ac:dyDescent="0.3">
      <c r="A532" s="625" t="s">
        <v>526</v>
      </c>
      <c r="B532" s="626" t="s">
        <v>5634</v>
      </c>
      <c r="C532" s="626" t="s">
        <v>5139</v>
      </c>
      <c r="D532" s="626" t="s">
        <v>5716</v>
      </c>
      <c r="E532" s="626" t="s">
        <v>5717</v>
      </c>
      <c r="F532" s="629">
        <v>4.5</v>
      </c>
      <c r="G532" s="629">
        <v>675</v>
      </c>
      <c r="H532" s="629">
        <v>1</v>
      </c>
      <c r="I532" s="629">
        <v>150</v>
      </c>
      <c r="J532" s="629"/>
      <c r="K532" s="629"/>
      <c r="L532" s="629"/>
      <c r="M532" s="629"/>
      <c r="N532" s="629"/>
      <c r="O532" s="629"/>
      <c r="P532" s="642"/>
      <c r="Q532" s="630"/>
    </row>
    <row r="533" spans="1:17" ht="14.4" customHeight="1" x14ac:dyDescent="0.3">
      <c r="A533" s="625" t="s">
        <v>526</v>
      </c>
      <c r="B533" s="626" t="s">
        <v>5634</v>
      </c>
      <c r="C533" s="626" t="s">
        <v>5139</v>
      </c>
      <c r="D533" s="626" t="s">
        <v>5718</v>
      </c>
      <c r="E533" s="626" t="s">
        <v>5719</v>
      </c>
      <c r="F533" s="629">
        <v>262.22000000000003</v>
      </c>
      <c r="G533" s="629">
        <v>143302.06999999998</v>
      </c>
      <c r="H533" s="629">
        <v>1</v>
      </c>
      <c r="I533" s="629">
        <v>546.49557623369674</v>
      </c>
      <c r="J533" s="629">
        <v>295.5</v>
      </c>
      <c r="K533" s="629">
        <v>168485.72</v>
      </c>
      <c r="L533" s="629">
        <v>1.1757382150864955</v>
      </c>
      <c r="M533" s="629">
        <v>570.17164128595596</v>
      </c>
      <c r="N533" s="629">
        <v>274.2</v>
      </c>
      <c r="O533" s="629">
        <v>104127.5</v>
      </c>
      <c r="P533" s="642">
        <v>0.72662941993789776</v>
      </c>
      <c r="Q533" s="630">
        <v>379.75018234865064</v>
      </c>
    </row>
    <row r="534" spans="1:17" ht="14.4" customHeight="1" x14ac:dyDescent="0.3">
      <c r="A534" s="625" t="s">
        <v>526</v>
      </c>
      <c r="B534" s="626" t="s">
        <v>5634</v>
      </c>
      <c r="C534" s="626" t="s">
        <v>5139</v>
      </c>
      <c r="D534" s="626" t="s">
        <v>5720</v>
      </c>
      <c r="E534" s="626" t="s">
        <v>5721</v>
      </c>
      <c r="F534" s="629">
        <v>2</v>
      </c>
      <c r="G534" s="629">
        <v>8820.48</v>
      </c>
      <c r="H534" s="629">
        <v>1</v>
      </c>
      <c r="I534" s="629">
        <v>4410.24</v>
      </c>
      <c r="J534" s="629">
        <v>20</v>
      </c>
      <c r="K534" s="629">
        <v>119318.06000000001</v>
      </c>
      <c r="L534" s="629">
        <v>13.527388532143377</v>
      </c>
      <c r="M534" s="629">
        <v>5965.9030000000002</v>
      </c>
      <c r="N534" s="629">
        <v>2</v>
      </c>
      <c r="O534" s="629">
        <v>12515.58</v>
      </c>
      <c r="P534" s="642">
        <v>1.4189227797126687</v>
      </c>
      <c r="Q534" s="630">
        <v>6257.79</v>
      </c>
    </row>
    <row r="535" spans="1:17" ht="14.4" customHeight="1" x14ac:dyDescent="0.3">
      <c r="A535" s="625" t="s">
        <v>526</v>
      </c>
      <c r="B535" s="626" t="s">
        <v>5634</v>
      </c>
      <c r="C535" s="626" t="s">
        <v>5139</v>
      </c>
      <c r="D535" s="626" t="s">
        <v>5722</v>
      </c>
      <c r="E535" s="626" t="s">
        <v>5723</v>
      </c>
      <c r="F535" s="629">
        <v>51</v>
      </c>
      <c r="G535" s="629">
        <v>12693.060000000001</v>
      </c>
      <c r="H535" s="629">
        <v>1</v>
      </c>
      <c r="I535" s="629">
        <v>248.88352941176473</v>
      </c>
      <c r="J535" s="629">
        <v>207</v>
      </c>
      <c r="K535" s="629">
        <v>12952.369999999999</v>
      </c>
      <c r="L535" s="629">
        <v>1.0204292739497014</v>
      </c>
      <c r="M535" s="629">
        <v>62.571835748792267</v>
      </c>
      <c r="N535" s="629">
        <v>190</v>
      </c>
      <c r="O535" s="629">
        <v>12529.96</v>
      </c>
      <c r="P535" s="642">
        <v>0.98715045859705997</v>
      </c>
      <c r="Q535" s="630">
        <v>65.947157894736833</v>
      </c>
    </row>
    <row r="536" spans="1:17" ht="14.4" customHeight="1" x14ac:dyDescent="0.3">
      <c r="A536" s="625" t="s">
        <v>526</v>
      </c>
      <c r="B536" s="626" t="s">
        <v>5634</v>
      </c>
      <c r="C536" s="626" t="s">
        <v>5139</v>
      </c>
      <c r="D536" s="626" t="s">
        <v>5724</v>
      </c>
      <c r="E536" s="626" t="s">
        <v>5725</v>
      </c>
      <c r="F536" s="629">
        <v>123</v>
      </c>
      <c r="G536" s="629">
        <v>61940.49</v>
      </c>
      <c r="H536" s="629">
        <v>1</v>
      </c>
      <c r="I536" s="629">
        <v>503.5812195121951</v>
      </c>
      <c r="J536" s="629">
        <v>70</v>
      </c>
      <c r="K536" s="629">
        <v>5852.6999999999989</v>
      </c>
      <c r="L536" s="629">
        <v>9.4489081374719494E-2</v>
      </c>
      <c r="M536" s="629">
        <v>83.609999999999985</v>
      </c>
      <c r="N536" s="629">
        <v>77.3</v>
      </c>
      <c r="O536" s="629">
        <v>8368.7099999999991</v>
      </c>
      <c r="P536" s="642">
        <v>0.13510887627785959</v>
      </c>
      <c r="Q536" s="630">
        <v>108.26274256144889</v>
      </c>
    </row>
    <row r="537" spans="1:17" ht="14.4" customHeight="1" x14ac:dyDescent="0.3">
      <c r="A537" s="625" t="s">
        <v>526</v>
      </c>
      <c r="B537" s="626" t="s">
        <v>5634</v>
      </c>
      <c r="C537" s="626" t="s">
        <v>5139</v>
      </c>
      <c r="D537" s="626" t="s">
        <v>5726</v>
      </c>
      <c r="E537" s="626" t="s">
        <v>5727</v>
      </c>
      <c r="F537" s="629">
        <v>62</v>
      </c>
      <c r="G537" s="629">
        <v>6063.29</v>
      </c>
      <c r="H537" s="629">
        <v>1</v>
      </c>
      <c r="I537" s="629">
        <v>97.795000000000002</v>
      </c>
      <c r="J537" s="629">
        <v>115</v>
      </c>
      <c r="K537" s="629">
        <v>6618.09</v>
      </c>
      <c r="L537" s="629">
        <v>1.0915014785702153</v>
      </c>
      <c r="M537" s="629">
        <v>57.548608695652177</v>
      </c>
      <c r="N537" s="629">
        <v>123</v>
      </c>
      <c r="O537" s="629">
        <v>5036.8499999999995</v>
      </c>
      <c r="P537" s="642">
        <v>0.83071236902737611</v>
      </c>
      <c r="Q537" s="630">
        <v>40.949999999999996</v>
      </c>
    </row>
    <row r="538" spans="1:17" ht="14.4" customHeight="1" x14ac:dyDescent="0.3">
      <c r="A538" s="625" t="s">
        <v>526</v>
      </c>
      <c r="B538" s="626" t="s">
        <v>5634</v>
      </c>
      <c r="C538" s="626" t="s">
        <v>5139</v>
      </c>
      <c r="D538" s="626" t="s">
        <v>5728</v>
      </c>
      <c r="E538" s="626" t="s">
        <v>5729</v>
      </c>
      <c r="F538" s="629"/>
      <c r="G538" s="629"/>
      <c r="H538" s="629"/>
      <c r="I538" s="629"/>
      <c r="J538" s="629">
        <v>10</v>
      </c>
      <c r="K538" s="629">
        <v>724.2</v>
      </c>
      <c r="L538" s="629"/>
      <c r="M538" s="629">
        <v>72.42</v>
      </c>
      <c r="N538" s="629">
        <v>65</v>
      </c>
      <c r="O538" s="629">
        <v>4511.2</v>
      </c>
      <c r="P538" s="642"/>
      <c r="Q538" s="630">
        <v>69.403076923076924</v>
      </c>
    </row>
    <row r="539" spans="1:17" ht="14.4" customHeight="1" x14ac:dyDescent="0.3">
      <c r="A539" s="625" t="s">
        <v>526</v>
      </c>
      <c r="B539" s="626" t="s">
        <v>5634</v>
      </c>
      <c r="C539" s="626" t="s">
        <v>5139</v>
      </c>
      <c r="D539" s="626" t="s">
        <v>5730</v>
      </c>
      <c r="E539" s="626" t="s">
        <v>5731</v>
      </c>
      <c r="F539" s="629">
        <v>85.800000000000011</v>
      </c>
      <c r="G539" s="629">
        <v>739155.3</v>
      </c>
      <c r="H539" s="629">
        <v>1</v>
      </c>
      <c r="I539" s="629">
        <v>8614.863636363636</v>
      </c>
      <c r="J539" s="629">
        <v>88.500000000000014</v>
      </c>
      <c r="K539" s="629">
        <v>575013.85</v>
      </c>
      <c r="L539" s="629">
        <v>0.77793374409951455</v>
      </c>
      <c r="M539" s="629">
        <v>6497.331638418078</v>
      </c>
      <c r="N539" s="629">
        <v>126.3</v>
      </c>
      <c r="O539" s="629">
        <v>495842.56</v>
      </c>
      <c r="P539" s="642">
        <v>0.67082324918728176</v>
      </c>
      <c r="Q539" s="630">
        <v>3925.9110055423594</v>
      </c>
    </row>
    <row r="540" spans="1:17" ht="14.4" customHeight="1" x14ac:dyDescent="0.3">
      <c r="A540" s="625" t="s">
        <v>526</v>
      </c>
      <c r="B540" s="626" t="s">
        <v>5634</v>
      </c>
      <c r="C540" s="626" t="s">
        <v>5139</v>
      </c>
      <c r="D540" s="626" t="s">
        <v>5732</v>
      </c>
      <c r="E540" s="626" t="s">
        <v>5733</v>
      </c>
      <c r="F540" s="629">
        <v>44</v>
      </c>
      <c r="G540" s="629">
        <v>294957.40000000002</v>
      </c>
      <c r="H540" s="629">
        <v>1</v>
      </c>
      <c r="I540" s="629">
        <v>6703.5772727272733</v>
      </c>
      <c r="J540" s="629">
        <v>4</v>
      </c>
      <c r="K540" s="629">
        <v>27353.84</v>
      </c>
      <c r="L540" s="629">
        <v>9.2738273391343967E-2</v>
      </c>
      <c r="M540" s="629">
        <v>6838.46</v>
      </c>
      <c r="N540" s="629">
        <v>25.2</v>
      </c>
      <c r="O540" s="629">
        <v>163044.50000000003</v>
      </c>
      <c r="P540" s="642">
        <v>0.55277304451422482</v>
      </c>
      <c r="Q540" s="630">
        <v>6470.0198412698428</v>
      </c>
    </row>
    <row r="541" spans="1:17" ht="14.4" customHeight="1" x14ac:dyDescent="0.3">
      <c r="A541" s="625" t="s">
        <v>526</v>
      </c>
      <c r="B541" s="626" t="s">
        <v>5634</v>
      </c>
      <c r="C541" s="626" t="s">
        <v>5139</v>
      </c>
      <c r="D541" s="626" t="s">
        <v>5734</v>
      </c>
      <c r="E541" s="626" t="s">
        <v>5733</v>
      </c>
      <c r="F541" s="629">
        <v>4</v>
      </c>
      <c r="G541" s="629">
        <v>54210.400000000001</v>
      </c>
      <c r="H541" s="629">
        <v>1</v>
      </c>
      <c r="I541" s="629">
        <v>13552.6</v>
      </c>
      <c r="J541" s="629"/>
      <c r="K541" s="629"/>
      <c r="L541" s="629"/>
      <c r="M541" s="629"/>
      <c r="N541" s="629">
        <v>1</v>
      </c>
      <c r="O541" s="629">
        <v>12940.04</v>
      </c>
      <c r="P541" s="642">
        <v>0.23870032318521908</v>
      </c>
      <c r="Q541" s="630">
        <v>12940.04</v>
      </c>
    </row>
    <row r="542" spans="1:17" ht="14.4" customHeight="1" x14ac:dyDescent="0.3">
      <c r="A542" s="625" t="s">
        <v>526</v>
      </c>
      <c r="B542" s="626" t="s">
        <v>5634</v>
      </c>
      <c r="C542" s="626" t="s">
        <v>5139</v>
      </c>
      <c r="D542" s="626" t="s">
        <v>5735</v>
      </c>
      <c r="E542" s="626" t="s">
        <v>5736</v>
      </c>
      <c r="F542" s="629"/>
      <c r="G542" s="629"/>
      <c r="H542" s="629"/>
      <c r="I542" s="629"/>
      <c r="J542" s="629"/>
      <c r="K542" s="629"/>
      <c r="L542" s="629"/>
      <c r="M542" s="629"/>
      <c r="N542" s="629">
        <v>10</v>
      </c>
      <c r="O542" s="629">
        <v>2705.4</v>
      </c>
      <c r="P542" s="642"/>
      <c r="Q542" s="630">
        <v>270.54000000000002</v>
      </c>
    </row>
    <row r="543" spans="1:17" ht="14.4" customHeight="1" x14ac:dyDescent="0.3">
      <c r="A543" s="625" t="s">
        <v>526</v>
      </c>
      <c r="B543" s="626" t="s">
        <v>5634</v>
      </c>
      <c r="C543" s="626" t="s">
        <v>5139</v>
      </c>
      <c r="D543" s="626" t="s">
        <v>5737</v>
      </c>
      <c r="E543" s="626" t="s">
        <v>5738</v>
      </c>
      <c r="F543" s="629"/>
      <c r="G543" s="629"/>
      <c r="H543" s="629"/>
      <c r="I543" s="629"/>
      <c r="J543" s="629">
        <v>20</v>
      </c>
      <c r="K543" s="629">
        <v>13960</v>
      </c>
      <c r="L543" s="629"/>
      <c r="M543" s="629">
        <v>698</v>
      </c>
      <c r="N543" s="629"/>
      <c r="O543" s="629"/>
      <c r="P543" s="642"/>
      <c r="Q543" s="630"/>
    </row>
    <row r="544" spans="1:17" ht="14.4" customHeight="1" x14ac:dyDescent="0.3">
      <c r="A544" s="625" t="s">
        <v>526</v>
      </c>
      <c r="B544" s="626" t="s">
        <v>5634</v>
      </c>
      <c r="C544" s="626" t="s">
        <v>5139</v>
      </c>
      <c r="D544" s="626" t="s">
        <v>5739</v>
      </c>
      <c r="E544" s="626" t="s">
        <v>5740</v>
      </c>
      <c r="F544" s="629">
        <v>0.7</v>
      </c>
      <c r="G544" s="629">
        <v>11346.05</v>
      </c>
      <c r="H544" s="629">
        <v>1</v>
      </c>
      <c r="I544" s="629">
        <v>16208.642857142857</v>
      </c>
      <c r="J544" s="629"/>
      <c r="K544" s="629"/>
      <c r="L544" s="629"/>
      <c r="M544" s="629"/>
      <c r="N544" s="629"/>
      <c r="O544" s="629"/>
      <c r="P544" s="642"/>
      <c r="Q544" s="630"/>
    </row>
    <row r="545" spans="1:17" ht="14.4" customHeight="1" x14ac:dyDescent="0.3">
      <c r="A545" s="625" t="s">
        <v>526</v>
      </c>
      <c r="B545" s="626" t="s">
        <v>5634</v>
      </c>
      <c r="C545" s="626" t="s">
        <v>5139</v>
      </c>
      <c r="D545" s="626" t="s">
        <v>5741</v>
      </c>
      <c r="E545" s="626" t="s">
        <v>5742</v>
      </c>
      <c r="F545" s="629"/>
      <c r="G545" s="629"/>
      <c r="H545" s="629"/>
      <c r="I545" s="629"/>
      <c r="J545" s="629">
        <v>0.2</v>
      </c>
      <c r="K545" s="629">
        <v>80.14</v>
      </c>
      <c r="L545" s="629"/>
      <c r="M545" s="629">
        <v>400.7</v>
      </c>
      <c r="N545" s="629"/>
      <c r="O545" s="629"/>
      <c r="P545" s="642"/>
      <c r="Q545" s="630"/>
    </row>
    <row r="546" spans="1:17" ht="14.4" customHeight="1" x14ac:dyDescent="0.3">
      <c r="A546" s="625" t="s">
        <v>526</v>
      </c>
      <c r="B546" s="626" t="s">
        <v>5634</v>
      </c>
      <c r="C546" s="626" t="s">
        <v>5139</v>
      </c>
      <c r="D546" s="626" t="s">
        <v>5743</v>
      </c>
      <c r="E546" s="626" t="s">
        <v>5744</v>
      </c>
      <c r="F546" s="629"/>
      <c r="G546" s="629"/>
      <c r="H546" s="629"/>
      <c r="I546" s="629"/>
      <c r="J546" s="629">
        <v>5</v>
      </c>
      <c r="K546" s="629">
        <v>1568.4</v>
      </c>
      <c r="L546" s="629"/>
      <c r="M546" s="629">
        <v>313.68</v>
      </c>
      <c r="N546" s="629"/>
      <c r="O546" s="629"/>
      <c r="P546" s="642"/>
      <c r="Q546" s="630"/>
    </row>
    <row r="547" spans="1:17" ht="14.4" customHeight="1" x14ac:dyDescent="0.3">
      <c r="A547" s="625" t="s">
        <v>526</v>
      </c>
      <c r="B547" s="626" t="s">
        <v>5634</v>
      </c>
      <c r="C547" s="626" t="s">
        <v>5139</v>
      </c>
      <c r="D547" s="626" t="s">
        <v>5745</v>
      </c>
      <c r="E547" s="626" t="s">
        <v>5746</v>
      </c>
      <c r="F547" s="629">
        <v>55</v>
      </c>
      <c r="G547" s="629">
        <v>33540.720000000001</v>
      </c>
      <c r="H547" s="629">
        <v>1</v>
      </c>
      <c r="I547" s="629">
        <v>609.83127272727279</v>
      </c>
      <c r="J547" s="629">
        <v>164</v>
      </c>
      <c r="K547" s="629">
        <v>59438.74</v>
      </c>
      <c r="L547" s="629">
        <v>1.7721366744661413</v>
      </c>
      <c r="M547" s="629">
        <v>362.43134146341464</v>
      </c>
      <c r="N547" s="629">
        <v>214.2</v>
      </c>
      <c r="O547" s="629">
        <v>49086.07</v>
      </c>
      <c r="P547" s="642">
        <v>1.4634769319203642</v>
      </c>
      <c r="Q547" s="630">
        <v>229.15999066293185</v>
      </c>
    </row>
    <row r="548" spans="1:17" ht="14.4" customHeight="1" x14ac:dyDescent="0.3">
      <c r="A548" s="625" t="s">
        <v>526</v>
      </c>
      <c r="B548" s="626" t="s">
        <v>5634</v>
      </c>
      <c r="C548" s="626" t="s">
        <v>5139</v>
      </c>
      <c r="D548" s="626" t="s">
        <v>5747</v>
      </c>
      <c r="E548" s="626" t="s">
        <v>5748</v>
      </c>
      <c r="F548" s="629">
        <v>90</v>
      </c>
      <c r="G548" s="629">
        <v>4280.3999999999996</v>
      </c>
      <c r="H548" s="629">
        <v>1</v>
      </c>
      <c r="I548" s="629">
        <v>47.559999999999995</v>
      </c>
      <c r="J548" s="629"/>
      <c r="K548" s="629"/>
      <c r="L548" s="629"/>
      <c r="M548" s="629"/>
      <c r="N548" s="629"/>
      <c r="O548" s="629"/>
      <c r="P548" s="642"/>
      <c r="Q548" s="630"/>
    </row>
    <row r="549" spans="1:17" ht="14.4" customHeight="1" x14ac:dyDescent="0.3">
      <c r="A549" s="625" t="s">
        <v>526</v>
      </c>
      <c r="B549" s="626" t="s">
        <v>5634</v>
      </c>
      <c r="C549" s="626" t="s">
        <v>5139</v>
      </c>
      <c r="D549" s="626" t="s">
        <v>5749</v>
      </c>
      <c r="E549" s="626" t="s">
        <v>5750</v>
      </c>
      <c r="F549" s="629">
        <v>5</v>
      </c>
      <c r="G549" s="629">
        <v>23610.51</v>
      </c>
      <c r="H549" s="629">
        <v>1</v>
      </c>
      <c r="I549" s="629">
        <v>4722.1019999999999</v>
      </c>
      <c r="J549" s="629"/>
      <c r="K549" s="629"/>
      <c r="L549" s="629"/>
      <c r="M549" s="629"/>
      <c r="N549" s="629">
        <v>2</v>
      </c>
      <c r="O549" s="629">
        <v>7071.68</v>
      </c>
      <c r="P549" s="642">
        <v>0.2995140723347357</v>
      </c>
      <c r="Q549" s="630">
        <v>3535.84</v>
      </c>
    </row>
    <row r="550" spans="1:17" ht="14.4" customHeight="1" x14ac:dyDescent="0.3">
      <c r="A550" s="625" t="s">
        <v>526</v>
      </c>
      <c r="B550" s="626" t="s">
        <v>5634</v>
      </c>
      <c r="C550" s="626" t="s">
        <v>5139</v>
      </c>
      <c r="D550" s="626" t="s">
        <v>5751</v>
      </c>
      <c r="E550" s="626" t="s">
        <v>5752</v>
      </c>
      <c r="F550" s="629"/>
      <c r="G550" s="629"/>
      <c r="H550" s="629"/>
      <c r="I550" s="629"/>
      <c r="J550" s="629">
        <v>19.600000000000001</v>
      </c>
      <c r="K550" s="629">
        <v>20113.89</v>
      </c>
      <c r="L550" s="629"/>
      <c r="M550" s="629">
        <v>1026.2188775510203</v>
      </c>
      <c r="N550" s="629">
        <v>5.7</v>
      </c>
      <c r="O550" s="629">
        <v>5900.76</v>
      </c>
      <c r="P550" s="642"/>
      <c r="Q550" s="630">
        <v>1035.2210526315789</v>
      </c>
    </row>
    <row r="551" spans="1:17" ht="14.4" customHeight="1" x14ac:dyDescent="0.3">
      <c r="A551" s="625" t="s">
        <v>526</v>
      </c>
      <c r="B551" s="626" t="s">
        <v>5634</v>
      </c>
      <c r="C551" s="626" t="s">
        <v>5139</v>
      </c>
      <c r="D551" s="626" t="s">
        <v>5753</v>
      </c>
      <c r="E551" s="626" t="s">
        <v>5754</v>
      </c>
      <c r="F551" s="629">
        <v>5.8000000000000007</v>
      </c>
      <c r="G551" s="629">
        <v>2571.04</v>
      </c>
      <c r="H551" s="629">
        <v>1</v>
      </c>
      <c r="I551" s="629">
        <v>443.28275862068961</v>
      </c>
      <c r="J551" s="629">
        <v>3</v>
      </c>
      <c r="K551" s="629">
        <v>1492.1000000000001</v>
      </c>
      <c r="L551" s="629">
        <v>0.58034880826435997</v>
      </c>
      <c r="M551" s="629">
        <v>497.36666666666673</v>
      </c>
      <c r="N551" s="629">
        <v>7.6999999999999993</v>
      </c>
      <c r="O551" s="629">
        <v>1670.52</v>
      </c>
      <c r="P551" s="642">
        <v>0.64974485033293916</v>
      </c>
      <c r="Q551" s="630">
        <v>216.95064935064937</v>
      </c>
    </row>
    <row r="552" spans="1:17" ht="14.4" customHeight="1" x14ac:dyDescent="0.3">
      <c r="A552" s="625" t="s">
        <v>526</v>
      </c>
      <c r="B552" s="626" t="s">
        <v>5634</v>
      </c>
      <c r="C552" s="626" t="s">
        <v>5139</v>
      </c>
      <c r="D552" s="626" t="s">
        <v>5755</v>
      </c>
      <c r="E552" s="626" t="s">
        <v>5756</v>
      </c>
      <c r="F552" s="629">
        <v>0.3</v>
      </c>
      <c r="G552" s="629">
        <v>22.07</v>
      </c>
      <c r="H552" s="629">
        <v>1</v>
      </c>
      <c r="I552" s="629">
        <v>73.566666666666677</v>
      </c>
      <c r="J552" s="629"/>
      <c r="K552" s="629"/>
      <c r="L552" s="629"/>
      <c r="M552" s="629"/>
      <c r="N552" s="629"/>
      <c r="O552" s="629"/>
      <c r="P552" s="642"/>
      <c r="Q552" s="630"/>
    </row>
    <row r="553" spans="1:17" ht="14.4" customHeight="1" x14ac:dyDescent="0.3">
      <c r="A553" s="625" t="s">
        <v>526</v>
      </c>
      <c r="B553" s="626" t="s">
        <v>5634</v>
      </c>
      <c r="C553" s="626" t="s">
        <v>5139</v>
      </c>
      <c r="D553" s="626" t="s">
        <v>5757</v>
      </c>
      <c r="E553" s="626" t="s">
        <v>5758</v>
      </c>
      <c r="F553" s="629">
        <v>130.6</v>
      </c>
      <c r="G553" s="629">
        <v>10637.739999999998</v>
      </c>
      <c r="H553" s="629">
        <v>1</v>
      </c>
      <c r="I553" s="629">
        <v>81.452833078101065</v>
      </c>
      <c r="J553" s="629">
        <v>113.94999999999999</v>
      </c>
      <c r="K553" s="629">
        <v>10620.229999999998</v>
      </c>
      <c r="L553" s="629">
        <v>0.99835397368237988</v>
      </c>
      <c r="M553" s="629">
        <v>93.200789820096517</v>
      </c>
      <c r="N553" s="629">
        <v>104.80000000000001</v>
      </c>
      <c r="O553" s="629">
        <v>10159.02</v>
      </c>
      <c r="P553" s="642">
        <v>0.95499796009302751</v>
      </c>
      <c r="Q553" s="630">
        <v>96.937213740458006</v>
      </c>
    </row>
    <row r="554" spans="1:17" ht="14.4" customHeight="1" x14ac:dyDescent="0.3">
      <c r="A554" s="625" t="s">
        <v>526</v>
      </c>
      <c r="B554" s="626" t="s">
        <v>5634</v>
      </c>
      <c r="C554" s="626" t="s">
        <v>5139</v>
      </c>
      <c r="D554" s="626" t="s">
        <v>5759</v>
      </c>
      <c r="E554" s="626" t="s">
        <v>5760</v>
      </c>
      <c r="F554" s="629">
        <v>414.3</v>
      </c>
      <c r="G554" s="629">
        <v>21969.929999999997</v>
      </c>
      <c r="H554" s="629">
        <v>1</v>
      </c>
      <c r="I554" s="629">
        <v>53.029036929761034</v>
      </c>
      <c r="J554" s="629">
        <v>406.9</v>
      </c>
      <c r="K554" s="629">
        <v>24425.02</v>
      </c>
      <c r="L554" s="629">
        <v>1.1117477388412254</v>
      </c>
      <c r="M554" s="629">
        <v>60.02708282133203</v>
      </c>
      <c r="N554" s="629">
        <v>429.8</v>
      </c>
      <c r="O554" s="629">
        <v>27507.200000000001</v>
      </c>
      <c r="P554" s="642">
        <v>1.2520385818252495</v>
      </c>
      <c r="Q554" s="630">
        <v>64</v>
      </c>
    </row>
    <row r="555" spans="1:17" ht="14.4" customHeight="1" x14ac:dyDescent="0.3">
      <c r="A555" s="625" t="s">
        <v>526</v>
      </c>
      <c r="B555" s="626" t="s">
        <v>5634</v>
      </c>
      <c r="C555" s="626" t="s">
        <v>5139</v>
      </c>
      <c r="D555" s="626" t="s">
        <v>5761</v>
      </c>
      <c r="E555" s="626" t="s">
        <v>5662</v>
      </c>
      <c r="F555" s="629">
        <v>3</v>
      </c>
      <c r="G555" s="629">
        <v>1578.3</v>
      </c>
      <c r="H555" s="629">
        <v>1</v>
      </c>
      <c r="I555" s="629">
        <v>526.1</v>
      </c>
      <c r="J555" s="629"/>
      <c r="K555" s="629"/>
      <c r="L555" s="629"/>
      <c r="M555" s="629"/>
      <c r="N555" s="629"/>
      <c r="O555" s="629"/>
      <c r="P555" s="642"/>
      <c r="Q555" s="630"/>
    </row>
    <row r="556" spans="1:17" ht="14.4" customHeight="1" x14ac:dyDescent="0.3">
      <c r="A556" s="625" t="s">
        <v>526</v>
      </c>
      <c r="B556" s="626" t="s">
        <v>5634</v>
      </c>
      <c r="C556" s="626" t="s">
        <v>5139</v>
      </c>
      <c r="D556" s="626" t="s">
        <v>5762</v>
      </c>
      <c r="E556" s="626" t="s">
        <v>5763</v>
      </c>
      <c r="F556" s="629">
        <v>61</v>
      </c>
      <c r="G556" s="629">
        <v>101775.91</v>
      </c>
      <c r="H556" s="629">
        <v>1</v>
      </c>
      <c r="I556" s="629">
        <v>1668.4575409836066</v>
      </c>
      <c r="J556" s="629">
        <v>65.5</v>
      </c>
      <c r="K556" s="629">
        <v>89604.14</v>
      </c>
      <c r="L556" s="629">
        <v>0.88040617863303794</v>
      </c>
      <c r="M556" s="629">
        <v>1368.0021374045803</v>
      </c>
      <c r="N556" s="629">
        <v>53</v>
      </c>
      <c r="O556" s="629">
        <v>71331.64</v>
      </c>
      <c r="P556" s="642">
        <v>0.70086958691894774</v>
      </c>
      <c r="Q556" s="630">
        <v>1345.8799999999999</v>
      </c>
    </row>
    <row r="557" spans="1:17" ht="14.4" customHeight="1" x14ac:dyDescent="0.3">
      <c r="A557" s="625" t="s">
        <v>526</v>
      </c>
      <c r="B557" s="626" t="s">
        <v>5634</v>
      </c>
      <c r="C557" s="626" t="s">
        <v>5139</v>
      </c>
      <c r="D557" s="626" t="s">
        <v>5764</v>
      </c>
      <c r="E557" s="626" t="s">
        <v>5644</v>
      </c>
      <c r="F557" s="629">
        <v>15.9</v>
      </c>
      <c r="G557" s="629">
        <v>9021.15</v>
      </c>
      <c r="H557" s="629">
        <v>1</v>
      </c>
      <c r="I557" s="629">
        <v>567.36792452830184</v>
      </c>
      <c r="J557" s="629">
        <v>17.619999999999997</v>
      </c>
      <c r="K557" s="629">
        <v>11889.07</v>
      </c>
      <c r="L557" s="629">
        <v>1.3179106876617726</v>
      </c>
      <c r="M557" s="629">
        <v>674.74858115777533</v>
      </c>
      <c r="N557" s="629">
        <v>10.95</v>
      </c>
      <c r="O557" s="629">
        <v>7443.5</v>
      </c>
      <c r="P557" s="642">
        <v>0.82511653170604637</v>
      </c>
      <c r="Q557" s="630">
        <v>679.77168949771692</v>
      </c>
    </row>
    <row r="558" spans="1:17" ht="14.4" customHeight="1" x14ac:dyDescent="0.3">
      <c r="A558" s="625" t="s">
        <v>526</v>
      </c>
      <c r="B558" s="626" t="s">
        <v>5634</v>
      </c>
      <c r="C558" s="626" t="s">
        <v>5139</v>
      </c>
      <c r="D558" s="626" t="s">
        <v>5765</v>
      </c>
      <c r="E558" s="626" t="s">
        <v>5766</v>
      </c>
      <c r="F558" s="629"/>
      <c r="G558" s="629"/>
      <c r="H558" s="629"/>
      <c r="I558" s="629"/>
      <c r="J558" s="629">
        <v>1</v>
      </c>
      <c r="K558" s="629">
        <v>1345.88</v>
      </c>
      <c r="L558" s="629"/>
      <c r="M558" s="629">
        <v>1345.88</v>
      </c>
      <c r="N558" s="629"/>
      <c r="O558" s="629"/>
      <c r="P558" s="642"/>
      <c r="Q558" s="630"/>
    </row>
    <row r="559" spans="1:17" ht="14.4" customHeight="1" x14ac:dyDescent="0.3">
      <c r="A559" s="625" t="s">
        <v>526</v>
      </c>
      <c r="B559" s="626" t="s">
        <v>5634</v>
      </c>
      <c r="C559" s="626" t="s">
        <v>5139</v>
      </c>
      <c r="D559" s="626" t="s">
        <v>5767</v>
      </c>
      <c r="E559" s="626" t="s">
        <v>5768</v>
      </c>
      <c r="F559" s="629"/>
      <c r="G559" s="629"/>
      <c r="H559" s="629"/>
      <c r="I559" s="629"/>
      <c r="J559" s="629">
        <v>23.5</v>
      </c>
      <c r="K559" s="629">
        <v>379538.11</v>
      </c>
      <c r="L559" s="629"/>
      <c r="M559" s="629">
        <v>16150.557872340425</v>
      </c>
      <c r="N559" s="629">
        <v>8</v>
      </c>
      <c r="O559" s="629">
        <v>129204.48000000001</v>
      </c>
      <c r="P559" s="642"/>
      <c r="Q559" s="630">
        <v>16150.560000000001</v>
      </c>
    </row>
    <row r="560" spans="1:17" ht="14.4" customHeight="1" x14ac:dyDescent="0.3">
      <c r="A560" s="625" t="s">
        <v>526</v>
      </c>
      <c r="B560" s="626" t="s">
        <v>5634</v>
      </c>
      <c r="C560" s="626" t="s">
        <v>5139</v>
      </c>
      <c r="D560" s="626" t="s">
        <v>5769</v>
      </c>
      <c r="E560" s="626" t="s">
        <v>5770</v>
      </c>
      <c r="F560" s="629">
        <v>3</v>
      </c>
      <c r="G560" s="629">
        <v>28064.449999999997</v>
      </c>
      <c r="H560" s="629">
        <v>1</v>
      </c>
      <c r="I560" s="629">
        <v>9354.8166666666657</v>
      </c>
      <c r="J560" s="629"/>
      <c r="K560" s="629"/>
      <c r="L560" s="629"/>
      <c r="M560" s="629"/>
      <c r="N560" s="629"/>
      <c r="O560" s="629"/>
      <c r="P560" s="642"/>
      <c r="Q560" s="630"/>
    </row>
    <row r="561" spans="1:17" ht="14.4" customHeight="1" x14ac:dyDescent="0.3">
      <c r="A561" s="625" t="s">
        <v>526</v>
      </c>
      <c r="B561" s="626" t="s">
        <v>5634</v>
      </c>
      <c r="C561" s="626" t="s">
        <v>5139</v>
      </c>
      <c r="D561" s="626" t="s">
        <v>5771</v>
      </c>
      <c r="E561" s="626" t="s">
        <v>5772</v>
      </c>
      <c r="F561" s="629">
        <v>15</v>
      </c>
      <c r="G561" s="629">
        <v>13536</v>
      </c>
      <c r="H561" s="629">
        <v>1</v>
      </c>
      <c r="I561" s="629">
        <v>902.4</v>
      </c>
      <c r="J561" s="629">
        <v>8</v>
      </c>
      <c r="K561" s="629">
        <v>0</v>
      </c>
      <c r="L561" s="629">
        <v>0</v>
      </c>
      <c r="M561" s="629">
        <v>0</v>
      </c>
      <c r="N561" s="629">
        <v>26</v>
      </c>
      <c r="O561" s="629">
        <v>23462.399999999998</v>
      </c>
      <c r="P561" s="642">
        <v>1.7333333333333332</v>
      </c>
      <c r="Q561" s="630">
        <v>902.39999999999986</v>
      </c>
    </row>
    <row r="562" spans="1:17" ht="14.4" customHeight="1" x14ac:dyDescent="0.3">
      <c r="A562" s="625" t="s">
        <v>526</v>
      </c>
      <c r="B562" s="626" t="s">
        <v>5634</v>
      </c>
      <c r="C562" s="626" t="s">
        <v>5139</v>
      </c>
      <c r="D562" s="626" t="s">
        <v>5773</v>
      </c>
      <c r="E562" s="626" t="s">
        <v>5774</v>
      </c>
      <c r="F562" s="629"/>
      <c r="G562" s="629"/>
      <c r="H562" s="629"/>
      <c r="I562" s="629"/>
      <c r="J562" s="629">
        <v>12</v>
      </c>
      <c r="K562" s="629">
        <v>7525.2</v>
      </c>
      <c r="L562" s="629"/>
      <c r="M562" s="629">
        <v>627.1</v>
      </c>
      <c r="N562" s="629"/>
      <c r="O562" s="629"/>
      <c r="P562" s="642"/>
      <c r="Q562" s="630"/>
    </row>
    <row r="563" spans="1:17" ht="14.4" customHeight="1" x14ac:dyDescent="0.3">
      <c r="A563" s="625" t="s">
        <v>526</v>
      </c>
      <c r="B563" s="626" t="s">
        <v>5634</v>
      </c>
      <c r="C563" s="626" t="s">
        <v>5139</v>
      </c>
      <c r="D563" s="626" t="s">
        <v>5775</v>
      </c>
      <c r="E563" s="626" t="s">
        <v>5776</v>
      </c>
      <c r="F563" s="629"/>
      <c r="G563" s="629"/>
      <c r="H563" s="629"/>
      <c r="I563" s="629"/>
      <c r="J563" s="629">
        <v>1</v>
      </c>
      <c r="K563" s="629">
        <v>836.1</v>
      </c>
      <c r="L563" s="629"/>
      <c r="M563" s="629">
        <v>836.1</v>
      </c>
      <c r="N563" s="629">
        <v>2.8</v>
      </c>
      <c r="O563" s="629">
        <v>2341.2199999999998</v>
      </c>
      <c r="P563" s="642"/>
      <c r="Q563" s="630">
        <v>836.15</v>
      </c>
    </row>
    <row r="564" spans="1:17" ht="14.4" customHeight="1" x14ac:dyDescent="0.3">
      <c r="A564" s="625" t="s">
        <v>526</v>
      </c>
      <c r="B564" s="626" t="s">
        <v>5634</v>
      </c>
      <c r="C564" s="626" t="s">
        <v>5139</v>
      </c>
      <c r="D564" s="626" t="s">
        <v>5777</v>
      </c>
      <c r="E564" s="626" t="s">
        <v>5778</v>
      </c>
      <c r="F564" s="629"/>
      <c r="G564" s="629"/>
      <c r="H564" s="629"/>
      <c r="I564" s="629"/>
      <c r="J564" s="629">
        <v>29.8</v>
      </c>
      <c r="K564" s="629">
        <v>143255.56000000003</v>
      </c>
      <c r="L564" s="629"/>
      <c r="M564" s="629">
        <v>4807.2335570469804</v>
      </c>
      <c r="N564" s="629"/>
      <c r="O564" s="629"/>
      <c r="P564" s="642"/>
      <c r="Q564" s="630"/>
    </row>
    <row r="565" spans="1:17" ht="14.4" customHeight="1" x14ac:dyDescent="0.3">
      <c r="A565" s="625" t="s">
        <v>526</v>
      </c>
      <c r="B565" s="626" t="s">
        <v>5634</v>
      </c>
      <c r="C565" s="626" t="s">
        <v>5139</v>
      </c>
      <c r="D565" s="626" t="s">
        <v>5779</v>
      </c>
      <c r="E565" s="626" t="s">
        <v>5780</v>
      </c>
      <c r="F565" s="629"/>
      <c r="G565" s="629"/>
      <c r="H565" s="629"/>
      <c r="I565" s="629"/>
      <c r="J565" s="629"/>
      <c r="K565" s="629"/>
      <c r="L565" s="629"/>
      <c r="M565" s="629"/>
      <c r="N565" s="629">
        <v>71.12</v>
      </c>
      <c r="O565" s="629">
        <v>258023.26</v>
      </c>
      <c r="P565" s="642"/>
      <c r="Q565" s="630">
        <v>3627.998593925759</v>
      </c>
    </row>
    <row r="566" spans="1:17" ht="14.4" customHeight="1" x14ac:dyDescent="0.3">
      <c r="A566" s="625" t="s">
        <v>526</v>
      </c>
      <c r="B566" s="626" t="s">
        <v>5634</v>
      </c>
      <c r="C566" s="626" t="s">
        <v>5139</v>
      </c>
      <c r="D566" s="626" t="s">
        <v>5781</v>
      </c>
      <c r="E566" s="626" t="s">
        <v>5685</v>
      </c>
      <c r="F566" s="629"/>
      <c r="G566" s="629"/>
      <c r="H566" s="629"/>
      <c r="I566" s="629"/>
      <c r="J566" s="629"/>
      <c r="K566" s="629"/>
      <c r="L566" s="629"/>
      <c r="M566" s="629"/>
      <c r="N566" s="629">
        <v>12</v>
      </c>
      <c r="O566" s="629">
        <v>111794.88</v>
      </c>
      <c r="P566" s="642"/>
      <c r="Q566" s="630">
        <v>9316.24</v>
      </c>
    </row>
    <row r="567" spans="1:17" ht="14.4" customHeight="1" x14ac:dyDescent="0.3">
      <c r="A567" s="625" t="s">
        <v>526</v>
      </c>
      <c r="B567" s="626" t="s">
        <v>5634</v>
      </c>
      <c r="C567" s="626" t="s">
        <v>5782</v>
      </c>
      <c r="D567" s="626" t="s">
        <v>5783</v>
      </c>
      <c r="E567" s="626" t="s">
        <v>5784</v>
      </c>
      <c r="F567" s="629"/>
      <c r="G567" s="629"/>
      <c r="H567" s="629"/>
      <c r="I567" s="629"/>
      <c r="J567" s="629"/>
      <c r="K567" s="629"/>
      <c r="L567" s="629"/>
      <c r="M567" s="629"/>
      <c r="N567" s="629">
        <v>1</v>
      </c>
      <c r="O567" s="629">
        <v>1215.8499999999999</v>
      </c>
      <c r="P567" s="642"/>
      <c r="Q567" s="630">
        <v>1215.8499999999999</v>
      </c>
    </row>
    <row r="568" spans="1:17" ht="14.4" customHeight="1" x14ac:dyDescent="0.3">
      <c r="A568" s="625" t="s">
        <v>526</v>
      </c>
      <c r="B568" s="626" t="s">
        <v>5634</v>
      </c>
      <c r="C568" s="626" t="s">
        <v>5782</v>
      </c>
      <c r="D568" s="626" t="s">
        <v>5785</v>
      </c>
      <c r="E568" s="626" t="s">
        <v>5786</v>
      </c>
      <c r="F568" s="629"/>
      <c r="G568" s="629"/>
      <c r="H568" s="629"/>
      <c r="I568" s="629"/>
      <c r="J568" s="629">
        <v>3</v>
      </c>
      <c r="K568" s="629">
        <v>3529.9800000000005</v>
      </c>
      <c r="L568" s="629"/>
      <c r="M568" s="629">
        <v>1176.6600000000001</v>
      </c>
      <c r="N568" s="629">
        <v>1</v>
      </c>
      <c r="O568" s="629">
        <v>1215.8499999999999</v>
      </c>
      <c r="P568" s="642"/>
      <c r="Q568" s="630">
        <v>1215.8499999999999</v>
      </c>
    </row>
    <row r="569" spans="1:17" ht="14.4" customHeight="1" x14ac:dyDescent="0.3">
      <c r="A569" s="625" t="s">
        <v>526</v>
      </c>
      <c r="B569" s="626" t="s">
        <v>5634</v>
      </c>
      <c r="C569" s="626" t="s">
        <v>5782</v>
      </c>
      <c r="D569" s="626" t="s">
        <v>5787</v>
      </c>
      <c r="E569" s="626" t="s">
        <v>5788</v>
      </c>
      <c r="F569" s="629">
        <v>14</v>
      </c>
      <c r="G569" s="629">
        <v>21975.939999999995</v>
      </c>
      <c r="H569" s="629">
        <v>1</v>
      </c>
      <c r="I569" s="629">
        <v>1569.7099999999996</v>
      </c>
      <c r="J569" s="629"/>
      <c r="K569" s="629"/>
      <c r="L569" s="629"/>
      <c r="M569" s="629"/>
      <c r="N569" s="629"/>
      <c r="O569" s="629"/>
      <c r="P569" s="642"/>
      <c r="Q569" s="630"/>
    </row>
    <row r="570" spans="1:17" ht="14.4" customHeight="1" x14ac:dyDescent="0.3">
      <c r="A570" s="625" t="s">
        <v>526</v>
      </c>
      <c r="B570" s="626" t="s">
        <v>5634</v>
      </c>
      <c r="C570" s="626" t="s">
        <v>5782</v>
      </c>
      <c r="D570" s="626" t="s">
        <v>5789</v>
      </c>
      <c r="E570" s="626" t="s">
        <v>5790</v>
      </c>
      <c r="F570" s="629">
        <v>630</v>
      </c>
      <c r="G570" s="629">
        <v>1122760.7999999998</v>
      </c>
      <c r="H570" s="629">
        <v>1</v>
      </c>
      <c r="I570" s="629">
        <v>1782.1599999999996</v>
      </c>
      <c r="J570" s="629">
        <v>510</v>
      </c>
      <c r="K570" s="629">
        <v>917584.08</v>
      </c>
      <c r="L570" s="629">
        <v>0.81725696158968153</v>
      </c>
      <c r="M570" s="629">
        <v>1799.1844705882352</v>
      </c>
      <c r="N570" s="629">
        <v>556</v>
      </c>
      <c r="O570" s="629">
        <v>1031494.8</v>
      </c>
      <c r="P570" s="642">
        <v>0.91871287276862557</v>
      </c>
      <c r="Q570" s="630">
        <v>1855.206474820144</v>
      </c>
    </row>
    <row r="571" spans="1:17" ht="14.4" customHeight="1" x14ac:dyDescent="0.3">
      <c r="A571" s="625" t="s">
        <v>526</v>
      </c>
      <c r="B571" s="626" t="s">
        <v>5634</v>
      </c>
      <c r="C571" s="626" t="s">
        <v>5782</v>
      </c>
      <c r="D571" s="626" t="s">
        <v>5791</v>
      </c>
      <c r="E571" s="626" t="s">
        <v>5792</v>
      </c>
      <c r="F571" s="629">
        <v>48</v>
      </c>
      <c r="G571" s="629">
        <v>123831.36000000002</v>
      </c>
      <c r="H571" s="629">
        <v>1</v>
      </c>
      <c r="I571" s="629">
        <v>2579.8200000000002</v>
      </c>
      <c r="J571" s="629">
        <v>71</v>
      </c>
      <c r="K571" s="629">
        <v>185226.41999999998</v>
      </c>
      <c r="L571" s="629">
        <v>1.4957957338108858</v>
      </c>
      <c r="M571" s="629">
        <v>2608.8228169014083</v>
      </c>
      <c r="N571" s="629">
        <v>24</v>
      </c>
      <c r="O571" s="629">
        <v>65200.77</v>
      </c>
      <c r="P571" s="642">
        <v>0.52652874037723552</v>
      </c>
      <c r="Q571" s="630">
        <v>2716.69875</v>
      </c>
    </row>
    <row r="572" spans="1:17" ht="14.4" customHeight="1" x14ac:dyDescent="0.3">
      <c r="A572" s="625" t="s">
        <v>526</v>
      </c>
      <c r="B572" s="626" t="s">
        <v>5634</v>
      </c>
      <c r="C572" s="626" t="s">
        <v>5782</v>
      </c>
      <c r="D572" s="626" t="s">
        <v>5793</v>
      </c>
      <c r="E572" s="626" t="s">
        <v>5792</v>
      </c>
      <c r="F572" s="629">
        <v>2</v>
      </c>
      <c r="G572" s="629">
        <v>3106.66</v>
      </c>
      <c r="H572" s="629">
        <v>1</v>
      </c>
      <c r="I572" s="629">
        <v>1553.33</v>
      </c>
      <c r="J572" s="629"/>
      <c r="K572" s="629"/>
      <c r="L572" s="629"/>
      <c r="M572" s="629"/>
      <c r="N572" s="629">
        <v>1</v>
      </c>
      <c r="O572" s="629">
        <v>1614.05</v>
      </c>
      <c r="P572" s="642">
        <v>0.51954510631997064</v>
      </c>
      <c r="Q572" s="630">
        <v>1614.05</v>
      </c>
    </row>
    <row r="573" spans="1:17" ht="14.4" customHeight="1" x14ac:dyDescent="0.3">
      <c r="A573" s="625" t="s">
        <v>526</v>
      </c>
      <c r="B573" s="626" t="s">
        <v>5634</v>
      </c>
      <c r="C573" s="626" t="s">
        <v>5782</v>
      </c>
      <c r="D573" s="626" t="s">
        <v>5794</v>
      </c>
      <c r="E573" s="626" t="s">
        <v>5795</v>
      </c>
      <c r="F573" s="629">
        <v>42</v>
      </c>
      <c r="G573" s="629">
        <v>74850.720000000001</v>
      </c>
      <c r="H573" s="629">
        <v>1</v>
      </c>
      <c r="I573" s="629">
        <v>1782.16</v>
      </c>
      <c r="J573" s="629">
        <v>9</v>
      </c>
      <c r="K573" s="629">
        <v>16132.8</v>
      </c>
      <c r="L573" s="629">
        <v>0.21553299687698393</v>
      </c>
      <c r="M573" s="629">
        <v>1792.5333333333333</v>
      </c>
      <c r="N573" s="629">
        <v>12</v>
      </c>
      <c r="O573" s="629">
        <v>22386.959999999999</v>
      </c>
      <c r="P573" s="642">
        <v>0.29908810496412058</v>
      </c>
      <c r="Q573" s="630">
        <v>1865.58</v>
      </c>
    </row>
    <row r="574" spans="1:17" ht="14.4" customHeight="1" x14ac:dyDescent="0.3">
      <c r="A574" s="625" t="s">
        <v>526</v>
      </c>
      <c r="B574" s="626" t="s">
        <v>5634</v>
      </c>
      <c r="C574" s="626" t="s">
        <v>5782</v>
      </c>
      <c r="D574" s="626" t="s">
        <v>5796</v>
      </c>
      <c r="E574" s="626" t="s">
        <v>5797</v>
      </c>
      <c r="F574" s="629">
        <v>1</v>
      </c>
      <c r="G574" s="629">
        <v>2579.8200000000002</v>
      </c>
      <c r="H574" s="629">
        <v>1</v>
      </c>
      <c r="I574" s="629">
        <v>2579.8200000000002</v>
      </c>
      <c r="J574" s="629"/>
      <c r="K574" s="629"/>
      <c r="L574" s="629"/>
      <c r="M574" s="629"/>
      <c r="N574" s="629"/>
      <c r="O574" s="629"/>
      <c r="P574" s="642"/>
      <c r="Q574" s="630"/>
    </row>
    <row r="575" spans="1:17" ht="14.4" customHeight="1" x14ac:dyDescent="0.3">
      <c r="A575" s="625" t="s">
        <v>526</v>
      </c>
      <c r="B575" s="626" t="s">
        <v>5634</v>
      </c>
      <c r="C575" s="626" t="s">
        <v>5782</v>
      </c>
      <c r="D575" s="626" t="s">
        <v>5798</v>
      </c>
      <c r="E575" s="626" t="s">
        <v>5799</v>
      </c>
      <c r="F575" s="629">
        <v>1</v>
      </c>
      <c r="G575" s="629">
        <v>7855.31</v>
      </c>
      <c r="H575" s="629">
        <v>1</v>
      </c>
      <c r="I575" s="629">
        <v>7855.31</v>
      </c>
      <c r="J575" s="629">
        <v>2</v>
      </c>
      <c r="K575" s="629">
        <v>15608.42</v>
      </c>
      <c r="L575" s="629">
        <v>1.9869896923227726</v>
      </c>
      <c r="M575" s="629">
        <v>7804.21</v>
      </c>
      <c r="N575" s="629">
        <v>8</v>
      </c>
      <c r="O575" s="629">
        <v>65533.04</v>
      </c>
      <c r="P575" s="642">
        <v>8.3425148084544087</v>
      </c>
      <c r="Q575" s="630">
        <v>8191.63</v>
      </c>
    </row>
    <row r="576" spans="1:17" ht="14.4" customHeight="1" x14ac:dyDescent="0.3">
      <c r="A576" s="625" t="s">
        <v>526</v>
      </c>
      <c r="B576" s="626" t="s">
        <v>5634</v>
      </c>
      <c r="C576" s="626" t="s">
        <v>5782</v>
      </c>
      <c r="D576" s="626" t="s">
        <v>5800</v>
      </c>
      <c r="E576" s="626" t="s">
        <v>5801</v>
      </c>
      <c r="F576" s="629"/>
      <c r="G576" s="629"/>
      <c r="H576" s="629"/>
      <c r="I576" s="629"/>
      <c r="J576" s="629">
        <v>42</v>
      </c>
      <c r="K576" s="629">
        <v>326295.55</v>
      </c>
      <c r="L576" s="629"/>
      <c r="M576" s="629">
        <v>7768.9416666666666</v>
      </c>
      <c r="N576" s="629">
        <v>42</v>
      </c>
      <c r="O576" s="629">
        <v>337642.22</v>
      </c>
      <c r="P576" s="642"/>
      <c r="Q576" s="630">
        <v>8039.1004761904751</v>
      </c>
    </row>
    <row r="577" spans="1:17" ht="14.4" customHeight="1" x14ac:dyDescent="0.3">
      <c r="A577" s="625" t="s">
        <v>526</v>
      </c>
      <c r="B577" s="626" t="s">
        <v>5634</v>
      </c>
      <c r="C577" s="626" t="s">
        <v>5782</v>
      </c>
      <c r="D577" s="626" t="s">
        <v>5802</v>
      </c>
      <c r="E577" s="626" t="s">
        <v>5803</v>
      </c>
      <c r="F577" s="629">
        <v>136</v>
      </c>
      <c r="G577" s="629">
        <v>1229305.3599999999</v>
      </c>
      <c r="H577" s="629">
        <v>1</v>
      </c>
      <c r="I577" s="629">
        <v>9039.0099999999984</v>
      </c>
      <c r="J577" s="629">
        <v>104</v>
      </c>
      <c r="K577" s="629">
        <v>951558.03999999992</v>
      </c>
      <c r="L577" s="629">
        <v>0.77406157246398077</v>
      </c>
      <c r="M577" s="629">
        <v>9149.5965384615374</v>
      </c>
      <c r="N577" s="629">
        <v>57</v>
      </c>
      <c r="O577" s="629">
        <v>549957.25</v>
      </c>
      <c r="P577" s="642">
        <v>0.44737236808273584</v>
      </c>
      <c r="Q577" s="630">
        <v>9648.3728070175439</v>
      </c>
    </row>
    <row r="578" spans="1:17" ht="14.4" customHeight="1" x14ac:dyDescent="0.3">
      <c r="A578" s="625" t="s">
        <v>526</v>
      </c>
      <c r="B578" s="626" t="s">
        <v>5634</v>
      </c>
      <c r="C578" s="626" t="s">
        <v>5782</v>
      </c>
      <c r="D578" s="626" t="s">
        <v>5804</v>
      </c>
      <c r="E578" s="626" t="s">
        <v>5805</v>
      </c>
      <c r="F578" s="629">
        <v>766</v>
      </c>
      <c r="G578" s="629">
        <v>658545.52</v>
      </c>
      <c r="H578" s="629">
        <v>1</v>
      </c>
      <c r="I578" s="629">
        <v>859.72</v>
      </c>
      <c r="J578" s="629">
        <v>517</v>
      </c>
      <c r="K578" s="629">
        <v>455830.15</v>
      </c>
      <c r="L578" s="629">
        <v>0.69217713302491224</v>
      </c>
      <c r="M578" s="629">
        <v>881.68307543520314</v>
      </c>
      <c r="N578" s="629">
        <v>500</v>
      </c>
      <c r="O578" s="629">
        <v>459632.24</v>
      </c>
      <c r="P578" s="642">
        <v>0.69795059876802434</v>
      </c>
      <c r="Q578" s="630">
        <v>919.26447999999993</v>
      </c>
    </row>
    <row r="579" spans="1:17" ht="14.4" customHeight="1" x14ac:dyDescent="0.3">
      <c r="A579" s="625" t="s">
        <v>526</v>
      </c>
      <c r="B579" s="626" t="s">
        <v>5634</v>
      </c>
      <c r="C579" s="626" t="s">
        <v>5782</v>
      </c>
      <c r="D579" s="626" t="s">
        <v>5806</v>
      </c>
      <c r="E579" s="626" t="s">
        <v>5807</v>
      </c>
      <c r="F579" s="629">
        <v>9</v>
      </c>
      <c r="G579" s="629">
        <v>1704.96</v>
      </c>
      <c r="H579" s="629">
        <v>1</v>
      </c>
      <c r="I579" s="629">
        <v>189.44</v>
      </c>
      <c r="J579" s="629">
        <v>53</v>
      </c>
      <c r="K579" s="629">
        <v>11046.82</v>
      </c>
      <c r="L579" s="629">
        <v>6.4792253190690685</v>
      </c>
      <c r="M579" s="629">
        <v>208.43056603773584</v>
      </c>
      <c r="N579" s="629">
        <v>10</v>
      </c>
      <c r="O579" s="629">
        <v>2386.8000000000002</v>
      </c>
      <c r="P579" s="642">
        <v>1.3999155405405406</v>
      </c>
      <c r="Q579" s="630">
        <v>238.68</v>
      </c>
    </row>
    <row r="580" spans="1:17" ht="14.4" customHeight="1" x14ac:dyDescent="0.3">
      <c r="A580" s="625" t="s">
        <v>526</v>
      </c>
      <c r="B580" s="626" t="s">
        <v>5634</v>
      </c>
      <c r="C580" s="626" t="s">
        <v>5782</v>
      </c>
      <c r="D580" s="626" t="s">
        <v>5808</v>
      </c>
      <c r="E580" s="626" t="s">
        <v>5803</v>
      </c>
      <c r="F580" s="629">
        <v>2</v>
      </c>
      <c r="G580" s="629">
        <v>26507.040000000001</v>
      </c>
      <c r="H580" s="629">
        <v>1</v>
      </c>
      <c r="I580" s="629">
        <v>13253.52</v>
      </c>
      <c r="J580" s="629"/>
      <c r="K580" s="629"/>
      <c r="L580" s="629"/>
      <c r="M580" s="629"/>
      <c r="N580" s="629"/>
      <c r="O580" s="629"/>
      <c r="P580" s="642"/>
      <c r="Q580" s="630"/>
    </row>
    <row r="581" spans="1:17" ht="14.4" customHeight="1" x14ac:dyDescent="0.3">
      <c r="A581" s="625" t="s">
        <v>526</v>
      </c>
      <c r="B581" s="626" t="s">
        <v>5634</v>
      </c>
      <c r="C581" s="626" t="s">
        <v>5144</v>
      </c>
      <c r="D581" s="626" t="s">
        <v>5809</v>
      </c>
      <c r="E581" s="626" t="s">
        <v>5810</v>
      </c>
      <c r="F581" s="629">
        <v>19</v>
      </c>
      <c r="G581" s="629">
        <v>6049.6</v>
      </c>
      <c r="H581" s="629">
        <v>1</v>
      </c>
      <c r="I581" s="629">
        <v>318.40000000000003</v>
      </c>
      <c r="J581" s="629">
        <v>27</v>
      </c>
      <c r="K581" s="629">
        <v>8909.4599999999991</v>
      </c>
      <c r="L581" s="629">
        <v>1.4727353874636337</v>
      </c>
      <c r="M581" s="629">
        <v>329.97999999999996</v>
      </c>
      <c r="N581" s="629">
        <v>25</v>
      </c>
      <c r="O581" s="629">
        <v>8249.5</v>
      </c>
      <c r="P581" s="642">
        <v>1.3636438772811426</v>
      </c>
      <c r="Q581" s="630">
        <v>329.98</v>
      </c>
    </row>
    <row r="582" spans="1:17" ht="14.4" customHeight="1" x14ac:dyDescent="0.3">
      <c r="A582" s="625" t="s">
        <v>526</v>
      </c>
      <c r="B582" s="626" t="s">
        <v>5634</v>
      </c>
      <c r="C582" s="626" t="s">
        <v>5144</v>
      </c>
      <c r="D582" s="626" t="s">
        <v>5811</v>
      </c>
      <c r="E582" s="626" t="s">
        <v>5810</v>
      </c>
      <c r="F582" s="629">
        <v>8</v>
      </c>
      <c r="G582" s="629">
        <v>3345.6</v>
      </c>
      <c r="H582" s="629">
        <v>1</v>
      </c>
      <c r="I582" s="629">
        <v>418.2</v>
      </c>
      <c r="J582" s="629">
        <v>7</v>
      </c>
      <c r="K582" s="629">
        <v>3033.87</v>
      </c>
      <c r="L582" s="629">
        <v>0.90682388809182213</v>
      </c>
      <c r="M582" s="629">
        <v>433.40999999999997</v>
      </c>
      <c r="N582" s="629">
        <v>4</v>
      </c>
      <c r="O582" s="629">
        <v>1733.64</v>
      </c>
      <c r="P582" s="642">
        <v>0.51818507890961263</v>
      </c>
      <c r="Q582" s="630">
        <v>433.41</v>
      </c>
    </row>
    <row r="583" spans="1:17" ht="14.4" customHeight="1" x14ac:dyDescent="0.3">
      <c r="A583" s="625" t="s">
        <v>526</v>
      </c>
      <c r="B583" s="626" t="s">
        <v>5634</v>
      </c>
      <c r="C583" s="626" t="s">
        <v>5144</v>
      </c>
      <c r="D583" s="626" t="s">
        <v>5812</v>
      </c>
      <c r="E583" s="626" t="s">
        <v>5813</v>
      </c>
      <c r="F583" s="629">
        <v>1</v>
      </c>
      <c r="G583" s="629">
        <v>1385</v>
      </c>
      <c r="H583" s="629">
        <v>1</v>
      </c>
      <c r="I583" s="629">
        <v>1385</v>
      </c>
      <c r="J583" s="629">
        <v>6</v>
      </c>
      <c r="K583" s="629">
        <v>8612.16</v>
      </c>
      <c r="L583" s="629">
        <v>6.2181660649819497</v>
      </c>
      <c r="M583" s="629">
        <v>1435.36</v>
      </c>
      <c r="N583" s="629">
        <v>5</v>
      </c>
      <c r="O583" s="629">
        <v>7176.7999999999993</v>
      </c>
      <c r="P583" s="642">
        <v>5.1818050541516243</v>
      </c>
      <c r="Q583" s="630">
        <v>1435.36</v>
      </c>
    </row>
    <row r="584" spans="1:17" ht="14.4" customHeight="1" x14ac:dyDescent="0.3">
      <c r="A584" s="625" t="s">
        <v>526</v>
      </c>
      <c r="B584" s="626" t="s">
        <v>5634</v>
      </c>
      <c r="C584" s="626" t="s">
        <v>5144</v>
      </c>
      <c r="D584" s="626" t="s">
        <v>5814</v>
      </c>
      <c r="E584" s="626" t="s">
        <v>5815</v>
      </c>
      <c r="F584" s="629"/>
      <c r="G584" s="629"/>
      <c r="H584" s="629"/>
      <c r="I584" s="629"/>
      <c r="J584" s="629">
        <v>9</v>
      </c>
      <c r="K584" s="629">
        <v>4252.32</v>
      </c>
      <c r="L584" s="629"/>
      <c r="M584" s="629">
        <v>472.47999999999996</v>
      </c>
      <c r="N584" s="629"/>
      <c r="O584" s="629"/>
      <c r="P584" s="642"/>
      <c r="Q584" s="630"/>
    </row>
    <row r="585" spans="1:17" ht="14.4" customHeight="1" x14ac:dyDescent="0.3">
      <c r="A585" s="625" t="s">
        <v>526</v>
      </c>
      <c r="B585" s="626" t="s">
        <v>5634</v>
      </c>
      <c r="C585" s="626" t="s">
        <v>5144</v>
      </c>
      <c r="D585" s="626" t="s">
        <v>5816</v>
      </c>
      <c r="E585" s="626" t="s">
        <v>5817</v>
      </c>
      <c r="F585" s="629"/>
      <c r="G585" s="629"/>
      <c r="H585" s="629"/>
      <c r="I585" s="629"/>
      <c r="J585" s="629">
        <v>1</v>
      </c>
      <c r="K585" s="629">
        <v>607.41</v>
      </c>
      <c r="L585" s="629"/>
      <c r="M585" s="629">
        <v>607.41</v>
      </c>
      <c r="N585" s="629"/>
      <c r="O585" s="629"/>
      <c r="P585" s="642"/>
      <c r="Q585" s="630"/>
    </row>
    <row r="586" spans="1:17" ht="14.4" customHeight="1" x14ac:dyDescent="0.3">
      <c r="A586" s="625" t="s">
        <v>526</v>
      </c>
      <c r="B586" s="626" t="s">
        <v>5634</v>
      </c>
      <c r="C586" s="626" t="s">
        <v>5144</v>
      </c>
      <c r="D586" s="626" t="s">
        <v>5818</v>
      </c>
      <c r="E586" s="626" t="s">
        <v>5819</v>
      </c>
      <c r="F586" s="629">
        <v>7</v>
      </c>
      <c r="G586" s="629">
        <v>588</v>
      </c>
      <c r="H586" s="629">
        <v>1</v>
      </c>
      <c r="I586" s="629">
        <v>84</v>
      </c>
      <c r="J586" s="629"/>
      <c r="K586" s="629"/>
      <c r="L586" s="629"/>
      <c r="M586" s="629"/>
      <c r="N586" s="629"/>
      <c r="O586" s="629"/>
      <c r="P586" s="642"/>
      <c r="Q586" s="630"/>
    </row>
    <row r="587" spans="1:17" ht="14.4" customHeight="1" x14ac:dyDescent="0.3">
      <c r="A587" s="625" t="s">
        <v>526</v>
      </c>
      <c r="B587" s="626" t="s">
        <v>5634</v>
      </c>
      <c r="C587" s="626" t="s">
        <v>5144</v>
      </c>
      <c r="D587" s="626" t="s">
        <v>5820</v>
      </c>
      <c r="E587" s="626" t="s">
        <v>5821</v>
      </c>
      <c r="F587" s="629">
        <v>0.6</v>
      </c>
      <c r="G587" s="629">
        <v>557.4</v>
      </c>
      <c r="H587" s="629">
        <v>1</v>
      </c>
      <c r="I587" s="629">
        <v>929</v>
      </c>
      <c r="J587" s="629">
        <v>0.8</v>
      </c>
      <c r="K587" s="629">
        <v>770.22</v>
      </c>
      <c r="L587" s="629">
        <v>1.3818083961248655</v>
      </c>
      <c r="M587" s="629">
        <v>962.77499999999998</v>
      </c>
      <c r="N587" s="629">
        <v>0.6</v>
      </c>
      <c r="O587" s="629">
        <v>577.66</v>
      </c>
      <c r="P587" s="642">
        <v>1.0363473268747758</v>
      </c>
      <c r="Q587" s="630">
        <v>962.76666666666665</v>
      </c>
    </row>
    <row r="588" spans="1:17" ht="14.4" customHeight="1" x14ac:dyDescent="0.3">
      <c r="A588" s="625" t="s">
        <v>526</v>
      </c>
      <c r="B588" s="626" t="s">
        <v>5634</v>
      </c>
      <c r="C588" s="626" t="s">
        <v>5144</v>
      </c>
      <c r="D588" s="626" t="s">
        <v>5822</v>
      </c>
      <c r="E588" s="626" t="s">
        <v>5821</v>
      </c>
      <c r="F588" s="629">
        <v>1.2</v>
      </c>
      <c r="G588" s="629">
        <v>132.72</v>
      </c>
      <c r="H588" s="629">
        <v>1</v>
      </c>
      <c r="I588" s="629">
        <v>110.60000000000001</v>
      </c>
      <c r="J588" s="629"/>
      <c r="K588" s="629"/>
      <c r="L588" s="629"/>
      <c r="M588" s="629"/>
      <c r="N588" s="629"/>
      <c r="O588" s="629"/>
      <c r="P588" s="642"/>
      <c r="Q588" s="630"/>
    </row>
    <row r="589" spans="1:17" ht="14.4" customHeight="1" x14ac:dyDescent="0.3">
      <c r="A589" s="625" t="s">
        <v>526</v>
      </c>
      <c r="B589" s="626" t="s">
        <v>5634</v>
      </c>
      <c r="C589" s="626" t="s">
        <v>5144</v>
      </c>
      <c r="D589" s="626" t="s">
        <v>5823</v>
      </c>
      <c r="E589" s="626" t="s">
        <v>5821</v>
      </c>
      <c r="F589" s="629">
        <v>1.1000000000000001</v>
      </c>
      <c r="G589" s="629">
        <v>668.25</v>
      </c>
      <c r="H589" s="629">
        <v>1</v>
      </c>
      <c r="I589" s="629">
        <v>607.5</v>
      </c>
      <c r="J589" s="629">
        <v>4</v>
      </c>
      <c r="K589" s="629">
        <v>2518.34</v>
      </c>
      <c r="L589" s="629">
        <v>3.7685596707818934</v>
      </c>
      <c r="M589" s="629">
        <v>629.58500000000004</v>
      </c>
      <c r="N589" s="629">
        <v>2.4000000000000004</v>
      </c>
      <c r="O589" s="629">
        <v>1511.01</v>
      </c>
      <c r="P589" s="642">
        <v>2.2611447811447811</v>
      </c>
      <c r="Q589" s="630">
        <v>629.58749999999986</v>
      </c>
    </row>
    <row r="590" spans="1:17" ht="14.4" customHeight="1" x14ac:dyDescent="0.3">
      <c r="A590" s="625" t="s">
        <v>526</v>
      </c>
      <c r="B590" s="626" t="s">
        <v>5634</v>
      </c>
      <c r="C590" s="626" t="s">
        <v>5144</v>
      </c>
      <c r="D590" s="626" t="s">
        <v>5824</v>
      </c>
      <c r="E590" s="626" t="s">
        <v>5825</v>
      </c>
      <c r="F590" s="629"/>
      <c r="G590" s="629"/>
      <c r="H590" s="629"/>
      <c r="I590" s="629"/>
      <c r="J590" s="629">
        <v>5</v>
      </c>
      <c r="K590" s="629">
        <v>5849.25</v>
      </c>
      <c r="L590" s="629"/>
      <c r="M590" s="629">
        <v>1169.8499999999999</v>
      </c>
      <c r="N590" s="629"/>
      <c r="O590" s="629"/>
      <c r="P590" s="642"/>
      <c r="Q590" s="630"/>
    </row>
    <row r="591" spans="1:17" ht="14.4" customHeight="1" x14ac:dyDescent="0.3">
      <c r="A591" s="625" t="s">
        <v>526</v>
      </c>
      <c r="B591" s="626" t="s">
        <v>5634</v>
      </c>
      <c r="C591" s="626" t="s">
        <v>5144</v>
      </c>
      <c r="D591" s="626" t="s">
        <v>5826</v>
      </c>
      <c r="E591" s="626" t="s">
        <v>5827</v>
      </c>
      <c r="F591" s="629"/>
      <c r="G591" s="629"/>
      <c r="H591" s="629"/>
      <c r="I591" s="629"/>
      <c r="J591" s="629">
        <v>1</v>
      </c>
      <c r="K591" s="629">
        <v>2111.8000000000002</v>
      </c>
      <c r="L591" s="629"/>
      <c r="M591" s="629">
        <v>2111.8000000000002</v>
      </c>
      <c r="N591" s="629"/>
      <c r="O591" s="629"/>
      <c r="P591" s="642"/>
      <c r="Q591" s="630"/>
    </row>
    <row r="592" spans="1:17" ht="14.4" customHeight="1" x14ac:dyDescent="0.3">
      <c r="A592" s="625" t="s">
        <v>526</v>
      </c>
      <c r="B592" s="626" t="s">
        <v>5634</v>
      </c>
      <c r="C592" s="626" t="s">
        <v>5144</v>
      </c>
      <c r="D592" s="626" t="s">
        <v>5828</v>
      </c>
      <c r="E592" s="626" t="s">
        <v>5829</v>
      </c>
      <c r="F592" s="629">
        <v>3</v>
      </c>
      <c r="G592" s="629">
        <v>2994</v>
      </c>
      <c r="H592" s="629">
        <v>1</v>
      </c>
      <c r="I592" s="629">
        <v>998</v>
      </c>
      <c r="J592" s="629">
        <v>6</v>
      </c>
      <c r="K592" s="629">
        <v>6205.74</v>
      </c>
      <c r="L592" s="629">
        <v>2.0727254509018036</v>
      </c>
      <c r="M592" s="629">
        <v>1034.29</v>
      </c>
      <c r="N592" s="629"/>
      <c r="O592" s="629"/>
      <c r="P592" s="642"/>
      <c r="Q592" s="630"/>
    </row>
    <row r="593" spans="1:17" ht="14.4" customHeight="1" x14ac:dyDescent="0.3">
      <c r="A593" s="625" t="s">
        <v>526</v>
      </c>
      <c r="B593" s="626" t="s">
        <v>5634</v>
      </c>
      <c r="C593" s="626" t="s">
        <v>5144</v>
      </c>
      <c r="D593" s="626" t="s">
        <v>5830</v>
      </c>
      <c r="E593" s="626" t="s">
        <v>5829</v>
      </c>
      <c r="F593" s="629">
        <v>5</v>
      </c>
      <c r="G593" s="629">
        <v>5305</v>
      </c>
      <c r="H593" s="629">
        <v>1</v>
      </c>
      <c r="I593" s="629">
        <v>1061</v>
      </c>
      <c r="J593" s="629">
        <v>9</v>
      </c>
      <c r="K593" s="629">
        <v>9896.2199999999993</v>
      </c>
      <c r="L593" s="629">
        <v>1.8654514608859565</v>
      </c>
      <c r="M593" s="629">
        <v>1099.58</v>
      </c>
      <c r="N593" s="629"/>
      <c r="O593" s="629"/>
      <c r="P593" s="642"/>
      <c r="Q593" s="630"/>
    </row>
    <row r="594" spans="1:17" ht="14.4" customHeight="1" x14ac:dyDescent="0.3">
      <c r="A594" s="625" t="s">
        <v>526</v>
      </c>
      <c r="B594" s="626" t="s">
        <v>5634</v>
      </c>
      <c r="C594" s="626" t="s">
        <v>5144</v>
      </c>
      <c r="D594" s="626" t="s">
        <v>5831</v>
      </c>
      <c r="E594" s="626" t="s">
        <v>5829</v>
      </c>
      <c r="F594" s="629">
        <v>7</v>
      </c>
      <c r="G594" s="629">
        <v>7973</v>
      </c>
      <c r="H594" s="629">
        <v>1</v>
      </c>
      <c r="I594" s="629">
        <v>1139</v>
      </c>
      <c r="J594" s="629">
        <v>4</v>
      </c>
      <c r="K594" s="629">
        <v>4721.68</v>
      </c>
      <c r="L594" s="629">
        <v>0.59220870437727335</v>
      </c>
      <c r="M594" s="629">
        <v>1180.42</v>
      </c>
      <c r="N594" s="629"/>
      <c r="O594" s="629"/>
      <c r="P594" s="642"/>
      <c r="Q594" s="630"/>
    </row>
    <row r="595" spans="1:17" ht="14.4" customHeight="1" x14ac:dyDescent="0.3">
      <c r="A595" s="625" t="s">
        <v>526</v>
      </c>
      <c r="B595" s="626" t="s">
        <v>5634</v>
      </c>
      <c r="C595" s="626" t="s">
        <v>5144</v>
      </c>
      <c r="D595" s="626" t="s">
        <v>5832</v>
      </c>
      <c r="E595" s="626" t="s">
        <v>5829</v>
      </c>
      <c r="F595" s="629">
        <v>4</v>
      </c>
      <c r="G595" s="629">
        <v>4816</v>
      </c>
      <c r="H595" s="629">
        <v>1</v>
      </c>
      <c r="I595" s="629">
        <v>1204</v>
      </c>
      <c r="J595" s="629">
        <v>12</v>
      </c>
      <c r="K595" s="629">
        <v>14973.359999999999</v>
      </c>
      <c r="L595" s="629">
        <v>3.1090863787375413</v>
      </c>
      <c r="M595" s="629">
        <v>1247.78</v>
      </c>
      <c r="N595" s="629"/>
      <c r="O595" s="629"/>
      <c r="P595" s="642"/>
      <c r="Q595" s="630"/>
    </row>
    <row r="596" spans="1:17" ht="14.4" customHeight="1" x14ac:dyDescent="0.3">
      <c r="A596" s="625" t="s">
        <v>526</v>
      </c>
      <c r="B596" s="626" t="s">
        <v>5634</v>
      </c>
      <c r="C596" s="626" t="s">
        <v>5144</v>
      </c>
      <c r="D596" s="626" t="s">
        <v>5833</v>
      </c>
      <c r="E596" s="626" t="s">
        <v>5829</v>
      </c>
      <c r="F596" s="629"/>
      <c r="G596" s="629"/>
      <c r="H596" s="629"/>
      <c r="I596" s="629"/>
      <c r="J596" s="629">
        <v>6</v>
      </c>
      <c r="K596" s="629">
        <v>8257.74</v>
      </c>
      <c r="L596" s="629"/>
      <c r="M596" s="629">
        <v>1376.29</v>
      </c>
      <c r="N596" s="629"/>
      <c r="O596" s="629"/>
      <c r="P596" s="642"/>
      <c r="Q596" s="630"/>
    </row>
    <row r="597" spans="1:17" ht="14.4" customHeight="1" x14ac:dyDescent="0.3">
      <c r="A597" s="625" t="s">
        <v>526</v>
      </c>
      <c r="B597" s="626" t="s">
        <v>5634</v>
      </c>
      <c r="C597" s="626" t="s">
        <v>5144</v>
      </c>
      <c r="D597" s="626" t="s">
        <v>5834</v>
      </c>
      <c r="E597" s="626" t="s">
        <v>5835</v>
      </c>
      <c r="F597" s="629">
        <v>1</v>
      </c>
      <c r="G597" s="629">
        <v>10253</v>
      </c>
      <c r="H597" s="629">
        <v>1</v>
      </c>
      <c r="I597" s="629">
        <v>10253</v>
      </c>
      <c r="J597" s="629"/>
      <c r="K597" s="629"/>
      <c r="L597" s="629"/>
      <c r="M597" s="629"/>
      <c r="N597" s="629"/>
      <c r="O597" s="629"/>
      <c r="P597" s="642"/>
      <c r="Q597" s="630"/>
    </row>
    <row r="598" spans="1:17" ht="14.4" customHeight="1" x14ac:dyDescent="0.3">
      <c r="A598" s="625" t="s">
        <v>526</v>
      </c>
      <c r="B598" s="626" t="s">
        <v>5634</v>
      </c>
      <c r="C598" s="626" t="s">
        <v>5144</v>
      </c>
      <c r="D598" s="626" t="s">
        <v>5836</v>
      </c>
      <c r="E598" s="626" t="s">
        <v>5837</v>
      </c>
      <c r="F598" s="629"/>
      <c r="G598" s="629"/>
      <c r="H598" s="629"/>
      <c r="I598" s="629"/>
      <c r="J598" s="629"/>
      <c r="K598" s="629"/>
      <c r="L598" s="629"/>
      <c r="M598" s="629"/>
      <c r="N598" s="629">
        <v>2</v>
      </c>
      <c r="O598" s="629">
        <v>1374</v>
      </c>
      <c r="P598" s="642"/>
      <c r="Q598" s="630">
        <v>687</v>
      </c>
    </row>
    <row r="599" spans="1:17" ht="14.4" customHeight="1" x14ac:dyDescent="0.3">
      <c r="A599" s="625" t="s">
        <v>526</v>
      </c>
      <c r="B599" s="626" t="s">
        <v>5634</v>
      </c>
      <c r="C599" s="626" t="s">
        <v>5144</v>
      </c>
      <c r="D599" s="626" t="s">
        <v>5838</v>
      </c>
      <c r="E599" s="626" t="s">
        <v>5839</v>
      </c>
      <c r="F599" s="629">
        <v>2</v>
      </c>
      <c r="G599" s="629">
        <v>824</v>
      </c>
      <c r="H599" s="629">
        <v>1</v>
      </c>
      <c r="I599" s="629">
        <v>412</v>
      </c>
      <c r="J599" s="629"/>
      <c r="K599" s="629"/>
      <c r="L599" s="629"/>
      <c r="M599" s="629"/>
      <c r="N599" s="629"/>
      <c r="O599" s="629"/>
      <c r="P599" s="642"/>
      <c r="Q599" s="630"/>
    </row>
    <row r="600" spans="1:17" ht="14.4" customHeight="1" x14ac:dyDescent="0.3">
      <c r="A600" s="625" t="s">
        <v>526</v>
      </c>
      <c r="B600" s="626" t="s">
        <v>5634</v>
      </c>
      <c r="C600" s="626" t="s">
        <v>5144</v>
      </c>
      <c r="D600" s="626" t="s">
        <v>5840</v>
      </c>
      <c r="E600" s="626" t="s">
        <v>5819</v>
      </c>
      <c r="F600" s="629">
        <v>4</v>
      </c>
      <c r="G600" s="629">
        <v>266.39999999999998</v>
      </c>
      <c r="H600" s="629">
        <v>1</v>
      </c>
      <c r="I600" s="629">
        <v>66.599999999999994</v>
      </c>
      <c r="J600" s="629">
        <v>9</v>
      </c>
      <c r="K600" s="629">
        <v>621.18000000000006</v>
      </c>
      <c r="L600" s="629">
        <v>2.3317567567567572</v>
      </c>
      <c r="M600" s="629">
        <v>69.02000000000001</v>
      </c>
      <c r="N600" s="629">
        <v>5</v>
      </c>
      <c r="O600" s="629">
        <v>345.09999999999997</v>
      </c>
      <c r="P600" s="642">
        <v>1.2954204204204205</v>
      </c>
      <c r="Q600" s="630">
        <v>69.02</v>
      </c>
    </row>
    <row r="601" spans="1:17" ht="14.4" customHeight="1" x14ac:dyDescent="0.3">
      <c r="A601" s="625" t="s">
        <v>526</v>
      </c>
      <c r="B601" s="626" t="s">
        <v>5634</v>
      </c>
      <c r="C601" s="626" t="s">
        <v>5144</v>
      </c>
      <c r="D601" s="626" t="s">
        <v>5841</v>
      </c>
      <c r="E601" s="626" t="s">
        <v>5842</v>
      </c>
      <c r="F601" s="629"/>
      <c r="G601" s="629"/>
      <c r="H601" s="629"/>
      <c r="I601" s="629"/>
      <c r="J601" s="629"/>
      <c r="K601" s="629"/>
      <c r="L601" s="629"/>
      <c r="M601" s="629"/>
      <c r="N601" s="629">
        <v>10</v>
      </c>
      <c r="O601" s="629">
        <v>2400</v>
      </c>
      <c r="P601" s="642"/>
      <c r="Q601" s="630">
        <v>240</v>
      </c>
    </row>
    <row r="602" spans="1:17" ht="14.4" customHeight="1" x14ac:dyDescent="0.3">
      <c r="A602" s="625" t="s">
        <v>526</v>
      </c>
      <c r="B602" s="626" t="s">
        <v>5634</v>
      </c>
      <c r="C602" s="626" t="s">
        <v>5144</v>
      </c>
      <c r="D602" s="626" t="s">
        <v>5843</v>
      </c>
      <c r="E602" s="626" t="s">
        <v>5842</v>
      </c>
      <c r="F602" s="629"/>
      <c r="G602" s="629"/>
      <c r="H602" s="629"/>
      <c r="I602" s="629"/>
      <c r="J602" s="629"/>
      <c r="K602" s="629"/>
      <c r="L602" s="629"/>
      <c r="M602" s="629"/>
      <c r="N602" s="629">
        <v>0.38</v>
      </c>
      <c r="O602" s="629">
        <v>462.08000000000004</v>
      </c>
      <c r="P602" s="642"/>
      <c r="Q602" s="630">
        <v>1216</v>
      </c>
    </row>
    <row r="603" spans="1:17" ht="14.4" customHeight="1" x14ac:dyDescent="0.3">
      <c r="A603" s="625" t="s">
        <v>526</v>
      </c>
      <c r="B603" s="626" t="s">
        <v>5634</v>
      </c>
      <c r="C603" s="626" t="s">
        <v>5144</v>
      </c>
      <c r="D603" s="626" t="s">
        <v>5844</v>
      </c>
      <c r="E603" s="626" t="s">
        <v>5845</v>
      </c>
      <c r="F603" s="629"/>
      <c r="G603" s="629"/>
      <c r="H603" s="629"/>
      <c r="I603" s="629"/>
      <c r="J603" s="629"/>
      <c r="K603" s="629"/>
      <c r="L603" s="629"/>
      <c r="M603" s="629"/>
      <c r="N603" s="629">
        <v>2</v>
      </c>
      <c r="O603" s="629">
        <v>8696.9599999999991</v>
      </c>
      <c r="P603" s="642"/>
      <c r="Q603" s="630">
        <v>4348.4799999999996</v>
      </c>
    </row>
    <row r="604" spans="1:17" ht="14.4" customHeight="1" x14ac:dyDescent="0.3">
      <c r="A604" s="625" t="s">
        <v>526</v>
      </c>
      <c r="B604" s="626" t="s">
        <v>5634</v>
      </c>
      <c r="C604" s="626" t="s">
        <v>5144</v>
      </c>
      <c r="D604" s="626" t="s">
        <v>5846</v>
      </c>
      <c r="E604" s="626" t="s">
        <v>5847</v>
      </c>
      <c r="F604" s="629">
        <v>1</v>
      </c>
      <c r="G604" s="629">
        <v>5250</v>
      </c>
      <c r="H604" s="629">
        <v>1</v>
      </c>
      <c r="I604" s="629">
        <v>5250</v>
      </c>
      <c r="J604" s="629">
        <v>2</v>
      </c>
      <c r="K604" s="629">
        <v>10881.82</v>
      </c>
      <c r="L604" s="629">
        <v>2.0727276190476189</v>
      </c>
      <c r="M604" s="629">
        <v>5440.91</v>
      </c>
      <c r="N604" s="629">
        <v>2</v>
      </c>
      <c r="O604" s="629">
        <v>10881.82</v>
      </c>
      <c r="P604" s="642">
        <v>2.0727276190476189</v>
      </c>
      <c r="Q604" s="630">
        <v>5440.91</v>
      </c>
    </row>
    <row r="605" spans="1:17" ht="14.4" customHeight="1" x14ac:dyDescent="0.3">
      <c r="A605" s="625" t="s">
        <v>526</v>
      </c>
      <c r="B605" s="626" t="s">
        <v>5634</v>
      </c>
      <c r="C605" s="626" t="s">
        <v>5144</v>
      </c>
      <c r="D605" s="626" t="s">
        <v>5848</v>
      </c>
      <c r="E605" s="626" t="s">
        <v>5849</v>
      </c>
      <c r="F605" s="629">
        <v>1</v>
      </c>
      <c r="G605" s="629">
        <v>6593</v>
      </c>
      <c r="H605" s="629">
        <v>1</v>
      </c>
      <c r="I605" s="629">
        <v>6593</v>
      </c>
      <c r="J605" s="629">
        <v>1</v>
      </c>
      <c r="K605" s="629">
        <v>6832.75</v>
      </c>
      <c r="L605" s="629">
        <v>1.036364325800091</v>
      </c>
      <c r="M605" s="629">
        <v>6832.75</v>
      </c>
      <c r="N605" s="629"/>
      <c r="O605" s="629"/>
      <c r="P605" s="642"/>
      <c r="Q605" s="630"/>
    </row>
    <row r="606" spans="1:17" ht="14.4" customHeight="1" x14ac:dyDescent="0.3">
      <c r="A606" s="625" t="s">
        <v>526</v>
      </c>
      <c r="B606" s="626" t="s">
        <v>5634</v>
      </c>
      <c r="C606" s="626" t="s">
        <v>5144</v>
      </c>
      <c r="D606" s="626" t="s">
        <v>5850</v>
      </c>
      <c r="E606" s="626" t="s">
        <v>5851</v>
      </c>
      <c r="F606" s="629"/>
      <c r="G606" s="629"/>
      <c r="H606" s="629"/>
      <c r="I606" s="629"/>
      <c r="J606" s="629">
        <v>4</v>
      </c>
      <c r="K606" s="629">
        <v>20333.439999999999</v>
      </c>
      <c r="L606" s="629"/>
      <c r="M606" s="629">
        <v>5083.3599999999997</v>
      </c>
      <c r="N606" s="629"/>
      <c r="O606" s="629"/>
      <c r="P606" s="642"/>
      <c r="Q606" s="630"/>
    </row>
    <row r="607" spans="1:17" ht="14.4" customHeight="1" x14ac:dyDescent="0.3">
      <c r="A607" s="625" t="s">
        <v>526</v>
      </c>
      <c r="B607" s="626" t="s">
        <v>5634</v>
      </c>
      <c r="C607" s="626" t="s">
        <v>5144</v>
      </c>
      <c r="D607" s="626" t="s">
        <v>5852</v>
      </c>
      <c r="E607" s="626" t="s">
        <v>5853</v>
      </c>
      <c r="F607" s="629">
        <v>1</v>
      </c>
      <c r="G607" s="629">
        <v>6340</v>
      </c>
      <c r="H607" s="629">
        <v>1</v>
      </c>
      <c r="I607" s="629">
        <v>6340</v>
      </c>
      <c r="J607" s="629">
        <v>1</v>
      </c>
      <c r="K607" s="629">
        <v>6570.55</v>
      </c>
      <c r="L607" s="629">
        <v>1.0363643533123028</v>
      </c>
      <c r="M607" s="629">
        <v>6570.55</v>
      </c>
      <c r="N607" s="629"/>
      <c r="O607" s="629"/>
      <c r="P607" s="642"/>
      <c r="Q607" s="630"/>
    </row>
    <row r="608" spans="1:17" ht="14.4" customHeight="1" x14ac:dyDescent="0.3">
      <c r="A608" s="625" t="s">
        <v>526</v>
      </c>
      <c r="B608" s="626" t="s">
        <v>5634</v>
      </c>
      <c r="C608" s="626" t="s">
        <v>5144</v>
      </c>
      <c r="D608" s="626" t="s">
        <v>5854</v>
      </c>
      <c r="E608" s="626" t="s">
        <v>5855</v>
      </c>
      <c r="F608" s="629">
        <v>1</v>
      </c>
      <c r="G608" s="629">
        <v>688</v>
      </c>
      <c r="H608" s="629">
        <v>1</v>
      </c>
      <c r="I608" s="629">
        <v>688</v>
      </c>
      <c r="J608" s="629"/>
      <c r="K608" s="629"/>
      <c r="L608" s="629"/>
      <c r="M608" s="629"/>
      <c r="N608" s="629"/>
      <c r="O608" s="629"/>
      <c r="P608" s="642"/>
      <c r="Q608" s="630"/>
    </row>
    <row r="609" spans="1:17" ht="14.4" customHeight="1" x14ac:dyDescent="0.3">
      <c r="A609" s="625" t="s">
        <v>526</v>
      </c>
      <c r="B609" s="626" t="s">
        <v>5634</v>
      </c>
      <c r="C609" s="626" t="s">
        <v>5144</v>
      </c>
      <c r="D609" s="626" t="s">
        <v>5856</v>
      </c>
      <c r="E609" s="626" t="s">
        <v>5857</v>
      </c>
      <c r="F609" s="629">
        <v>3</v>
      </c>
      <c r="G609" s="629">
        <v>666</v>
      </c>
      <c r="H609" s="629">
        <v>1</v>
      </c>
      <c r="I609" s="629">
        <v>222</v>
      </c>
      <c r="J609" s="629"/>
      <c r="K609" s="629"/>
      <c r="L609" s="629"/>
      <c r="M609" s="629"/>
      <c r="N609" s="629"/>
      <c r="O609" s="629"/>
      <c r="P609" s="642"/>
      <c r="Q609" s="630"/>
    </row>
    <row r="610" spans="1:17" ht="14.4" customHeight="1" x14ac:dyDescent="0.3">
      <c r="A610" s="625" t="s">
        <v>526</v>
      </c>
      <c r="B610" s="626" t="s">
        <v>5634</v>
      </c>
      <c r="C610" s="626" t="s">
        <v>5144</v>
      </c>
      <c r="D610" s="626" t="s">
        <v>5858</v>
      </c>
      <c r="E610" s="626" t="s">
        <v>5859</v>
      </c>
      <c r="F610" s="629"/>
      <c r="G610" s="629"/>
      <c r="H610" s="629"/>
      <c r="I610" s="629"/>
      <c r="J610" s="629">
        <v>1</v>
      </c>
      <c r="K610" s="629">
        <v>123.33</v>
      </c>
      <c r="L610" s="629"/>
      <c r="M610" s="629">
        <v>123.33</v>
      </c>
      <c r="N610" s="629"/>
      <c r="O610" s="629"/>
      <c r="P610" s="642"/>
      <c r="Q610" s="630"/>
    </row>
    <row r="611" spans="1:17" ht="14.4" customHeight="1" x14ac:dyDescent="0.3">
      <c r="A611" s="625" t="s">
        <v>526</v>
      </c>
      <c r="B611" s="626" t="s">
        <v>5634</v>
      </c>
      <c r="C611" s="626" t="s">
        <v>5144</v>
      </c>
      <c r="D611" s="626" t="s">
        <v>5860</v>
      </c>
      <c r="E611" s="626" t="s">
        <v>5861</v>
      </c>
      <c r="F611" s="629"/>
      <c r="G611" s="629"/>
      <c r="H611" s="629"/>
      <c r="I611" s="629"/>
      <c r="J611" s="629">
        <v>4</v>
      </c>
      <c r="K611" s="629">
        <v>870.56</v>
      </c>
      <c r="L611" s="629"/>
      <c r="M611" s="629">
        <v>217.64</v>
      </c>
      <c r="N611" s="629">
        <v>1</v>
      </c>
      <c r="O611" s="629">
        <v>217.64</v>
      </c>
      <c r="P611" s="642"/>
      <c r="Q611" s="630">
        <v>217.64</v>
      </c>
    </row>
    <row r="612" spans="1:17" ht="14.4" customHeight="1" x14ac:dyDescent="0.3">
      <c r="A612" s="625" t="s">
        <v>526</v>
      </c>
      <c r="B612" s="626" t="s">
        <v>5634</v>
      </c>
      <c r="C612" s="626" t="s">
        <v>5144</v>
      </c>
      <c r="D612" s="626" t="s">
        <v>5862</v>
      </c>
      <c r="E612" s="626" t="s">
        <v>5861</v>
      </c>
      <c r="F612" s="629"/>
      <c r="G612" s="629"/>
      <c r="H612" s="629"/>
      <c r="I612" s="629"/>
      <c r="J612" s="629"/>
      <c r="K612" s="629"/>
      <c r="L612" s="629"/>
      <c r="M612" s="629"/>
      <c r="N612" s="629">
        <v>1</v>
      </c>
      <c r="O612" s="629">
        <v>265.31</v>
      </c>
      <c r="P612" s="642"/>
      <c r="Q612" s="630">
        <v>265.31</v>
      </c>
    </row>
    <row r="613" spans="1:17" ht="14.4" customHeight="1" x14ac:dyDescent="0.3">
      <c r="A613" s="625" t="s">
        <v>526</v>
      </c>
      <c r="B613" s="626" t="s">
        <v>5634</v>
      </c>
      <c r="C613" s="626" t="s">
        <v>5144</v>
      </c>
      <c r="D613" s="626" t="s">
        <v>5863</v>
      </c>
      <c r="E613" s="626" t="s">
        <v>5864</v>
      </c>
      <c r="F613" s="629">
        <v>2</v>
      </c>
      <c r="G613" s="629">
        <v>1000</v>
      </c>
      <c r="H613" s="629">
        <v>1</v>
      </c>
      <c r="I613" s="629">
        <v>500</v>
      </c>
      <c r="J613" s="629">
        <v>1</v>
      </c>
      <c r="K613" s="629">
        <v>518.17999999999995</v>
      </c>
      <c r="L613" s="629">
        <v>0.51817999999999997</v>
      </c>
      <c r="M613" s="629">
        <v>518.17999999999995</v>
      </c>
      <c r="N613" s="629"/>
      <c r="O613" s="629"/>
      <c r="P613" s="642"/>
      <c r="Q613" s="630"/>
    </row>
    <row r="614" spans="1:17" ht="14.4" customHeight="1" x14ac:dyDescent="0.3">
      <c r="A614" s="625" t="s">
        <v>526</v>
      </c>
      <c r="B614" s="626" t="s">
        <v>5634</v>
      </c>
      <c r="C614" s="626" t="s">
        <v>5144</v>
      </c>
      <c r="D614" s="626" t="s">
        <v>5865</v>
      </c>
      <c r="E614" s="626" t="s">
        <v>5866</v>
      </c>
      <c r="F614" s="629"/>
      <c r="G614" s="629"/>
      <c r="H614" s="629"/>
      <c r="I614" s="629"/>
      <c r="J614" s="629">
        <v>5</v>
      </c>
      <c r="K614" s="629">
        <v>5171.45</v>
      </c>
      <c r="L614" s="629"/>
      <c r="M614" s="629">
        <v>1034.29</v>
      </c>
      <c r="N614" s="629"/>
      <c r="O614" s="629"/>
      <c r="P614" s="642"/>
      <c r="Q614" s="630"/>
    </row>
    <row r="615" spans="1:17" ht="14.4" customHeight="1" x14ac:dyDescent="0.3">
      <c r="A615" s="625" t="s">
        <v>526</v>
      </c>
      <c r="B615" s="626" t="s">
        <v>5634</v>
      </c>
      <c r="C615" s="626" t="s">
        <v>5144</v>
      </c>
      <c r="D615" s="626" t="s">
        <v>5867</v>
      </c>
      <c r="E615" s="626" t="s">
        <v>5819</v>
      </c>
      <c r="F615" s="629"/>
      <c r="G615" s="629"/>
      <c r="H615" s="629"/>
      <c r="I615" s="629"/>
      <c r="J615" s="629">
        <v>5</v>
      </c>
      <c r="K615" s="629">
        <v>481.9</v>
      </c>
      <c r="L615" s="629"/>
      <c r="M615" s="629">
        <v>96.38</v>
      </c>
      <c r="N615" s="629"/>
      <c r="O615" s="629"/>
      <c r="P615" s="642"/>
      <c r="Q615" s="630"/>
    </row>
    <row r="616" spans="1:17" ht="14.4" customHeight="1" x14ac:dyDescent="0.3">
      <c r="A616" s="625" t="s">
        <v>526</v>
      </c>
      <c r="B616" s="626" t="s">
        <v>5634</v>
      </c>
      <c r="C616" s="626" t="s">
        <v>5144</v>
      </c>
      <c r="D616" s="626" t="s">
        <v>5868</v>
      </c>
      <c r="E616" s="626" t="s">
        <v>5819</v>
      </c>
      <c r="F616" s="629">
        <v>11</v>
      </c>
      <c r="G616" s="629">
        <v>1287</v>
      </c>
      <c r="H616" s="629">
        <v>1</v>
      </c>
      <c r="I616" s="629">
        <v>117</v>
      </c>
      <c r="J616" s="629">
        <v>14</v>
      </c>
      <c r="K616" s="629">
        <v>1697.5</v>
      </c>
      <c r="L616" s="629">
        <v>1.3189588189588191</v>
      </c>
      <c r="M616" s="629">
        <v>121.25</v>
      </c>
      <c r="N616" s="629">
        <v>8</v>
      </c>
      <c r="O616" s="629">
        <v>970</v>
      </c>
      <c r="P616" s="642">
        <v>0.75369075369075367</v>
      </c>
      <c r="Q616" s="630">
        <v>121.25</v>
      </c>
    </row>
    <row r="617" spans="1:17" ht="14.4" customHeight="1" x14ac:dyDescent="0.3">
      <c r="A617" s="625" t="s">
        <v>526</v>
      </c>
      <c r="B617" s="626" t="s">
        <v>5634</v>
      </c>
      <c r="C617" s="626" t="s">
        <v>5144</v>
      </c>
      <c r="D617" s="626" t="s">
        <v>5869</v>
      </c>
      <c r="E617" s="626" t="s">
        <v>5819</v>
      </c>
      <c r="F617" s="629"/>
      <c r="G617" s="629"/>
      <c r="H617" s="629"/>
      <c r="I617" s="629"/>
      <c r="J617" s="629">
        <v>5</v>
      </c>
      <c r="K617" s="629">
        <v>450.79999999999995</v>
      </c>
      <c r="L617" s="629"/>
      <c r="M617" s="629">
        <v>90.16</v>
      </c>
      <c r="N617" s="629"/>
      <c r="O617" s="629"/>
      <c r="P617" s="642"/>
      <c r="Q617" s="630"/>
    </row>
    <row r="618" spans="1:17" ht="14.4" customHeight="1" x14ac:dyDescent="0.3">
      <c r="A618" s="625" t="s">
        <v>526</v>
      </c>
      <c r="B618" s="626" t="s">
        <v>5634</v>
      </c>
      <c r="C618" s="626" t="s">
        <v>5144</v>
      </c>
      <c r="D618" s="626" t="s">
        <v>5870</v>
      </c>
      <c r="E618" s="626" t="s">
        <v>5871</v>
      </c>
      <c r="F618" s="629">
        <v>2</v>
      </c>
      <c r="G618" s="629">
        <v>3534</v>
      </c>
      <c r="H618" s="629">
        <v>1</v>
      </c>
      <c r="I618" s="629">
        <v>1767</v>
      </c>
      <c r="J618" s="629">
        <v>2</v>
      </c>
      <c r="K618" s="629">
        <v>3662.5</v>
      </c>
      <c r="L618" s="629">
        <v>1.0363610639501981</v>
      </c>
      <c r="M618" s="629">
        <v>1831.25</v>
      </c>
      <c r="N618" s="629"/>
      <c r="O618" s="629"/>
      <c r="P618" s="642"/>
      <c r="Q618" s="630"/>
    </row>
    <row r="619" spans="1:17" ht="14.4" customHeight="1" x14ac:dyDescent="0.3">
      <c r="A619" s="625" t="s">
        <v>526</v>
      </c>
      <c r="B619" s="626" t="s">
        <v>5634</v>
      </c>
      <c r="C619" s="626" t="s">
        <v>5144</v>
      </c>
      <c r="D619" s="626" t="s">
        <v>5872</v>
      </c>
      <c r="E619" s="626" t="s">
        <v>5873</v>
      </c>
      <c r="F619" s="629">
        <v>3</v>
      </c>
      <c r="G619" s="629">
        <v>36711</v>
      </c>
      <c r="H619" s="629">
        <v>1</v>
      </c>
      <c r="I619" s="629">
        <v>12237</v>
      </c>
      <c r="J619" s="629">
        <v>2</v>
      </c>
      <c r="K619" s="629">
        <v>25363.96</v>
      </c>
      <c r="L619" s="629">
        <v>0.69090899185530219</v>
      </c>
      <c r="M619" s="629">
        <v>12681.98</v>
      </c>
      <c r="N619" s="629"/>
      <c r="O619" s="629"/>
      <c r="P619" s="642"/>
      <c r="Q619" s="630"/>
    </row>
    <row r="620" spans="1:17" ht="14.4" customHeight="1" x14ac:dyDescent="0.3">
      <c r="A620" s="625" t="s">
        <v>526</v>
      </c>
      <c r="B620" s="626" t="s">
        <v>5634</v>
      </c>
      <c r="C620" s="626" t="s">
        <v>5144</v>
      </c>
      <c r="D620" s="626" t="s">
        <v>5874</v>
      </c>
      <c r="E620" s="626" t="s">
        <v>5875</v>
      </c>
      <c r="F620" s="629"/>
      <c r="G620" s="629"/>
      <c r="H620" s="629"/>
      <c r="I620" s="629"/>
      <c r="J620" s="629">
        <v>2</v>
      </c>
      <c r="K620" s="629">
        <v>9980</v>
      </c>
      <c r="L620" s="629"/>
      <c r="M620" s="629">
        <v>4990</v>
      </c>
      <c r="N620" s="629">
        <v>2</v>
      </c>
      <c r="O620" s="629">
        <v>9980</v>
      </c>
      <c r="P620" s="642"/>
      <c r="Q620" s="630">
        <v>4990</v>
      </c>
    </row>
    <row r="621" spans="1:17" ht="14.4" customHeight="1" x14ac:dyDescent="0.3">
      <c r="A621" s="625" t="s">
        <v>526</v>
      </c>
      <c r="B621" s="626" t="s">
        <v>5634</v>
      </c>
      <c r="C621" s="626" t="s">
        <v>5144</v>
      </c>
      <c r="D621" s="626" t="s">
        <v>5298</v>
      </c>
      <c r="E621" s="626" t="s">
        <v>5299</v>
      </c>
      <c r="F621" s="629"/>
      <c r="G621" s="629"/>
      <c r="H621" s="629"/>
      <c r="I621" s="629"/>
      <c r="J621" s="629">
        <v>8</v>
      </c>
      <c r="K621" s="629">
        <v>18480</v>
      </c>
      <c r="L621" s="629"/>
      <c r="M621" s="629">
        <v>2310</v>
      </c>
      <c r="N621" s="629"/>
      <c r="O621" s="629"/>
      <c r="P621" s="642"/>
      <c r="Q621" s="630"/>
    </row>
    <row r="622" spans="1:17" ht="14.4" customHeight="1" x14ac:dyDescent="0.3">
      <c r="A622" s="625" t="s">
        <v>526</v>
      </c>
      <c r="B622" s="626" t="s">
        <v>5634</v>
      </c>
      <c r="C622" s="626" t="s">
        <v>5144</v>
      </c>
      <c r="D622" s="626" t="s">
        <v>5876</v>
      </c>
      <c r="E622" s="626" t="s">
        <v>5877</v>
      </c>
      <c r="F622" s="629"/>
      <c r="G622" s="629"/>
      <c r="H622" s="629"/>
      <c r="I622" s="629"/>
      <c r="J622" s="629">
        <v>1</v>
      </c>
      <c r="K622" s="629">
        <v>764.4</v>
      </c>
      <c r="L622" s="629"/>
      <c r="M622" s="629">
        <v>764.4</v>
      </c>
      <c r="N622" s="629"/>
      <c r="O622" s="629"/>
      <c r="P622" s="642"/>
      <c r="Q622" s="630"/>
    </row>
    <row r="623" spans="1:17" ht="14.4" customHeight="1" x14ac:dyDescent="0.3">
      <c r="A623" s="625" t="s">
        <v>526</v>
      </c>
      <c r="B623" s="626" t="s">
        <v>5634</v>
      </c>
      <c r="C623" s="626" t="s">
        <v>5144</v>
      </c>
      <c r="D623" s="626" t="s">
        <v>5878</v>
      </c>
      <c r="E623" s="626" t="s">
        <v>5879</v>
      </c>
      <c r="F623" s="629"/>
      <c r="G623" s="629"/>
      <c r="H623" s="629"/>
      <c r="I623" s="629"/>
      <c r="J623" s="629">
        <v>1</v>
      </c>
      <c r="K623" s="629">
        <v>2916.33</v>
      </c>
      <c r="L623" s="629"/>
      <c r="M623" s="629">
        <v>2916.33</v>
      </c>
      <c r="N623" s="629"/>
      <c r="O623" s="629"/>
      <c r="P623" s="642"/>
      <c r="Q623" s="630"/>
    </row>
    <row r="624" spans="1:17" ht="14.4" customHeight="1" x14ac:dyDescent="0.3">
      <c r="A624" s="625" t="s">
        <v>526</v>
      </c>
      <c r="B624" s="626" t="s">
        <v>5634</v>
      </c>
      <c r="C624" s="626" t="s">
        <v>5144</v>
      </c>
      <c r="D624" s="626" t="s">
        <v>5880</v>
      </c>
      <c r="E624" s="626" t="s">
        <v>5881</v>
      </c>
      <c r="F624" s="629"/>
      <c r="G624" s="629"/>
      <c r="H624" s="629"/>
      <c r="I624" s="629"/>
      <c r="J624" s="629">
        <v>2</v>
      </c>
      <c r="K624" s="629">
        <v>5668.9</v>
      </c>
      <c r="L624" s="629"/>
      <c r="M624" s="629">
        <v>2834.45</v>
      </c>
      <c r="N624" s="629"/>
      <c r="O624" s="629"/>
      <c r="P624" s="642"/>
      <c r="Q624" s="630"/>
    </row>
    <row r="625" spans="1:17" ht="14.4" customHeight="1" x14ac:dyDescent="0.3">
      <c r="A625" s="625" t="s">
        <v>526</v>
      </c>
      <c r="B625" s="626" t="s">
        <v>5634</v>
      </c>
      <c r="C625" s="626" t="s">
        <v>5144</v>
      </c>
      <c r="D625" s="626" t="s">
        <v>5882</v>
      </c>
      <c r="E625" s="626" t="s">
        <v>5883</v>
      </c>
      <c r="F625" s="629">
        <v>1</v>
      </c>
      <c r="G625" s="629">
        <v>3048</v>
      </c>
      <c r="H625" s="629">
        <v>1</v>
      </c>
      <c r="I625" s="629">
        <v>3048</v>
      </c>
      <c r="J625" s="629"/>
      <c r="K625" s="629"/>
      <c r="L625" s="629"/>
      <c r="M625" s="629"/>
      <c r="N625" s="629"/>
      <c r="O625" s="629"/>
      <c r="P625" s="642"/>
      <c r="Q625" s="630"/>
    </row>
    <row r="626" spans="1:17" ht="14.4" customHeight="1" x14ac:dyDescent="0.3">
      <c r="A626" s="625" t="s">
        <v>526</v>
      </c>
      <c r="B626" s="626" t="s">
        <v>5634</v>
      </c>
      <c r="C626" s="626" t="s">
        <v>5144</v>
      </c>
      <c r="D626" s="626" t="s">
        <v>5884</v>
      </c>
      <c r="E626" s="626" t="s">
        <v>5881</v>
      </c>
      <c r="F626" s="629"/>
      <c r="G626" s="629"/>
      <c r="H626" s="629"/>
      <c r="I626" s="629"/>
      <c r="J626" s="629">
        <v>1</v>
      </c>
      <c r="K626" s="629">
        <v>4301.95</v>
      </c>
      <c r="L626" s="629"/>
      <c r="M626" s="629">
        <v>4301.95</v>
      </c>
      <c r="N626" s="629"/>
      <c r="O626" s="629"/>
      <c r="P626" s="642"/>
      <c r="Q626" s="630"/>
    </row>
    <row r="627" spans="1:17" ht="14.4" customHeight="1" x14ac:dyDescent="0.3">
      <c r="A627" s="625" t="s">
        <v>526</v>
      </c>
      <c r="B627" s="626" t="s">
        <v>5634</v>
      </c>
      <c r="C627" s="626" t="s">
        <v>5144</v>
      </c>
      <c r="D627" s="626" t="s">
        <v>5885</v>
      </c>
      <c r="E627" s="626" t="s">
        <v>5886</v>
      </c>
      <c r="F627" s="629"/>
      <c r="G627" s="629"/>
      <c r="H627" s="629"/>
      <c r="I627" s="629"/>
      <c r="J627" s="629">
        <v>5</v>
      </c>
      <c r="K627" s="629">
        <v>6238.9</v>
      </c>
      <c r="L627" s="629"/>
      <c r="M627" s="629">
        <v>1247.78</v>
      </c>
      <c r="N627" s="629"/>
      <c r="O627" s="629"/>
      <c r="P627" s="642"/>
      <c r="Q627" s="630"/>
    </row>
    <row r="628" spans="1:17" ht="14.4" customHeight="1" x14ac:dyDescent="0.3">
      <c r="A628" s="625" t="s">
        <v>526</v>
      </c>
      <c r="B628" s="626" t="s">
        <v>5634</v>
      </c>
      <c r="C628" s="626" t="s">
        <v>5144</v>
      </c>
      <c r="D628" s="626" t="s">
        <v>5887</v>
      </c>
      <c r="E628" s="626" t="s">
        <v>5886</v>
      </c>
      <c r="F628" s="629">
        <v>5</v>
      </c>
      <c r="G628" s="629">
        <v>6860</v>
      </c>
      <c r="H628" s="629">
        <v>1</v>
      </c>
      <c r="I628" s="629">
        <v>1372</v>
      </c>
      <c r="J628" s="629"/>
      <c r="K628" s="629"/>
      <c r="L628" s="629"/>
      <c r="M628" s="629"/>
      <c r="N628" s="629"/>
      <c r="O628" s="629"/>
      <c r="P628" s="642"/>
      <c r="Q628" s="630"/>
    </row>
    <row r="629" spans="1:17" ht="14.4" customHeight="1" x14ac:dyDescent="0.3">
      <c r="A629" s="625" t="s">
        <v>526</v>
      </c>
      <c r="B629" s="626" t="s">
        <v>5634</v>
      </c>
      <c r="C629" s="626" t="s">
        <v>5144</v>
      </c>
      <c r="D629" s="626" t="s">
        <v>5888</v>
      </c>
      <c r="E629" s="626" t="s">
        <v>5886</v>
      </c>
      <c r="F629" s="629">
        <v>1</v>
      </c>
      <c r="G629" s="629">
        <v>1598</v>
      </c>
      <c r="H629" s="629">
        <v>1</v>
      </c>
      <c r="I629" s="629">
        <v>1598</v>
      </c>
      <c r="J629" s="629"/>
      <c r="K629" s="629"/>
      <c r="L629" s="629"/>
      <c r="M629" s="629"/>
      <c r="N629" s="629">
        <v>3</v>
      </c>
      <c r="O629" s="629">
        <v>4968.33</v>
      </c>
      <c r="P629" s="642">
        <v>3.1090926157697121</v>
      </c>
      <c r="Q629" s="630">
        <v>1656.11</v>
      </c>
    </row>
    <row r="630" spans="1:17" ht="14.4" customHeight="1" x14ac:dyDescent="0.3">
      <c r="A630" s="625" t="s">
        <v>526</v>
      </c>
      <c r="B630" s="626" t="s">
        <v>5634</v>
      </c>
      <c r="C630" s="626" t="s">
        <v>5144</v>
      </c>
      <c r="D630" s="626" t="s">
        <v>5889</v>
      </c>
      <c r="E630" s="626" t="s">
        <v>5886</v>
      </c>
      <c r="F630" s="629">
        <v>2</v>
      </c>
      <c r="G630" s="629">
        <v>3434</v>
      </c>
      <c r="H630" s="629">
        <v>1</v>
      </c>
      <c r="I630" s="629">
        <v>1717</v>
      </c>
      <c r="J630" s="629"/>
      <c r="K630" s="629"/>
      <c r="L630" s="629"/>
      <c r="M630" s="629"/>
      <c r="N630" s="629"/>
      <c r="O630" s="629"/>
      <c r="P630" s="642"/>
      <c r="Q630" s="630"/>
    </row>
    <row r="631" spans="1:17" ht="14.4" customHeight="1" x14ac:dyDescent="0.3">
      <c r="A631" s="625" t="s">
        <v>526</v>
      </c>
      <c r="B631" s="626" t="s">
        <v>5634</v>
      </c>
      <c r="C631" s="626" t="s">
        <v>5144</v>
      </c>
      <c r="D631" s="626" t="s">
        <v>5890</v>
      </c>
      <c r="E631" s="626" t="s">
        <v>5891</v>
      </c>
      <c r="F631" s="629"/>
      <c r="G631" s="629"/>
      <c r="H631" s="629"/>
      <c r="I631" s="629"/>
      <c r="J631" s="629">
        <v>2</v>
      </c>
      <c r="K631" s="629">
        <v>2839.64</v>
      </c>
      <c r="L631" s="629"/>
      <c r="M631" s="629">
        <v>1419.82</v>
      </c>
      <c r="N631" s="629"/>
      <c r="O631" s="629"/>
      <c r="P631" s="642"/>
      <c r="Q631" s="630"/>
    </row>
    <row r="632" spans="1:17" ht="14.4" customHeight="1" x14ac:dyDescent="0.3">
      <c r="A632" s="625" t="s">
        <v>526</v>
      </c>
      <c r="B632" s="626" t="s">
        <v>5634</v>
      </c>
      <c r="C632" s="626" t="s">
        <v>5144</v>
      </c>
      <c r="D632" s="626" t="s">
        <v>5892</v>
      </c>
      <c r="E632" s="626" t="s">
        <v>5891</v>
      </c>
      <c r="F632" s="629">
        <v>5</v>
      </c>
      <c r="G632" s="629">
        <v>7465</v>
      </c>
      <c r="H632" s="629">
        <v>1</v>
      </c>
      <c r="I632" s="629">
        <v>1493</v>
      </c>
      <c r="J632" s="629"/>
      <c r="K632" s="629"/>
      <c r="L632" s="629"/>
      <c r="M632" s="629"/>
      <c r="N632" s="629"/>
      <c r="O632" s="629"/>
      <c r="P632" s="642"/>
      <c r="Q632" s="630"/>
    </row>
    <row r="633" spans="1:17" ht="14.4" customHeight="1" x14ac:dyDescent="0.3">
      <c r="A633" s="625" t="s">
        <v>526</v>
      </c>
      <c r="B633" s="626" t="s">
        <v>5634</v>
      </c>
      <c r="C633" s="626" t="s">
        <v>5144</v>
      </c>
      <c r="D633" s="626" t="s">
        <v>5893</v>
      </c>
      <c r="E633" s="626" t="s">
        <v>5894</v>
      </c>
      <c r="F633" s="629">
        <v>1</v>
      </c>
      <c r="G633" s="629">
        <v>4724.8</v>
      </c>
      <c r="H633" s="629">
        <v>1</v>
      </c>
      <c r="I633" s="629">
        <v>4724.8</v>
      </c>
      <c r="J633" s="629"/>
      <c r="K633" s="629"/>
      <c r="L633" s="629"/>
      <c r="M633" s="629"/>
      <c r="N633" s="629"/>
      <c r="O633" s="629"/>
      <c r="P633" s="642"/>
      <c r="Q633" s="630"/>
    </row>
    <row r="634" spans="1:17" ht="14.4" customHeight="1" x14ac:dyDescent="0.3">
      <c r="A634" s="625" t="s">
        <v>526</v>
      </c>
      <c r="B634" s="626" t="s">
        <v>5634</v>
      </c>
      <c r="C634" s="626" t="s">
        <v>5144</v>
      </c>
      <c r="D634" s="626" t="s">
        <v>5895</v>
      </c>
      <c r="E634" s="626" t="s">
        <v>5896</v>
      </c>
      <c r="F634" s="629">
        <v>1</v>
      </c>
      <c r="G634" s="629">
        <v>4903.8999999999996</v>
      </c>
      <c r="H634" s="629">
        <v>1</v>
      </c>
      <c r="I634" s="629">
        <v>4903.8999999999996</v>
      </c>
      <c r="J634" s="629">
        <v>1</v>
      </c>
      <c r="K634" s="629">
        <v>5082.22</v>
      </c>
      <c r="L634" s="629">
        <v>1.036362894838802</v>
      </c>
      <c r="M634" s="629">
        <v>5082.22</v>
      </c>
      <c r="N634" s="629"/>
      <c r="O634" s="629"/>
      <c r="P634" s="642"/>
      <c r="Q634" s="630"/>
    </row>
    <row r="635" spans="1:17" ht="14.4" customHeight="1" x14ac:dyDescent="0.3">
      <c r="A635" s="625" t="s">
        <v>526</v>
      </c>
      <c r="B635" s="626" t="s">
        <v>5634</v>
      </c>
      <c r="C635" s="626" t="s">
        <v>5144</v>
      </c>
      <c r="D635" s="626" t="s">
        <v>5897</v>
      </c>
      <c r="E635" s="626" t="s">
        <v>5898</v>
      </c>
      <c r="F635" s="629"/>
      <c r="G635" s="629"/>
      <c r="H635" s="629"/>
      <c r="I635" s="629"/>
      <c r="J635" s="629"/>
      <c r="K635" s="629"/>
      <c r="L635" s="629"/>
      <c r="M635" s="629"/>
      <c r="N635" s="629">
        <v>1</v>
      </c>
      <c r="O635" s="629">
        <v>789.29</v>
      </c>
      <c r="P635" s="642"/>
      <c r="Q635" s="630">
        <v>789.29</v>
      </c>
    </row>
    <row r="636" spans="1:17" ht="14.4" customHeight="1" x14ac:dyDescent="0.3">
      <c r="A636" s="625" t="s">
        <v>526</v>
      </c>
      <c r="B636" s="626" t="s">
        <v>5634</v>
      </c>
      <c r="C636" s="626" t="s">
        <v>5144</v>
      </c>
      <c r="D636" s="626" t="s">
        <v>5899</v>
      </c>
      <c r="E636" s="626" t="s">
        <v>5900</v>
      </c>
      <c r="F636" s="629"/>
      <c r="G636" s="629"/>
      <c r="H636" s="629"/>
      <c r="I636" s="629"/>
      <c r="J636" s="629"/>
      <c r="K636" s="629"/>
      <c r="L636" s="629"/>
      <c r="M636" s="629"/>
      <c r="N636" s="629">
        <v>1</v>
      </c>
      <c r="O636" s="629">
        <v>8342.6200000000008</v>
      </c>
      <c r="P636" s="642"/>
      <c r="Q636" s="630">
        <v>8342.6200000000008</v>
      </c>
    </row>
    <row r="637" spans="1:17" ht="14.4" customHeight="1" x14ac:dyDescent="0.3">
      <c r="A637" s="625" t="s">
        <v>526</v>
      </c>
      <c r="B637" s="626" t="s">
        <v>5634</v>
      </c>
      <c r="C637" s="626" t="s">
        <v>5144</v>
      </c>
      <c r="D637" s="626" t="s">
        <v>5901</v>
      </c>
      <c r="E637" s="626" t="s">
        <v>5891</v>
      </c>
      <c r="F637" s="629">
        <v>2</v>
      </c>
      <c r="G637" s="629">
        <v>2460</v>
      </c>
      <c r="H637" s="629">
        <v>1</v>
      </c>
      <c r="I637" s="629">
        <v>1230</v>
      </c>
      <c r="J637" s="629">
        <v>3</v>
      </c>
      <c r="K637" s="629">
        <v>3824.19</v>
      </c>
      <c r="L637" s="629">
        <v>1.5545487804878049</v>
      </c>
      <c r="M637" s="629">
        <v>1274.73</v>
      </c>
      <c r="N637" s="629"/>
      <c r="O637" s="629"/>
      <c r="P637" s="642"/>
      <c r="Q637" s="630"/>
    </row>
    <row r="638" spans="1:17" ht="14.4" customHeight="1" x14ac:dyDescent="0.3">
      <c r="A638" s="625" t="s">
        <v>526</v>
      </c>
      <c r="B638" s="626" t="s">
        <v>5634</v>
      </c>
      <c r="C638" s="626" t="s">
        <v>5144</v>
      </c>
      <c r="D638" s="626" t="s">
        <v>5902</v>
      </c>
      <c r="E638" s="626" t="s">
        <v>5903</v>
      </c>
      <c r="F638" s="629">
        <v>1</v>
      </c>
      <c r="G638" s="629">
        <v>12197</v>
      </c>
      <c r="H638" s="629">
        <v>1</v>
      </c>
      <c r="I638" s="629">
        <v>12197</v>
      </c>
      <c r="J638" s="629"/>
      <c r="K638" s="629"/>
      <c r="L638" s="629"/>
      <c r="M638" s="629"/>
      <c r="N638" s="629"/>
      <c r="O638" s="629"/>
      <c r="P638" s="642"/>
      <c r="Q638" s="630"/>
    </row>
    <row r="639" spans="1:17" ht="14.4" customHeight="1" x14ac:dyDescent="0.3">
      <c r="A639" s="625" t="s">
        <v>526</v>
      </c>
      <c r="B639" s="626" t="s">
        <v>5634</v>
      </c>
      <c r="C639" s="626" t="s">
        <v>5144</v>
      </c>
      <c r="D639" s="626" t="s">
        <v>5904</v>
      </c>
      <c r="E639" s="626" t="s">
        <v>5905</v>
      </c>
      <c r="F639" s="629"/>
      <c r="G639" s="629"/>
      <c r="H639" s="629"/>
      <c r="I639" s="629"/>
      <c r="J639" s="629"/>
      <c r="K639" s="629"/>
      <c r="L639" s="629"/>
      <c r="M639" s="629"/>
      <c r="N639" s="629">
        <v>1</v>
      </c>
      <c r="O639" s="629">
        <v>13282.04</v>
      </c>
      <c r="P639" s="642"/>
      <c r="Q639" s="630">
        <v>13282.04</v>
      </c>
    </row>
    <row r="640" spans="1:17" ht="14.4" customHeight="1" x14ac:dyDescent="0.3">
      <c r="A640" s="625" t="s">
        <v>526</v>
      </c>
      <c r="B640" s="626" t="s">
        <v>5634</v>
      </c>
      <c r="C640" s="626" t="s">
        <v>5144</v>
      </c>
      <c r="D640" s="626" t="s">
        <v>5906</v>
      </c>
      <c r="E640" s="626" t="s">
        <v>5907</v>
      </c>
      <c r="F640" s="629"/>
      <c r="G640" s="629"/>
      <c r="H640" s="629"/>
      <c r="I640" s="629"/>
      <c r="J640" s="629">
        <v>2</v>
      </c>
      <c r="K640" s="629">
        <v>2412</v>
      </c>
      <c r="L640" s="629"/>
      <c r="M640" s="629">
        <v>1206</v>
      </c>
      <c r="N640" s="629"/>
      <c r="O640" s="629"/>
      <c r="P640" s="642"/>
      <c r="Q640" s="630"/>
    </row>
    <row r="641" spans="1:17" ht="14.4" customHeight="1" x14ac:dyDescent="0.3">
      <c r="A641" s="625" t="s">
        <v>526</v>
      </c>
      <c r="B641" s="626" t="s">
        <v>5634</v>
      </c>
      <c r="C641" s="626" t="s">
        <v>5144</v>
      </c>
      <c r="D641" s="626" t="s">
        <v>5908</v>
      </c>
      <c r="E641" s="626" t="s">
        <v>5909</v>
      </c>
      <c r="F641" s="629">
        <v>2</v>
      </c>
      <c r="G641" s="629">
        <v>20512</v>
      </c>
      <c r="H641" s="629">
        <v>1</v>
      </c>
      <c r="I641" s="629">
        <v>10256</v>
      </c>
      <c r="J641" s="629"/>
      <c r="K641" s="629"/>
      <c r="L641" s="629"/>
      <c r="M641" s="629"/>
      <c r="N641" s="629"/>
      <c r="O641" s="629"/>
      <c r="P641" s="642"/>
      <c r="Q641" s="630"/>
    </row>
    <row r="642" spans="1:17" ht="14.4" customHeight="1" x14ac:dyDescent="0.3">
      <c r="A642" s="625" t="s">
        <v>526</v>
      </c>
      <c r="B642" s="626" t="s">
        <v>5634</v>
      </c>
      <c r="C642" s="626" t="s">
        <v>5144</v>
      </c>
      <c r="D642" s="626" t="s">
        <v>5910</v>
      </c>
      <c r="E642" s="626" t="s">
        <v>5911</v>
      </c>
      <c r="F642" s="629"/>
      <c r="G642" s="629"/>
      <c r="H642" s="629"/>
      <c r="I642" s="629"/>
      <c r="J642" s="629"/>
      <c r="K642" s="629"/>
      <c r="L642" s="629"/>
      <c r="M642" s="629"/>
      <c r="N642" s="629">
        <v>1</v>
      </c>
      <c r="O642" s="629">
        <v>1095.23</v>
      </c>
      <c r="P642" s="642"/>
      <c r="Q642" s="630">
        <v>1095.23</v>
      </c>
    </row>
    <row r="643" spans="1:17" ht="14.4" customHeight="1" x14ac:dyDescent="0.3">
      <c r="A643" s="625" t="s">
        <v>526</v>
      </c>
      <c r="B643" s="626" t="s">
        <v>5634</v>
      </c>
      <c r="C643" s="626" t="s">
        <v>5144</v>
      </c>
      <c r="D643" s="626" t="s">
        <v>5912</v>
      </c>
      <c r="E643" s="626" t="s">
        <v>5913</v>
      </c>
      <c r="F643" s="629"/>
      <c r="G643" s="629"/>
      <c r="H643" s="629"/>
      <c r="I643" s="629"/>
      <c r="J643" s="629"/>
      <c r="K643" s="629"/>
      <c r="L643" s="629"/>
      <c r="M643" s="629"/>
      <c r="N643" s="629">
        <v>2</v>
      </c>
      <c r="O643" s="629">
        <v>1805.34</v>
      </c>
      <c r="P643" s="642"/>
      <c r="Q643" s="630">
        <v>902.67</v>
      </c>
    </row>
    <row r="644" spans="1:17" ht="14.4" customHeight="1" x14ac:dyDescent="0.3">
      <c r="A644" s="625" t="s">
        <v>526</v>
      </c>
      <c r="B644" s="626" t="s">
        <v>5634</v>
      </c>
      <c r="C644" s="626" t="s">
        <v>5144</v>
      </c>
      <c r="D644" s="626" t="s">
        <v>5914</v>
      </c>
      <c r="E644" s="626" t="s">
        <v>5913</v>
      </c>
      <c r="F644" s="629"/>
      <c r="G644" s="629"/>
      <c r="H644" s="629"/>
      <c r="I644" s="629"/>
      <c r="J644" s="629">
        <v>4</v>
      </c>
      <c r="K644" s="629">
        <v>4117.68</v>
      </c>
      <c r="L644" s="629"/>
      <c r="M644" s="629">
        <v>1029.42</v>
      </c>
      <c r="N644" s="629"/>
      <c r="O644" s="629"/>
      <c r="P644" s="642"/>
      <c r="Q644" s="630"/>
    </row>
    <row r="645" spans="1:17" ht="14.4" customHeight="1" x14ac:dyDescent="0.3">
      <c r="A645" s="625" t="s">
        <v>526</v>
      </c>
      <c r="B645" s="626" t="s">
        <v>5634</v>
      </c>
      <c r="C645" s="626" t="s">
        <v>5144</v>
      </c>
      <c r="D645" s="626" t="s">
        <v>5915</v>
      </c>
      <c r="E645" s="626" t="s">
        <v>5916</v>
      </c>
      <c r="F645" s="629"/>
      <c r="G645" s="629"/>
      <c r="H645" s="629"/>
      <c r="I645" s="629"/>
      <c r="J645" s="629"/>
      <c r="K645" s="629"/>
      <c r="L645" s="629"/>
      <c r="M645" s="629"/>
      <c r="N645" s="629">
        <v>2</v>
      </c>
      <c r="O645" s="629">
        <v>2074.38</v>
      </c>
      <c r="P645" s="642"/>
      <c r="Q645" s="630">
        <v>1037.19</v>
      </c>
    </row>
    <row r="646" spans="1:17" ht="14.4" customHeight="1" x14ac:dyDescent="0.3">
      <c r="A646" s="625" t="s">
        <v>526</v>
      </c>
      <c r="B646" s="626" t="s">
        <v>5634</v>
      </c>
      <c r="C646" s="626" t="s">
        <v>5144</v>
      </c>
      <c r="D646" s="626" t="s">
        <v>5917</v>
      </c>
      <c r="E646" s="626" t="s">
        <v>5918</v>
      </c>
      <c r="F646" s="629"/>
      <c r="G646" s="629"/>
      <c r="H646" s="629"/>
      <c r="I646" s="629"/>
      <c r="J646" s="629"/>
      <c r="K646" s="629"/>
      <c r="L646" s="629"/>
      <c r="M646" s="629"/>
      <c r="N646" s="629">
        <v>1</v>
      </c>
      <c r="O646" s="629">
        <v>9504.49</v>
      </c>
      <c r="P646" s="642"/>
      <c r="Q646" s="630">
        <v>9504.49</v>
      </c>
    </row>
    <row r="647" spans="1:17" ht="14.4" customHeight="1" x14ac:dyDescent="0.3">
      <c r="A647" s="625" t="s">
        <v>526</v>
      </c>
      <c r="B647" s="626" t="s">
        <v>5634</v>
      </c>
      <c r="C647" s="626" t="s">
        <v>5144</v>
      </c>
      <c r="D647" s="626" t="s">
        <v>5919</v>
      </c>
      <c r="E647" s="626" t="s">
        <v>5920</v>
      </c>
      <c r="F647" s="629"/>
      <c r="G647" s="629"/>
      <c r="H647" s="629"/>
      <c r="I647" s="629"/>
      <c r="J647" s="629"/>
      <c r="K647" s="629"/>
      <c r="L647" s="629"/>
      <c r="M647" s="629"/>
      <c r="N647" s="629">
        <v>1</v>
      </c>
      <c r="O647" s="629">
        <v>12468</v>
      </c>
      <c r="P647" s="642"/>
      <c r="Q647" s="630">
        <v>12468</v>
      </c>
    </row>
    <row r="648" spans="1:17" ht="14.4" customHeight="1" x14ac:dyDescent="0.3">
      <c r="A648" s="625" t="s">
        <v>526</v>
      </c>
      <c r="B648" s="626" t="s">
        <v>5634</v>
      </c>
      <c r="C648" s="626" t="s">
        <v>5144</v>
      </c>
      <c r="D648" s="626" t="s">
        <v>5921</v>
      </c>
      <c r="E648" s="626" t="s">
        <v>5922</v>
      </c>
      <c r="F648" s="629">
        <v>1</v>
      </c>
      <c r="G648" s="629">
        <v>47132</v>
      </c>
      <c r="H648" s="629">
        <v>1</v>
      </c>
      <c r="I648" s="629">
        <v>47132</v>
      </c>
      <c r="J648" s="629"/>
      <c r="K648" s="629"/>
      <c r="L648" s="629"/>
      <c r="M648" s="629"/>
      <c r="N648" s="629"/>
      <c r="O648" s="629"/>
      <c r="P648" s="642"/>
      <c r="Q648" s="630"/>
    </row>
    <row r="649" spans="1:17" ht="14.4" customHeight="1" x14ac:dyDescent="0.3">
      <c r="A649" s="625" t="s">
        <v>526</v>
      </c>
      <c r="B649" s="626" t="s">
        <v>5634</v>
      </c>
      <c r="C649" s="626" t="s">
        <v>5144</v>
      </c>
      <c r="D649" s="626" t="s">
        <v>5923</v>
      </c>
      <c r="E649" s="626" t="s">
        <v>5922</v>
      </c>
      <c r="F649" s="629">
        <v>1</v>
      </c>
      <c r="G649" s="629">
        <v>68578</v>
      </c>
      <c r="H649" s="629">
        <v>1</v>
      </c>
      <c r="I649" s="629">
        <v>68578</v>
      </c>
      <c r="J649" s="629"/>
      <c r="K649" s="629"/>
      <c r="L649" s="629"/>
      <c r="M649" s="629"/>
      <c r="N649" s="629"/>
      <c r="O649" s="629"/>
      <c r="P649" s="642"/>
      <c r="Q649" s="630"/>
    </row>
    <row r="650" spans="1:17" ht="14.4" customHeight="1" x14ac:dyDescent="0.3">
      <c r="A650" s="625" t="s">
        <v>526</v>
      </c>
      <c r="B650" s="626" t="s">
        <v>5634</v>
      </c>
      <c r="C650" s="626" t="s">
        <v>5144</v>
      </c>
      <c r="D650" s="626" t="s">
        <v>5924</v>
      </c>
      <c r="E650" s="626" t="s">
        <v>5925</v>
      </c>
      <c r="F650" s="629"/>
      <c r="G650" s="629"/>
      <c r="H650" s="629"/>
      <c r="I650" s="629"/>
      <c r="J650" s="629"/>
      <c r="K650" s="629"/>
      <c r="L650" s="629"/>
      <c r="M650" s="629"/>
      <c r="N650" s="629">
        <v>2</v>
      </c>
      <c r="O650" s="629">
        <v>14538.8</v>
      </c>
      <c r="P650" s="642"/>
      <c r="Q650" s="630">
        <v>7269.4</v>
      </c>
    </row>
    <row r="651" spans="1:17" ht="14.4" customHeight="1" x14ac:dyDescent="0.3">
      <c r="A651" s="625" t="s">
        <v>526</v>
      </c>
      <c r="B651" s="626" t="s">
        <v>5634</v>
      </c>
      <c r="C651" s="626" t="s">
        <v>5144</v>
      </c>
      <c r="D651" s="626" t="s">
        <v>5926</v>
      </c>
      <c r="E651" s="626" t="s">
        <v>5927</v>
      </c>
      <c r="F651" s="629">
        <v>1</v>
      </c>
      <c r="G651" s="629">
        <v>19401</v>
      </c>
      <c r="H651" s="629">
        <v>1</v>
      </c>
      <c r="I651" s="629">
        <v>19401</v>
      </c>
      <c r="J651" s="629"/>
      <c r="K651" s="629"/>
      <c r="L651" s="629"/>
      <c r="M651" s="629"/>
      <c r="N651" s="629"/>
      <c r="O651" s="629"/>
      <c r="P651" s="642"/>
      <c r="Q651" s="630"/>
    </row>
    <row r="652" spans="1:17" ht="14.4" customHeight="1" x14ac:dyDescent="0.3">
      <c r="A652" s="625" t="s">
        <v>526</v>
      </c>
      <c r="B652" s="626" t="s">
        <v>5634</v>
      </c>
      <c r="C652" s="626" t="s">
        <v>5144</v>
      </c>
      <c r="D652" s="626" t="s">
        <v>5928</v>
      </c>
      <c r="E652" s="626" t="s">
        <v>5927</v>
      </c>
      <c r="F652" s="629">
        <v>1</v>
      </c>
      <c r="G652" s="629">
        <v>595</v>
      </c>
      <c r="H652" s="629">
        <v>1</v>
      </c>
      <c r="I652" s="629">
        <v>595</v>
      </c>
      <c r="J652" s="629">
        <v>5</v>
      </c>
      <c r="K652" s="629">
        <v>2975</v>
      </c>
      <c r="L652" s="629">
        <v>5</v>
      </c>
      <c r="M652" s="629">
        <v>595</v>
      </c>
      <c r="N652" s="629">
        <v>1</v>
      </c>
      <c r="O652" s="629">
        <v>595</v>
      </c>
      <c r="P652" s="642">
        <v>1</v>
      </c>
      <c r="Q652" s="630">
        <v>595</v>
      </c>
    </row>
    <row r="653" spans="1:17" ht="14.4" customHeight="1" x14ac:dyDescent="0.3">
      <c r="A653" s="625" t="s">
        <v>526</v>
      </c>
      <c r="B653" s="626" t="s">
        <v>5634</v>
      </c>
      <c r="C653" s="626" t="s">
        <v>5144</v>
      </c>
      <c r="D653" s="626" t="s">
        <v>5929</v>
      </c>
      <c r="E653" s="626" t="s">
        <v>5930</v>
      </c>
      <c r="F653" s="629">
        <v>2</v>
      </c>
      <c r="G653" s="629">
        <v>24937.599999999999</v>
      </c>
      <c r="H653" s="629">
        <v>1</v>
      </c>
      <c r="I653" s="629">
        <v>12468.8</v>
      </c>
      <c r="J653" s="629"/>
      <c r="K653" s="629"/>
      <c r="L653" s="629"/>
      <c r="M653" s="629"/>
      <c r="N653" s="629"/>
      <c r="O653" s="629"/>
      <c r="P653" s="642"/>
      <c r="Q653" s="630"/>
    </row>
    <row r="654" spans="1:17" ht="14.4" customHeight="1" x14ac:dyDescent="0.3">
      <c r="A654" s="625" t="s">
        <v>526</v>
      </c>
      <c r="B654" s="626" t="s">
        <v>5634</v>
      </c>
      <c r="C654" s="626" t="s">
        <v>5144</v>
      </c>
      <c r="D654" s="626" t="s">
        <v>5931</v>
      </c>
      <c r="E654" s="626" t="s">
        <v>5932</v>
      </c>
      <c r="F654" s="629">
        <v>1</v>
      </c>
      <c r="G654" s="629">
        <v>23608.2</v>
      </c>
      <c r="H654" s="629">
        <v>1</v>
      </c>
      <c r="I654" s="629">
        <v>23608.2</v>
      </c>
      <c r="J654" s="629">
        <v>1</v>
      </c>
      <c r="K654" s="629">
        <v>23608.2</v>
      </c>
      <c r="L654" s="629">
        <v>1</v>
      </c>
      <c r="M654" s="629">
        <v>23608.2</v>
      </c>
      <c r="N654" s="629"/>
      <c r="O654" s="629"/>
      <c r="P654" s="642"/>
      <c r="Q654" s="630"/>
    </row>
    <row r="655" spans="1:17" ht="14.4" customHeight="1" x14ac:dyDescent="0.3">
      <c r="A655" s="625" t="s">
        <v>526</v>
      </c>
      <c r="B655" s="626" t="s">
        <v>5634</v>
      </c>
      <c r="C655" s="626" t="s">
        <v>5144</v>
      </c>
      <c r="D655" s="626" t="s">
        <v>5933</v>
      </c>
      <c r="E655" s="626" t="s">
        <v>5934</v>
      </c>
      <c r="F655" s="629"/>
      <c r="G655" s="629"/>
      <c r="H655" s="629"/>
      <c r="I655" s="629"/>
      <c r="J655" s="629">
        <v>1</v>
      </c>
      <c r="K655" s="629">
        <v>15998.9</v>
      </c>
      <c r="L655" s="629"/>
      <c r="M655" s="629">
        <v>15998.9</v>
      </c>
      <c r="N655" s="629"/>
      <c r="O655" s="629"/>
      <c r="P655" s="642"/>
      <c r="Q655" s="630"/>
    </row>
    <row r="656" spans="1:17" ht="14.4" customHeight="1" x14ac:dyDescent="0.3">
      <c r="A656" s="625" t="s">
        <v>526</v>
      </c>
      <c r="B656" s="626" t="s">
        <v>5634</v>
      </c>
      <c r="C656" s="626" t="s">
        <v>5144</v>
      </c>
      <c r="D656" s="626" t="s">
        <v>5935</v>
      </c>
      <c r="E656" s="626" t="s">
        <v>5936</v>
      </c>
      <c r="F656" s="629">
        <v>1</v>
      </c>
      <c r="G656" s="629">
        <v>11201.4</v>
      </c>
      <c r="H656" s="629">
        <v>1</v>
      </c>
      <c r="I656" s="629">
        <v>11201.4</v>
      </c>
      <c r="J656" s="629"/>
      <c r="K656" s="629"/>
      <c r="L656" s="629"/>
      <c r="M656" s="629"/>
      <c r="N656" s="629"/>
      <c r="O656" s="629"/>
      <c r="P656" s="642"/>
      <c r="Q656" s="630"/>
    </row>
    <row r="657" spans="1:17" ht="14.4" customHeight="1" x14ac:dyDescent="0.3">
      <c r="A657" s="625" t="s">
        <v>526</v>
      </c>
      <c r="B657" s="626" t="s">
        <v>5634</v>
      </c>
      <c r="C657" s="626" t="s">
        <v>5144</v>
      </c>
      <c r="D657" s="626" t="s">
        <v>5937</v>
      </c>
      <c r="E657" s="626" t="s">
        <v>5938</v>
      </c>
      <c r="F657" s="629"/>
      <c r="G657" s="629"/>
      <c r="H657" s="629"/>
      <c r="I657" s="629"/>
      <c r="J657" s="629"/>
      <c r="K657" s="629"/>
      <c r="L657" s="629"/>
      <c r="M657" s="629"/>
      <c r="N657" s="629">
        <v>1</v>
      </c>
      <c r="O657" s="629">
        <v>9701</v>
      </c>
      <c r="P657" s="642"/>
      <c r="Q657" s="630">
        <v>9701</v>
      </c>
    </row>
    <row r="658" spans="1:17" ht="14.4" customHeight="1" x14ac:dyDescent="0.3">
      <c r="A658" s="625" t="s">
        <v>526</v>
      </c>
      <c r="B658" s="626" t="s">
        <v>5634</v>
      </c>
      <c r="C658" s="626" t="s">
        <v>5144</v>
      </c>
      <c r="D658" s="626" t="s">
        <v>5939</v>
      </c>
      <c r="E658" s="626" t="s">
        <v>5940</v>
      </c>
      <c r="F658" s="629">
        <v>2</v>
      </c>
      <c r="G658" s="629">
        <v>47216.4</v>
      </c>
      <c r="H658" s="629">
        <v>1</v>
      </c>
      <c r="I658" s="629">
        <v>23608.2</v>
      </c>
      <c r="J658" s="629">
        <v>1</v>
      </c>
      <c r="K658" s="629">
        <v>23608.2</v>
      </c>
      <c r="L658" s="629">
        <v>0.5</v>
      </c>
      <c r="M658" s="629">
        <v>23608.2</v>
      </c>
      <c r="N658" s="629">
        <v>1</v>
      </c>
      <c r="O658" s="629">
        <v>23608.2</v>
      </c>
      <c r="P658" s="642">
        <v>0.5</v>
      </c>
      <c r="Q658" s="630">
        <v>23608.2</v>
      </c>
    </row>
    <row r="659" spans="1:17" ht="14.4" customHeight="1" x14ac:dyDescent="0.3">
      <c r="A659" s="625" t="s">
        <v>526</v>
      </c>
      <c r="B659" s="626" t="s">
        <v>5634</v>
      </c>
      <c r="C659" s="626" t="s">
        <v>5144</v>
      </c>
      <c r="D659" s="626" t="s">
        <v>5941</v>
      </c>
      <c r="E659" s="626" t="s">
        <v>5942</v>
      </c>
      <c r="F659" s="629">
        <v>1</v>
      </c>
      <c r="G659" s="629">
        <v>216</v>
      </c>
      <c r="H659" s="629">
        <v>1</v>
      </c>
      <c r="I659" s="629">
        <v>216</v>
      </c>
      <c r="J659" s="629"/>
      <c r="K659" s="629"/>
      <c r="L659" s="629"/>
      <c r="M659" s="629"/>
      <c r="N659" s="629">
        <v>4</v>
      </c>
      <c r="O659" s="629">
        <v>895.4</v>
      </c>
      <c r="P659" s="642">
        <v>4.1453703703703706</v>
      </c>
      <c r="Q659" s="630">
        <v>223.85</v>
      </c>
    </row>
    <row r="660" spans="1:17" ht="14.4" customHeight="1" x14ac:dyDescent="0.3">
      <c r="A660" s="625" t="s">
        <v>526</v>
      </c>
      <c r="B660" s="626" t="s">
        <v>5634</v>
      </c>
      <c r="C660" s="626" t="s">
        <v>5144</v>
      </c>
      <c r="D660" s="626" t="s">
        <v>5943</v>
      </c>
      <c r="E660" s="626" t="s">
        <v>5944</v>
      </c>
      <c r="F660" s="629"/>
      <c r="G660" s="629"/>
      <c r="H660" s="629"/>
      <c r="I660" s="629"/>
      <c r="J660" s="629"/>
      <c r="K660" s="629"/>
      <c r="L660" s="629"/>
      <c r="M660" s="629"/>
      <c r="N660" s="629">
        <v>1</v>
      </c>
      <c r="O660" s="629">
        <v>9375.98</v>
      </c>
      <c r="P660" s="642"/>
      <c r="Q660" s="630">
        <v>9375.98</v>
      </c>
    </row>
    <row r="661" spans="1:17" ht="14.4" customHeight="1" x14ac:dyDescent="0.3">
      <c r="A661" s="625" t="s">
        <v>526</v>
      </c>
      <c r="B661" s="626" t="s">
        <v>5634</v>
      </c>
      <c r="C661" s="626" t="s">
        <v>5144</v>
      </c>
      <c r="D661" s="626" t="s">
        <v>5945</v>
      </c>
      <c r="E661" s="626" t="s">
        <v>5946</v>
      </c>
      <c r="F661" s="629"/>
      <c r="G661" s="629"/>
      <c r="H661" s="629"/>
      <c r="I661" s="629"/>
      <c r="J661" s="629"/>
      <c r="K661" s="629"/>
      <c r="L661" s="629"/>
      <c r="M661" s="629"/>
      <c r="N661" s="629">
        <v>4</v>
      </c>
      <c r="O661" s="629">
        <v>26388.32</v>
      </c>
      <c r="P661" s="642"/>
      <c r="Q661" s="630">
        <v>6597.08</v>
      </c>
    </row>
    <row r="662" spans="1:17" ht="14.4" customHeight="1" x14ac:dyDescent="0.3">
      <c r="A662" s="625" t="s">
        <v>526</v>
      </c>
      <c r="B662" s="626" t="s">
        <v>5634</v>
      </c>
      <c r="C662" s="626" t="s">
        <v>5144</v>
      </c>
      <c r="D662" s="626" t="s">
        <v>5947</v>
      </c>
      <c r="E662" s="626" t="s">
        <v>5948</v>
      </c>
      <c r="F662" s="629">
        <v>1</v>
      </c>
      <c r="G662" s="629">
        <v>20061</v>
      </c>
      <c r="H662" s="629">
        <v>1</v>
      </c>
      <c r="I662" s="629">
        <v>20061</v>
      </c>
      <c r="J662" s="629">
        <v>1</v>
      </c>
      <c r="K662" s="629">
        <v>20061</v>
      </c>
      <c r="L662" s="629">
        <v>1</v>
      </c>
      <c r="M662" s="629">
        <v>20061</v>
      </c>
      <c r="N662" s="629"/>
      <c r="O662" s="629"/>
      <c r="P662" s="642"/>
      <c r="Q662" s="630"/>
    </row>
    <row r="663" spans="1:17" ht="14.4" customHeight="1" x14ac:dyDescent="0.3">
      <c r="A663" s="625" t="s">
        <v>526</v>
      </c>
      <c r="B663" s="626" t="s">
        <v>5634</v>
      </c>
      <c r="C663" s="626" t="s">
        <v>5144</v>
      </c>
      <c r="D663" s="626" t="s">
        <v>5949</v>
      </c>
      <c r="E663" s="626" t="s">
        <v>5950</v>
      </c>
      <c r="F663" s="629"/>
      <c r="G663" s="629"/>
      <c r="H663" s="629"/>
      <c r="I663" s="629"/>
      <c r="J663" s="629">
        <v>1</v>
      </c>
      <c r="K663" s="629">
        <v>66799.899999999994</v>
      </c>
      <c r="L663" s="629"/>
      <c r="M663" s="629">
        <v>66799.899999999994</v>
      </c>
      <c r="N663" s="629">
        <v>2</v>
      </c>
      <c r="O663" s="629">
        <v>138457.98000000001</v>
      </c>
      <c r="P663" s="642"/>
      <c r="Q663" s="630">
        <v>69228.990000000005</v>
      </c>
    </row>
    <row r="664" spans="1:17" ht="14.4" customHeight="1" x14ac:dyDescent="0.3">
      <c r="A664" s="625" t="s">
        <v>526</v>
      </c>
      <c r="B664" s="626" t="s">
        <v>5634</v>
      </c>
      <c r="C664" s="626" t="s">
        <v>5144</v>
      </c>
      <c r="D664" s="626" t="s">
        <v>5951</v>
      </c>
      <c r="E664" s="626" t="s">
        <v>5952</v>
      </c>
      <c r="F664" s="629">
        <v>1</v>
      </c>
      <c r="G664" s="629">
        <v>5508</v>
      </c>
      <c r="H664" s="629">
        <v>1</v>
      </c>
      <c r="I664" s="629">
        <v>5508</v>
      </c>
      <c r="J664" s="629"/>
      <c r="K664" s="629"/>
      <c r="L664" s="629"/>
      <c r="M664" s="629"/>
      <c r="N664" s="629"/>
      <c r="O664" s="629"/>
      <c r="P664" s="642"/>
      <c r="Q664" s="630"/>
    </row>
    <row r="665" spans="1:17" ht="14.4" customHeight="1" x14ac:dyDescent="0.3">
      <c r="A665" s="625" t="s">
        <v>526</v>
      </c>
      <c r="B665" s="626" t="s">
        <v>5634</v>
      </c>
      <c r="C665" s="626" t="s">
        <v>5144</v>
      </c>
      <c r="D665" s="626" t="s">
        <v>5953</v>
      </c>
      <c r="E665" s="626" t="s">
        <v>5954</v>
      </c>
      <c r="F665" s="629">
        <v>2</v>
      </c>
      <c r="G665" s="629">
        <v>3592</v>
      </c>
      <c r="H665" s="629">
        <v>1</v>
      </c>
      <c r="I665" s="629">
        <v>1796</v>
      </c>
      <c r="J665" s="629"/>
      <c r="K665" s="629"/>
      <c r="L665" s="629"/>
      <c r="M665" s="629"/>
      <c r="N665" s="629"/>
      <c r="O665" s="629"/>
      <c r="P665" s="642"/>
      <c r="Q665" s="630"/>
    </row>
    <row r="666" spans="1:17" ht="14.4" customHeight="1" x14ac:dyDescent="0.3">
      <c r="A666" s="625" t="s">
        <v>526</v>
      </c>
      <c r="B666" s="626" t="s">
        <v>5634</v>
      </c>
      <c r="C666" s="626" t="s">
        <v>5144</v>
      </c>
      <c r="D666" s="626" t="s">
        <v>5955</v>
      </c>
      <c r="E666" s="626" t="s">
        <v>5956</v>
      </c>
      <c r="F666" s="629">
        <v>3</v>
      </c>
      <c r="G666" s="629">
        <v>5388</v>
      </c>
      <c r="H666" s="629">
        <v>1</v>
      </c>
      <c r="I666" s="629">
        <v>1796</v>
      </c>
      <c r="J666" s="629"/>
      <c r="K666" s="629"/>
      <c r="L666" s="629"/>
      <c r="M666" s="629"/>
      <c r="N666" s="629">
        <v>1</v>
      </c>
      <c r="O666" s="629">
        <v>1796</v>
      </c>
      <c r="P666" s="642">
        <v>0.33333333333333331</v>
      </c>
      <c r="Q666" s="630">
        <v>1796</v>
      </c>
    </row>
    <row r="667" spans="1:17" ht="14.4" customHeight="1" x14ac:dyDescent="0.3">
      <c r="A667" s="625" t="s">
        <v>526</v>
      </c>
      <c r="B667" s="626" t="s">
        <v>5634</v>
      </c>
      <c r="C667" s="626" t="s">
        <v>5144</v>
      </c>
      <c r="D667" s="626" t="s">
        <v>5957</v>
      </c>
      <c r="E667" s="626" t="s">
        <v>5958</v>
      </c>
      <c r="F667" s="629">
        <v>4</v>
      </c>
      <c r="G667" s="629">
        <v>7184</v>
      </c>
      <c r="H667" s="629">
        <v>1</v>
      </c>
      <c r="I667" s="629">
        <v>1796</v>
      </c>
      <c r="J667" s="629">
        <v>1</v>
      </c>
      <c r="K667" s="629">
        <v>1796</v>
      </c>
      <c r="L667" s="629">
        <v>0.25</v>
      </c>
      <c r="M667" s="629">
        <v>1796</v>
      </c>
      <c r="N667" s="629">
        <v>3</v>
      </c>
      <c r="O667" s="629">
        <v>5388</v>
      </c>
      <c r="P667" s="642">
        <v>0.75</v>
      </c>
      <c r="Q667" s="630">
        <v>1796</v>
      </c>
    </row>
    <row r="668" spans="1:17" ht="14.4" customHeight="1" x14ac:dyDescent="0.3">
      <c r="A668" s="625" t="s">
        <v>526</v>
      </c>
      <c r="B668" s="626" t="s">
        <v>5634</v>
      </c>
      <c r="C668" s="626" t="s">
        <v>5144</v>
      </c>
      <c r="D668" s="626" t="s">
        <v>5959</v>
      </c>
      <c r="E668" s="626" t="s">
        <v>5960</v>
      </c>
      <c r="F668" s="629">
        <v>1</v>
      </c>
      <c r="G668" s="629">
        <v>1796</v>
      </c>
      <c r="H668" s="629">
        <v>1</v>
      </c>
      <c r="I668" s="629">
        <v>1796</v>
      </c>
      <c r="J668" s="629"/>
      <c r="K668" s="629"/>
      <c r="L668" s="629"/>
      <c r="M668" s="629"/>
      <c r="N668" s="629">
        <v>1</v>
      </c>
      <c r="O668" s="629">
        <v>1796</v>
      </c>
      <c r="P668" s="642">
        <v>1</v>
      </c>
      <c r="Q668" s="630">
        <v>1796</v>
      </c>
    </row>
    <row r="669" spans="1:17" ht="14.4" customHeight="1" x14ac:dyDescent="0.3">
      <c r="A669" s="625" t="s">
        <v>526</v>
      </c>
      <c r="B669" s="626" t="s">
        <v>5634</v>
      </c>
      <c r="C669" s="626" t="s">
        <v>5144</v>
      </c>
      <c r="D669" s="626" t="s">
        <v>5961</v>
      </c>
      <c r="E669" s="626" t="s">
        <v>5962</v>
      </c>
      <c r="F669" s="629"/>
      <c r="G669" s="629"/>
      <c r="H669" s="629"/>
      <c r="I669" s="629"/>
      <c r="J669" s="629"/>
      <c r="K669" s="629"/>
      <c r="L669" s="629"/>
      <c r="M669" s="629"/>
      <c r="N669" s="629">
        <v>1</v>
      </c>
      <c r="O669" s="629">
        <v>3360</v>
      </c>
      <c r="P669" s="642"/>
      <c r="Q669" s="630">
        <v>3360</v>
      </c>
    </row>
    <row r="670" spans="1:17" ht="14.4" customHeight="1" x14ac:dyDescent="0.3">
      <c r="A670" s="625" t="s">
        <v>526</v>
      </c>
      <c r="B670" s="626" t="s">
        <v>5634</v>
      </c>
      <c r="C670" s="626" t="s">
        <v>5144</v>
      </c>
      <c r="D670" s="626" t="s">
        <v>5963</v>
      </c>
      <c r="E670" s="626" t="s">
        <v>5964</v>
      </c>
      <c r="F670" s="629"/>
      <c r="G670" s="629"/>
      <c r="H670" s="629"/>
      <c r="I670" s="629"/>
      <c r="J670" s="629"/>
      <c r="K670" s="629"/>
      <c r="L670" s="629"/>
      <c r="M670" s="629"/>
      <c r="N670" s="629">
        <v>1</v>
      </c>
      <c r="O670" s="629">
        <v>10980.7</v>
      </c>
      <c r="P670" s="642"/>
      <c r="Q670" s="630">
        <v>10980.7</v>
      </c>
    </row>
    <row r="671" spans="1:17" ht="14.4" customHeight="1" x14ac:dyDescent="0.3">
      <c r="A671" s="625" t="s">
        <v>526</v>
      </c>
      <c r="B671" s="626" t="s">
        <v>5634</v>
      </c>
      <c r="C671" s="626" t="s">
        <v>5144</v>
      </c>
      <c r="D671" s="626" t="s">
        <v>5965</v>
      </c>
      <c r="E671" s="626" t="s">
        <v>5966</v>
      </c>
      <c r="F671" s="629"/>
      <c r="G671" s="629"/>
      <c r="H671" s="629"/>
      <c r="I671" s="629"/>
      <c r="J671" s="629">
        <v>1</v>
      </c>
      <c r="K671" s="629">
        <v>10980.7</v>
      </c>
      <c r="L671" s="629"/>
      <c r="M671" s="629">
        <v>10980.7</v>
      </c>
      <c r="N671" s="629"/>
      <c r="O671" s="629"/>
      <c r="P671" s="642"/>
      <c r="Q671" s="630"/>
    </row>
    <row r="672" spans="1:17" ht="14.4" customHeight="1" x14ac:dyDescent="0.3">
      <c r="A672" s="625" t="s">
        <v>526</v>
      </c>
      <c r="B672" s="626" t="s">
        <v>5634</v>
      </c>
      <c r="C672" s="626" t="s">
        <v>5144</v>
      </c>
      <c r="D672" s="626" t="s">
        <v>5699</v>
      </c>
      <c r="E672" s="626" t="s">
        <v>5967</v>
      </c>
      <c r="F672" s="629"/>
      <c r="G672" s="629"/>
      <c r="H672" s="629"/>
      <c r="I672" s="629"/>
      <c r="J672" s="629"/>
      <c r="K672" s="629"/>
      <c r="L672" s="629"/>
      <c r="M672" s="629"/>
      <c r="N672" s="629">
        <v>10</v>
      </c>
      <c r="O672" s="629">
        <v>15082.2</v>
      </c>
      <c r="P672" s="642"/>
      <c r="Q672" s="630">
        <v>1508.22</v>
      </c>
    </row>
    <row r="673" spans="1:17" ht="14.4" customHeight="1" x14ac:dyDescent="0.3">
      <c r="A673" s="625" t="s">
        <v>526</v>
      </c>
      <c r="B673" s="626" t="s">
        <v>5634</v>
      </c>
      <c r="C673" s="626" t="s">
        <v>5144</v>
      </c>
      <c r="D673" s="626" t="s">
        <v>5968</v>
      </c>
      <c r="E673" s="626" t="s">
        <v>5969</v>
      </c>
      <c r="F673" s="629"/>
      <c r="G673" s="629"/>
      <c r="H673" s="629"/>
      <c r="I673" s="629"/>
      <c r="J673" s="629">
        <v>2</v>
      </c>
      <c r="K673" s="629">
        <v>7496</v>
      </c>
      <c r="L673" s="629"/>
      <c r="M673" s="629">
        <v>3748</v>
      </c>
      <c r="N673" s="629"/>
      <c r="O673" s="629"/>
      <c r="P673" s="642"/>
      <c r="Q673" s="630"/>
    </row>
    <row r="674" spans="1:17" ht="14.4" customHeight="1" x14ac:dyDescent="0.3">
      <c r="A674" s="625" t="s">
        <v>526</v>
      </c>
      <c r="B674" s="626" t="s">
        <v>5634</v>
      </c>
      <c r="C674" s="626" t="s">
        <v>5144</v>
      </c>
      <c r="D674" s="626" t="s">
        <v>5970</v>
      </c>
      <c r="E674" s="626" t="s">
        <v>5971</v>
      </c>
      <c r="F674" s="629"/>
      <c r="G674" s="629"/>
      <c r="H674" s="629"/>
      <c r="I674" s="629"/>
      <c r="J674" s="629"/>
      <c r="K674" s="629"/>
      <c r="L674" s="629"/>
      <c r="M674" s="629"/>
      <c r="N674" s="629">
        <v>1</v>
      </c>
      <c r="O674" s="629">
        <v>31052.560000000001</v>
      </c>
      <c r="P674" s="642"/>
      <c r="Q674" s="630">
        <v>31052.560000000001</v>
      </c>
    </row>
    <row r="675" spans="1:17" ht="14.4" customHeight="1" x14ac:dyDescent="0.3">
      <c r="A675" s="625" t="s">
        <v>526</v>
      </c>
      <c r="B675" s="626" t="s">
        <v>5634</v>
      </c>
      <c r="C675" s="626" t="s">
        <v>5144</v>
      </c>
      <c r="D675" s="626" t="s">
        <v>5972</v>
      </c>
      <c r="E675" s="626" t="s">
        <v>5973</v>
      </c>
      <c r="F675" s="629"/>
      <c r="G675" s="629"/>
      <c r="H675" s="629"/>
      <c r="I675" s="629"/>
      <c r="J675" s="629">
        <v>1</v>
      </c>
      <c r="K675" s="629">
        <v>8509</v>
      </c>
      <c r="L675" s="629"/>
      <c r="M675" s="629">
        <v>8509</v>
      </c>
      <c r="N675" s="629">
        <v>3</v>
      </c>
      <c r="O675" s="629">
        <v>25527</v>
      </c>
      <c r="P675" s="642"/>
      <c r="Q675" s="630">
        <v>8509</v>
      </c>
    </row>
    <row r="676" spans="1:17" ht="14.4" customHeight="1" x14ac:dyDescent="0.3">
      <c r="A676" s="625" t="s">
        <v>526</v>
      </c>
      <c r="B676" s="626" t="s">
        <v>5634</v>
      </c>
      <c r="C676" s="626" t="s">
        <v>5144</v>
      </c>
      <c r="D676" s="626" t="s">
        <v>5974</v>
      </c>
      <c r="E676" s="626" t="s">
        <v>5975</v>
      </c>
      <c r="F676" s="629"/>
      <c r="G676" s="629"/>
      <c r="H676" s="629"/>
      <c r="I676" s="629"/>
      <c r="J676" s="629">
        <v>1</v>
      </c>
      <c r="K676" s="629">
        <v>5672</v>
      </c>
      <c r="L676" s="629"/>
      <c r="M676" s="629">
        <v>5672</v>
      </c>
      <c r="N676" s="629">
        <v>2</v>
      </c>
      <c r="O676" s="629">
        <v>11344</v>
      </c>
      <c r="P676" s="642"/>
      <c r="Q676" s="630">
        <v>5672</v>
      </c>
    </row>
    <row r="677" spans="1:17" ht="14.4" customHeight="1" x14ac:dyDescent="0.3">
      <c r="A677" s="625" t="s">
        <v>526</v>
      </c>
      <c r="B677" s="626" t="s">
        <v>5634</v>
      </c>
      <c r="C677" s="626" t="s">
        <v>5144</v>
      </c>
      <c r="D677" s="626" t="s">
        <v>5976</v>
      </c>
      <c r="E677" s="626" t="s">
        <v>5977</v>
      </c>
      <c r="F677" s="629">
        <v>4</v>
      </c>
      <c r="G677" s="629">
        <v>56133.2</v>
      </c>
      <c r="H677" s="629">
        <v>1</v>
      </c>
      <c r="I677" s="629">
        <v>14033.3</v>
      </c>
      <c r="J677" s="629"/>
      <c r="K677" s="629"/>
      <c r="L677" s="629"/>
      <c r="M677" s="629"/>
      <c r="N677" s="629"/>
      <c r="O677" s="629"/>
      <c r="P677" s="642"/>
      <c r="Q677" s="630"/>
    </row>
    <row r="678" spans="1:17" ht="14.4" customHeight="1" x14ac:dyDescent="0.3">
      <c r="A678" s="625" t="s">
        <v>526</v>
      </c>
      <c r="B678" s="626" t="s">
        <v>5634</v>
      </c>
      <c r="C678" s="626" t="s">
        <v>5144</v>
      </c>
      <c r="D678" s="626" t="s">
        <v>5978</v>
      </c>
      <c r="E678" s="626" t="s">
        <v>5977</v>
      </c>
      <c r="F678" s="629">
        <v>2</v>
      </c>
      <c r="G678" s="629">
        <v>5168</v>
      </c>
      <c r="H678" s="629">
        <v>1</v>
      </c>
      <c r="I678" s="629">
        <v>2584</v>
      </c>
      <c r="J678" s="629"/>
      <c r="K678" s="629"/>
      <c r="L678" s="629"/>
      <c r="M678" s="629"/>
      <c r="N678" s="629"/>
      <c r="O678" s="629"/>
      <c r="P678" s="642"/>
      <c r="Q678" s="630"/>
    </row>
    <row r="679" spans="1:17" ht="14.4" customHeight="1" x14ac:dyDescent="0.3">
      <c r="A679" s="625" t="s">
        <v>526</v>
      </c>
      <c r="B679" s="626" t="s">
        <v>5634</v>
      </c>
      <c r="C679" s="626" t="s">
        <v>5144</v>
      </c>
      <c r="D679" s="626" t="s">
        <v>5979</v>
      </c>
      <c r="E679" s="626" t="s">
        <v>5980</v>
      </c>
      <c r="F679" s="629"/>
      <c r="G679" s="629"/>
      <c r="H679" s="629"/>
      <c r="I679" s="629"/>
      <c r="J679" s="629"/>
      <c r="K679" s="629"/>
      <c r="L679" s="629"/>
      <c r="M679" s="629"/>
      <c r="N679" s="629">
        <v>1</v>
      </c>
      <c r="O679" s="629">
        <v>3353.67</v>
      </c>
      <c r="P679" s="642"/>
      <c r="Q679" s="630">
        <v>3353.67</v>
      </c>
    </row>
    <row r="680" spans="1:17" ht="14.4" customHeight="1" x14ac:dyDescent="0.3">
      <c r="A680" s="625" t="s">
        <v>526</v>
      </c>
      <c r="B680" s="626" t="s">
        <v>5634</v>
      </c>
      <c r="C680" s="626" t="s">
        <v>5144</v>
      </c>
      <c r="D680" s="626" t="s">
        <v>5981</v>
      </c>
      <c r="E680" s="626" t="s">
        <v>5982</v>
      </c>
      <c r="F680" s="629"/>
      <c r="G680" s="629"/>
      <c r="H680" s="629"/>
      <c r="I680" s="629"/>
      <c r="J680" s="629">
        <v>2</v>
      </c>
      <c r="K680" s="629">
        <v>723.38</v>
      </c>
      <c r="L680" s="629"/>
      <c r="M680" s="629">
        <v>361.69</v>
      </c>
      <c r="N680" s="629"/>
      <c r="O680" s="629"/>
      <c r="P680" s="642"/>
      <c r="Q680" s="630"/>
    </row>
    <row r="681" spans="1:17" ht="14.4" customHeight="1" x14ac:dyDescent="0.3">
      <c r="A681" s="625" t="s">
        <v>526</v>
      </c>
      <c r="B681" s="626" t="s">
        <v>5634</v>
      </c>
      <c r="C681" s="626" t="s">
        <v>5144</v>
      </c>
      <c r="D681" s="626" t="s">
        <v>5983</v>
      </c>
      <c r="E681" s="626" t="s">
        <v>5984</v>
      </c>
      <c r="F681" s="629"/>
      <c r="G681" s="629"/>
      <c r="H681" s="629"/>
      <c r="I681" s="629"/>
      <c r="J681" s="629">
        <v>1</v>
      </c>
      <c r="K681" s="629">
        <v>4618</v>
      </c>
      <c r="L681" s="629"/>
      <c r="M681" s="629">
        <v>4618</v>
      </c>
      <c r="N681" s="629">
        <v>2</v>
      </c>
      <c r="O681" s="629">
        <v>9236</v>
      </c>
      <c r="P681" s="642"/>
      <c r="Q681" s="630">
        <v>4618</v>
      </c>
    </row>
    <row r="682" spans="1:17" ht="14.4" customHeight="1" x14ac:dyDescent="0.3">
      <c r="A682" s="625" t="s">
        <v>526</v>
      </c>
      <c r="B682" s="626" t="s">
        <v>5634</v>
      </c>
      <c r="C682" s="626" t="s">
        <v>5144</v>
      </c>
      <c r="D682" s="626" t="s">
        <v>5985</v>
      </c>
      <c r="E682" s="626" t="s">
        <v>5986</v>
      </c>
      <c r="F682" s="629"/>
      <c r="G682" s="629"/>
      <c r="H682" s="629"/>
      <c r="I682" s="629"/>
      <c r="J682" s="629"/>
      <c r="K682" s="629"/>
      <c r="L682" s="629"/>
      <c r="M682" s="629"/>
      <c r="N682" s="629">
        <v>1</v>
      </c>
      <c r="O682" s="629">
        <v>4676</v>
      </c>
      <c r="P682" s="642"/>
      <c r="Q682" s="630">
        <v>4676</v>
      </c>
    </row>
    <row r="683" spans="1:17" ht="14.4" customHeight="1" x14ac:dyDescent="0.3">
      <c r="A683" s="625" t="s">
        <v>526</v>
      </c>
      <c r="B683" s="626" t="s">
        <v>5634</v>
      </c>
      <c r="C683" s="626" t="s">
        <v>5144</v>
      </c>
      <c r="D683" s="626" t="s">
        <v>5987</v>
      </c>
      <c r="E683" s="626" t="s">
        <v>5988</v>
      </c>
      <c r="F683" s="629"/>
      <c r="G683" s="629"/>
      <c r="H683" s="629"/>
      <c r="I683" s="629"/>
      <c r="J683" s="629"/>
      <c r="K683" s="629"/>
      <c r="L683" s="629"/>
      <c r="M683" s="629"/>
      <c r="N683" s="629">
        <v>4</v>
      </c>
      <c r="O683" s="629">
        <v>2368</v>
      </c>
      <c r="P683" s="642"/>
      <c r="Q683" s="630">
        <v>592</v>
      </c>
    </row>
    <row r="684" spans="1:17" ht="14.4" customHeight="1" x14ac:dyDescent="0.3">
      <c r="A684" s="625" t="s">
        <v>526</v>
      </c>
      <c r="B684" s="626" t="s">
        <v>5634</v>
      </c>
      <c r="C684" s="626" t="s">
        <v>5144</v>
      </c>
      <c r="D684" s="626" t="s">
        <v>5989</v>
      </c>
      <c r="E684" s="626" t="s">
        <v>5990</v>
      </c>
      <c r="F684" s="629"/>
      <c r="G684" s="629"/>
      <c r="H684" s="629"/>
      <c r="I684" s="629"/>
      <c r="J684" s="629"/>
      <c r="K684" s="629"/>
      <c r="L684" s="629"/>
      <c r="M684" s="629"/>
      <c r="N684" s="629">
        <v>1</v>
      </c>
      <c r="O684" s="629">
        <v>13091</v>
      </c>
      <c r="P684" s="642"/>
      <c r="Q684" s="630">
        <v>13091</v>
      </c>
    </row>
    <row r="685" spans="1:17" ht="14.4" customHeight="1" x14ac:dyDescent="0.3">
      <c r="A685" s="625" t="s">
        <v>526</v>
      </c>
      <c r="B685" s="626" t="s">
        <v>5634</v>
      </c>
      <c r="C685" s="626" t="s">
        <v>5144</v>
      </c>
      <c r="D685" s="626" t="s">
        <v>5991</v>
      </c>
      <c r="E685" s="626" t="s">
        <v>5992</v>
      </c>
      <c r="F685" s="629">
        <v>2</v>
      </c>
      <c r="G685" s="629">
        <v>10819.2</v>
      </c>
      <c r="H685" s="629">
        <v>1</v>
      </c>
      <c r="I685" s="629">
        <v>5409.6</v>
      </c>
      <c r="J685" s="629"/>
      <c r="K685" s="629"/>
      <c r="L685" s="629"/>
      <c r="M685" s="629"/>
      <c r="N685" s="629"/>
      <c r="O685" s="629"/>
      <c r="P685" s="642"/>
      <c r="Q685" s="630"/>
    </row>
    <row r="686" spans="1:17" ht="14.4" customHeight="1" x14ac:dyDescent="0.3">
      <c r="A686" s="625" t="s">
        <v>526</v>
      </c>
      <c r="B686" s="626" t="s">
        <v>5634</v>
      </c>
      <c r="C686" s="626" t="s">
        <v>5144</v>
      </c>
      <c r="D686" s="626" t="s">
        <v>5993</v>
      </c>
      <c r="E686" s="626" t="s">
        <v>5994</v>
      </c>
      <c r="F686" s="629">
        <v>4</v>
      </c>
      <c r="G686" s="629">
        <v>9932</v>
      </c>
      <c r="H686" s="629">
        <v>1</v>
      </c>
      <c r="I686" s="629">
        <v>2483</v>
      </c>
      <c r="J686" s="629"/>
      <c r="K686" s="629"/>
      <c r="L686" s="629"/>
      <c r="M686" s="629"/>
      <c r="N686" s="629"/>
      <c r="O686" s="629"/>
      <c r="P686" s="642"/>
      <c r="Q686" s="630"/>
    </row>
    <row r="687" spans="1:17" ht="14.4" customHeight="1" x14ac:dyDescent="0.3">
      <c r="A687" s="625" t="s">
        <v>526</v>
      </c>
      <c r="B687" s="626" t="s">
        <v>5634</v>
      </c>
      <c r="C687" s="626" t="s">
        <v>5144</v>
      </c>
      <c r="D687" s="626" t="s">
        <v>5995</v>
      </c>
      <c r="E687" s="626" t="s">
        <v>5996</v>
      </c>
      <c r="F687" s="629"/>
      <c r="G687" s="629"/>
      <c r="H687" s="629"/>
      <c r="I687" s="629"/>
      <c r="J687" s="629"/>
      <c r="K687" s="629"/>
      <c r="L687" s="629"/>
      <c r="M687" s="629"/>
      <c r="N687" s="629">
        <v>1</v>
      </c>
      <c r="O687" s="629">
        <v>4959</v>
      </c>
      <c r="P687" s="642"/>
      <c r="Q687" s="630">
        <v>4959</v>
      </c>
    </row>
    <row r="688" spans="1:17" ht="14.4" customHeight="1" x14ac:dyDescent="0.3">
      <c r="A688" s="625" t="s">
        <v>526</v>
      </c>
      <c r="B688" s="626" t="s">
        <v>5634</v>
      </c>
      <c r="C688" s="626" t="s">
        <v>5144</v>
      </c>
      <c r="D688" s="626" t="s">
        <v>5997</v>
      </c>
      <c r="E688" s="626" t="s">
        <v>5998</v>
      </c>
      <c r="F688" s="629"/>
      <c r="G688" s="629"/>
      <c r="H688" s="629"/>
      <c r="I688" s="629"/>
      <c r="J688" s="629"/>
      <c r="K688" s="629"/>
      <c r="L688" s="629"/>
      <c r="M688" s="629"/>
      <c r="N688" s="629">
        <v>8</v>
      </c>
      <c r="O688" s="629">
        <v>49306</v>
      </c>
      <c r="P688" s="642"/>
      <c r="Q688" s="630">
        <v>6163.25</v>
      </c>
    </row>
    <row r="689" spans="1:17" ht="14.4" customHeight="1" x14ac:dyDescent="0.3">
      <c r="A689" s="625" t="s">
        <v>526</v>
      </c>
      <c r="B689" s="626" t="s">
        <v>5634</v>
      </c>
      <c r="C689" s="626" t="s">
        <v>5144</v>
      </c>
      <c r="D689" s="626" t="s">
        <v>5999</v>
      </c>
      <c r="E689" s="626" t="s">
        <v>5998</v>
      </c>
      <c r="F689" s="629"/>
      <c r="G689" s="629"/>
      <c r="H689" s="629"/>
      <c r="I689" s="629"/>
      <c r="J689" s="629"/>
      <c r="K689" s="629"/>
      <c r="L689" s="629"/>
      <c r="M689" s="629"/>
      <c r="N689" s="629">
        <v>10</v>
      </c>
      <c r="O689" s="629">
        <v>10716</v>
      </c>
      <c r="P689" s="642"/>
      <c r="Q689" s="630">
        <v>1071.5999999999999</v>
      </c>
    </row>
    <row r="690" spans="1:17" ht="14.4" customHeight="1" x14ac:dyDescent="0.3">
      <c r="A690" s="625" t="s">
        <v>526</v>
      </c>
      <c r="B690" s="626" t="s">
        <v>5634</v>
      </c>
      <c r="C690" s="626" t="s">
        <v>5144</v>
      </c>
      <c r="D690" s="626" t="s">
        <v>6000</v>
      </c>
      <c r="E690" s="626" t="s">
        <v>6001</v>
      </c>
      <c r="F690" s="629">
        <v>1</v>
      </c>
      <c r="G690" s="629">
        <v>2703</v>
      </c>
      <c r="H690" s="629">
        <v>1</v>
      </c>
      <c r="I690" s="629">
        <v>2703</v>
      </c>
      <c r="J690" s="629"/>
      <c r="K690" s="629"/>
      <c r="L690" s="629"/>
      <c r="M690" s="629"/>
      <c r="N690" s="629"/>
      <c r="O690" s="629"/>
      <c r="P690" s="642"/>
      <c r="Q690" s="630"/>
    </row>
    <row r="691" spans="1:17" ht="14.4" customHeight="1" x14ac:dyDescent="0.3">
      <c r="A691" s="625" t="s">
        <v>526</v>
      </c>
      <c r="B691" s="626" t="s">
        <v>5634</v>
      </c>
      <c r="C691" s="626" t="s">
        <v>5144</v>
      </c>
      <c r="D691" s="626" t="s">
        <v>6002</v>
      </c>
      <c r="E691" s="626" t="s">
        <v>6003</v>
      </c>
      <c r="F691" s="629"/>
      <c r="G691" s="629"/>
      <c r="H691" s="629"/>
      <c r="I691" s="629"/>
      <c r="J691" s="629">
        <v>1</v>
      </c>
      <c r="K691" s="629">
        <v>556.5</v>
      </c>
      <c r="L691" s="629"/>
      <c r="M691" s="629">
        <v>556.5</v>
      </c>
      <c r="N691" s="629">
        <v>2</v>
      </c>
      <c r="O691" s="629">
        <v>1113</v>
      </c>
      <c r="P691" s="642"/>
      <c r="Q691" s="630">
        <v>556.5</v>
      </c>
    </row>
    <row r="692" spans="1:17" ht="14.4" customHeight="1" x14ac:dyDescent="0.3">
      <c r="A692" s="625" t="s">
        <v>526</v>
      </c>
      <c r="B692" s="626" t="s">
        <v>5634</v>
      </c>
      <c r="C692" s="626" t="s">
        <v>5144</v>
      </c>
      <c r="D692" s="626" t="s">
        <v>6004</v>
      </c>
      <c r="E692" s="626" t="s">
        <v>6005</v>
      </c>
      <c r="F692" s="629">
        <v>11</v>
      </c>
      <c r="G692" s="629">
        <v>9046.4</v>
      </c>
      <c r="H692" s="629">
        <v>1</v>
      </c>
      <c r="I692" s="629">
        <v>822.4</v>
      </c>
      <c r="J692" s="629">
        <v>15</v>
      </c>
      <c r="K692" s="629">
        <v>12784.65</v>
      </c>
      <c r="L692" s="629">
        <v>1.4132306773965335</v>
      </c>
      <c r="M692" s="629">
        <v>852.31</v>
      </c>
      <c r="N692" s="629"/>
      <c r="O692" s="629"/>
      <c r="P692" s="642"/>
      <c r="Q692" s="630"/>
    </row>
    <row r="693" spans="1:17" ht="14.4" customHeight="1" x14ac:dyDescent="0.3">
      <c r="A693" s="625" t="s">
        <v>526</v>
      </c>
      <c r="B693" s="626" t="s">
        <v>5634</v>
      </c>
      <c r="C693" s="626" t="s">
        <v>5144</v>
      </c>
      <c r="D693" s="626" t="s">
        <v>6006</v>
      </c>
      <c r="E693" s="626" t="s">
        <v>6007</v>
      </c>
      <c r="F693" s="629"/>
      <c r="G693" s="629"/>
      <c r="H693" s="629"/>
      <c r="I693" s="629"/>
      <c r="J693" s="629">
        <v>2</v>
      </c>
      <c r="K693" s="629">
        <v>25746.58</v>
      </c>
      <c r="L693" s="629"/>
      <c r="M693" s="629">
        <v>12873.29</v>
      </c>
      <c r="N693" s="629"/>
      <c r="O693" s="629"/>
      <c r="P693" s="642"/>
      <c r="Q693" s="630"/>
    </row>
    <row r="694" spans="1:17" ht="14.4" customHeight="1" x14ac:dyDescent="0.3">
      <c r="A694" s="625" t="s">
        <v>526</v>
      </c>
      <c r="B694" s="626" t="s">
        <v>5634</v>
      </c>
      <c r="C694" s="626" t="s">
        <v>5144</v>
      </c>
      <c r="D694" s="626" t="s">
        <v>6008</v>
      </c>
      <c r="E694" s="626" t="s">
        <v>6009</v>
      </c>
      <c r="F694" s="629"/>
      <c r="G694" s="629"/>
      <c r="H694" s="629"/>
      <c r="I694" s="629"/>
      <c r="J694" s="629">
        <v>2</v>
      </c>
      <c r="K694" s="629">
        <v>1500.66</v>
      </c>
      <c r="L694" s="629"/>
      <c r="M694" s="629">
        <v>750.33</v>
      </c>
      <c r="N694" s="629"/>
      <c r="O694" s="629"/>
      <c r="P694" s="642"/>
      <c r="Q694" s="630"/>
    </row>
    <row r="695" spans="1:17" ht="14.4" customHeight="1" x14ac:dyDescent="0.3">
      <c r="A695" s="625" t="s">
        <v>526</v>
      </c>
      <c r="B695" s="626" t="s">
        <v>5634</v>
      </c>
      <c r="C695" s="626" t="s">
        <v>5144</v>
      </c>
      <c r="D695" s="626" t="s">
        <v>6010</v>
      </c>
      <c r="E695" s="626" t="s">
        <v>6011</v>
      </c>
      <c r="F695" s="629">
        <v>1</v>
      </c>
      <c r="G695" s="629">
        <v>4569.2</v>
      </c>
      <c r="H695" s="629">
        <v>1</v>
      </c>
      <c r="I695" s="629">
        <v>4569.2</v>
      </c>
      <c r="J695" s="629"/>
      <c r="K695" s="629"/>
      <c r="L695" s="629"/>
      <c r="M695" s="629"/>
      <c r="N695" s="629"/>
      <c r="O695" s="629"/>
      <c r="P695" s="642"/>
      <c r="Q695" s="630"/>
    </row>
    <row r="696" spans="1:17" ht="14.4" customHeight="1" x14ac:dyDescent="0.3">
      <c r="A696" s="625" t="s">
        <v>526</v>
      </c>
      <c r="B696" s="626" t="s">
        <v>5634</v>
      </c>
      <c r="C696" s="626" t="s">
        <v>5144</v>
      </c>
      <c r="D696" s="626" t="s">
        <v>6012</v>
      </c>
      <c r="E696" s="626" t="s">
        <v>6013</v>
      </c>
      <c r="F696" s="629">
        <v>1</v>
      </c>
      <c r="G696" s="629">
        <v>2765.7</v>
      </c>
      <c r="H696" s="629">
        <v>1</v>
      </c>
      <c r="I696" s="629">
        <v>2765.7</v>
      </c>
      <c r="J696" s="629"/>
      <c r="K696" s="629"/>
      <c r="L696" s="629"/>
      <c r="M696" s="629"/>
      <c r="N696" s="629"/>
      <c r="O696" s="629"/>
      <c r="P696" s="642"/>
      <c r="Q696" s="630"/>
    </row>
    <row r="697" spans="1:17" ht="14.4" customHeight="1" x14ac:dyDescent="0.3">
      <c r="A697" s="625" t="s">
        <v>526</v>
      </c>
      <c r="B697" s="626" t="s">
        <v>5634</v>
      </c>
      <c r="C697" s="626" t="s">
        <v>5144</v>
      </c>
      <c r="D697" s="626" t="s">
        <v>6014</v>
      </c>
      <c r="E697" s="626" t="s">
        <v>6015</v>
      </c>
      <c r="F697" s="629">
        <v>0.4</v>
      </c>
      <c r="G697" s="629">
        <v>594</v>
      </c>
      <c r="H697" s="629">
        <v>1</v>
      </c>
      <c r="I697" s="629">
        <v>1485</v>
      </c>
      <c r="J697" s="629"/>
      <c r="K697" s="629"/>
      <c r="L697" s="629"/>
      <c r="M697" s="629"/>
      <c r="N697" s="629"/>
      <c r="O697" s="629"/>
      <c r="P697" s="642"/>
      <c r="Q697" s="630"/>
    </row>
    <row r="698" spans="1:17" ht="14.4" customHeight="1" x14ac:dyDescent="0.3">
      <c r="A698" s="625" t="s">
        <v>526</v>
      </c>
      <c r="B698" s="626" t="s">
        <v>5634</v>
      </c>
      <c r="C698" s="626" t="s">
        <v>5144</v>
      </c>
      <c r="D698" s="626" t="s">
        <v>6016</v>
      </c>
      <c r="E698" s="626" t="s">
        <v>5821</v>
      </c>
      <c r="F698" s="629"/>
      <c r="G698" s="629"/>
      <c r="H698" s="629"/>
      <c r="I698" s="629"/>
      <c r="J698" s="629">
        <v>0.2</v>
      </c>
      <c r="K698" s="629">
        <v>42.69</v>
      </c>
      <c r="L698" s="629"/>
      <c r="M698" s="629">
        <v>213.45</v>
      </c>
      <c r="N698" s="629"/>
      <c r="O698" s="629"/>
      <c r="P698" s="642"/>
      <c r="Q698" s="630"/>
    </row>
    <row r="699" spans="1:17" ht="14.4" customHeight="1" x14ac:dyDescent="0.3">
      <c r="A699" s="625" t="s">
        <v>526</v>
      </c>
      <c r="B699" s="626" t="s">
        <v>5634</v>
      </c>
      <c r="C699" s="626" t="s">
        <v>5144</v>
      </c>
      <c r="D699" s="626" t="s">
        <v>6017</v>
      </c>
      <c r="E699" s="626" t="s">
        <v>5821</v>
      </c>
      <c r="F699" s="629"/>
      <c r="G699" s="629"/>
      <c r="H699" s="629"/>
      <c r="I699" s="629"/>
      <c r="J699" s="629">
        <v>1.6</v>
      </c>
      <c r="K699" s="629">
        <v>403.25</v>
      </c>
      <c r="L699" s="629"/>
      <c r="M699" s="629">
        <v>252.03125</v>
      </c>
      <c r="N699" s="629">
        <v>1.2000000000000002</v>
      </c>
      <c r="O699" s="629">
        <v>302.44</v>
      </c>
      <c r="P699" s="642"/>
      <c r="Q699" s="630">
        <v>252.0333333333333</v>
      </c>
    </row>
    <row r="700" spans="1:17" ht="14.4" customHeight="1" x14ac:dyDescent="0.3">
      <c r="A700" s="625" t="s">
        <v>526</v>
      </c>
      <c r="B700" s="626" t="s">
        <v>5634</v>
      </c>
      <c r="C700" s="626" t="s">
        <v>5144</v>
      </c>
      <c r="D700" s="626" t="s">
        <v>6018</v>
      </c>
      <c r="E700" s="626" t="s">
        <v>5821</v>
      </c>
      <c r="F700" s="629"/>
      <c r="G700" s="629"/>
      <c r="H700" s="629"/>
      <c r="I700" s="629"/>
      <c r="J700" s="629">
        <v>0.3</v>
      </c>
      <c r="K700" s="629">
        <v>110.09</v>
      </c>
      <c r="L700" s="629"/>
      <c r="M700" s="629">
        <v>366.9666666666667</v>
      </c>
      <c r="N700" s="629"/>
      <c r="O700" s="629"/>
      <c r="P700" s="642"/>
      <c r="Q700" s="630"/>
    </row>
    <row r="701" spans="1:17" ht="14.4" customHeight="1" x14ac:dyDescent="0.3">
      <c r="A701" s="625" t="s">
        <v>526</v>
      </c>
      <c r="B701" s="626" t="s">
        <v>5634</v>
      </c>
      <c r="C701" s="626" t="s">
        <v>5144</v>
      </c>
      <c r="D701" s="626" t="s">
        <v>6019</v>
      </c>
      <c r="E701" s="626" t="s">
        <v>6020</v>
      </c>
      <c r="F701" s="629">
        <v>1</v>
      </c>
      <c r="G701" s="629">
        <v>105.6</v>
      </c>
      <c r="H701" s="629">
        <v>1</v>
      </c>
      <c r="I701" s="629">
        <v>105.6</v>
      </c>
      <c r="J701" s="629"/>
      <c r="K701" s="629"/>
      <c r="L701" s="629"/>
      <c r="M701" s="629"/>
      <c r="N701" s="629"/>
      <c r="O701" s="629"/>
      <c r="P701" s="642"/>
      <c r="Q701" s="630"/>
    </row>
    <row r="702" spans="1:17" ht="14.4" customHeight="1" x14ac:dyDescent="0.3">
      <c r="A702" s="625" t="s">
        <v>526</v>
      </c>
      <c r="B702" s="626" t="s">
        <v>5634</v>
      </c>
      <c r="C702" s="626" t="s">
        <v>5144</v>
      </c>
      <c r="D702" s="626" t="s">
        <v>6021</v>
      </c>
      <c r="E702" s="626" t="s">
        <v>6022</v>
      </c>
      <c r="F702" s="629">
        <v>1</v>
      </c>
      <c r="G702" s="629">
        <v>10094</v>
      </c>
      <c r="H702" s="629">
        <v>1</v>
      </c>
      <c r="I702" s="629">
        <v>10094</v>
      </c>
      <c r="J702" s="629"/>
      <c r="K702" s="629"/>
      <c r="L702" s="629"/>
      <c r="M702" s="629"/>
      <c r="N702" s="629"/>
      <c r="O702" s="629"/>
      <c r="P702" s="642"/>
      <c r="Q702" s="630"/>
    </row>
    <row r="703" spans="1:17" ht="14.4" customHeight="1" x14ac:dyDescent="0.3">
      <c r="A703" s="625" t="s">
        <v>526</v>
      </c>
      <c r="B703" s="626" t="s">
        <v>5634</v>
      </c>
      <c r="C703" s="626" t="s">
        <v>5144</v>
      </c>
      <c r="D703" s="626" t="s">
        <v>6023</v>
      </c>
      <c r="E703" s="626" t="s">
        <v>6024</v>
      </c>
      <c r="F703" s="629"/>
      <c r="G703" s="629"/>
      <c r="H703" s="629"/>
      <c r="I703" s="629"/>
      <c r="J703" s="629">
        <v>1</v>
      </c>
      <c r="K703" s="629">
        <v>3816.93</v>
      </c>
      <c r="L703" s="629"/>
      <c r="M703" s="629">
        <v>3816.93</v>
      </c>
      <c r="N703" s="629"/>
      <c r="O703" s="629"/>
      <c r="P703" s="642"/>
      <c r="Q703" s="630"/>
    </row>
    <row r="704" spans="1:17" ht="14.4" customHeight="1" x14ac:dyDescent="0.3">
      <c r="A704" s="625" t="s">
        <v>526</v>
      </c>
      <c r="B704" s="626" t="s">
        <v>5634</v>
      </c>
      <c r="C704" s="626" t="s">
        <v>5144</v>
      </c>
      <c r="D704" s="626" t="s">
        <v>6025</v>
      </c>
      <c r="E704" s="626" t="s">
        <v>5821</v>
      </c>
      <c r="F704" s="629">
        <v>5</v>
      </c>
      <c r="G704" s="629">
        <v>2640</v>
      </c>
      <c r="H704" s="629">
        <v>1</v>
      </c>
      <c r="I704" s="629">
        <v>528</v>
      </c>
      <c r="J704" s="629">
        <v>12</v>
      </c>
      <c r="K704" s="629">
        <v>6566.4000000000005</v>
      </c>
      <c r="L704" s="629">
        <v>2.4872727272727273</v>
      </c>
      <c r="M704" s="629">
        <v>547.20000000000005</v>
      </c>
      <c r="N704" s="629">
        <v>4</v>
      </c>
      <c r="O704" s="629">
        <v>2188.8000000000002</v>
      </c>
      <c r="P704" s="642">
        <v>0.82909090909090921</v>
      </c>
      <c r="Q704" s="630">
        <v>547.20000000000005</v>
      </c>
    </row>
    <row r="705" spans="1:17" ht="14.4" customHeight="1" x14ac:dyDescent="0.3">
      <c r="A705" s="625" t="s">
        <v>526</v>
      </c>
      <c r="B705" s="626" t="s">
        <v>5634</v>
      </c>
      <c r="C705" s="626" t="s">
        <v>5144</v>
      </c>
      <c r="D705" s="626" t="s">
        <v>6026</v>
      </c>
      <c r="E705" s="626" t="s">
        <v>5821</v>
      </c>
      <c r="F705" s="629">
        <v>6</v>
      </c>
      <c r="G705" s="629">
        <v>10704</v>
      </c>
      <c r="H705" s="629">
        <v>1</v>
      </c>
      <c r="I705" s="629">
        <v>1784</v>
      </c>
      <c r="J705" s="629">
        <v>13</v>
      </c>
      <c r="K705" s="629">
        <v>24035.31</v>
      </c>
      <c r="L705" s="629">
        <v>2.2454512331838568</v>
      </c>
      <c r="M705" s="629">
        <v>1848.8700000000001</v>
      </c>
      <c r="N705" s="629">
        <v>8</v>
      </c>
      <c r="O705" s="629">
        <v>14790.96</v>
      </c>
      <c r="P705" s="642">
        <v>1.3818161434977578</v>
      </c>
      <c r="Q705" s="630">
        <v>1848.87</v>
      </c>
    </row>
    <row r="706" spans="1:17" ht="14.4" customHeight="1" x14ac:dyDescent="0.3">
      <c r="A706" s="625" t="s">
        <v>526</v>
      </c>
      <c r="B706" s="626" t="s">
        <v>5634</v>
      </c>
      <c r="C706" s="626" t="s">
        <v>5144</v>
      </c>
      <c r="D706" s="626" t="s">
        <v>6027</v>
      </c>
      <c r="E706" s="626" t="s">
        <v>5825</v>
      </c>
      <c r="F706" s="629">
        <v>1</v>
      </c>
      <c r="G706" s="629">
        <v>905</v>
      </c>
      <c r="H706" s="629">
        <v>1</v>
      </c>
      <c r="I706" s="629">
        <v>905</v>
      </c>
      <c r="J706" s="629">
        <v>6</v>
      </c>
      <c r="K706" s="629">
        <v>5627.46</v>
      </c>
      <c r="L706" s="629">
        <v>6.2181878453038673</v>
      </c>
      <c r="M706" s="629">
        <v>937.91</v>
      </c>
      <c r="N706" s="629"/>
      <c r="O706" s="629"/>
      <c r="P706" s="642"/>
      <c r="Q706" s="630"/>
    </row>
    <row r="707" spans="1:17" ht="14.4" customHeight="1" x14ac:dyDescent="0.3">
      <c r="A707" s="625" t="s">
        <v>526</v>
      </c>
      <c r="B707" s="626" t="s">
        <v>5634</v>
      </c>
      <c r="C707" s="626" t="s">
        <v>5144</v>
      </c>
      <c r="D707" s="626" t="s">
        <v>6028</v>
      </c>
      <c r="E707" s="626" t="s">
        <v>6029</v>
      </c>
      <c r="F707" s="629">
        <v>1</v>
      </c>
      <c r="G707" s="629">
        <v>108.9</v>
      </c>
      <c r="H707" s="629">
        <v>1</v>
      </c>
      <c r="I707" s="629">
        <v>108.9</v>
      </c>
      <c r="J707" s="629"/>
      <c r="K707" s="629"/>
      <c r="L707" s="629"/>
      <c r="M707" s="629"/>
      <c r="N707" s="629"/>
      <c r="O707" s="629"/>
      <c r="P707" s="642"/>
      <c r="Q707" s="630"/>
    </row>
    <row r="708" spans="1:17" ht="14.4" customHeight="1" x14ac:dyDescent="0.3">
      <c r="A708" s="625" t="s">
        <v>526</v>
      </c>
      <c r="B708" s="626" t="s">
        <v>5634</v>
      </c>
      <c r="C708" s="626" t="s">
        <v>5144</v>
      </c>
      <c r="D708" s="626" t="s">
        <v>6030</v>
      </c>
      <c r="E708" s="626" t="s">
        <v>6031</v>
      </c>
      <c r="F708" s="629"/>
      <c r="G708" s="629"/>
      <c r="H708" s="629"/>
      <c r="I708" s="629"/>
      <c r="J708" s="629">
        <v>1</v>
      </c>
      <c r="K708" s="629">
        <v>10779.22</v>
      </c>
      <c r="L708" s="629"/>
      <c r="M708" s="629">
        <v>10779.22</v>
      </c>
      <c r="N708" s="629">
        <v>3</v>
      </c>
      <c r="O708" s="629">
        <v>32337.659999999996</v>
      </c>
      <c r="P708" s="642"/>
      <c r="Q708" s="630">
        <v>10779.22</v>
      </c>
    </row>
    <row r="709" spans="1:17" ht="14.4" customHeight="1" x14ac:dyDescent="0.3">
      <c r="A709" s="625" t="s">
        <v>526</v>
      </c>
      <c r="B709" s="626" t="s">
        <v>5634</v>
      </c>
      <c r="C709" s="626" t="s">
        <v>5144</v>
      </c>
      <c r="D709" s="626" t="s">
        <v>6032</v>
      </c>
      <c r="E709" s="626" t="s">
        <v>6033</v>
      </c>
      <c r="F709" s="629"/>
      <c r="G709" s="629"/>
      <c r="H709" s="629"/>
      <c r="I709" s="629"/>
      <c r="J709" s="629">
        <v>1</v>
      </c>
      <c r="K709" s="629">
        <v>1224.98</v>
      </c>
      <c r="L709" s="629"/>
      <c r="M709" s="629">
        <v>1224.98</v>
      </c>
      <c r="N709" s="629">
        <v>7</v>
      </c>
      <c r="O709" s="629">
        <v>8574.86</v>
      </c>
      <c r="P709" s="642"/>
      <c r="Q709" s="630">
        <v>1224.98</v>
      </c>
    </row>
    <row r="710" spans="1:17" ht="14.4" customHeight="1" x14ac:dyDescent="0.3">
      <c r="A710" s="625" t="s">
        <v>526</v>
      </c>
      <c r="B710" s="626" t="s">
        <v>5634</v>
      </c>
      <c r="C710" s="626" t="s">
        <v>5144</v>
      </c>
      <c r="D710" s="626" t="s">
        <v>6034</v>
      </c>
      <c r="E710" s="626" t="s">
        <v>6033</v>
      </c>
      <c r="F710" s="629"/>
      <c r="G710" s="629"/>
      <c r="H710" s="629"/>
      <c r="I710" s="629"/>
      <c r="J710" s="629">
        <v>3</v>
      </c>
      <c r="K710" s="629">
        <v>5705.19</v>
      </c>
      <c r="L710" s="629"/>
      <c r="M710" s="629">
        <v>1901.7299999999998</v>
      </c>
      <c r="N710" s="629">
        <v>10</v>
      </c>
      <c r="O710" s="629">
        <v>19017.3</v>
      </c>
      <c r="P710" s="642"/>
      <c r="Q710" s="630">
        <v>1901.73</v>
      </c>
    </row>
    <row r="711" spans="1:17" ht="14.4" customHeight="1" x14ac:dyDescent="0.3">
      <c r="A711" s="625" t="s">
        <v>526</v>
      </c>
      <c r="B711" s="626" t="s">
        <v>5634</v>
      </c>
      <c r="C711" s="626" t="s">
        <v>5144</v>
      </c>
      <c r="D711" s="626" t="s">
        <v>6035</v>
      </c>
      <c r="E711" s="626" t="s">
        <v>6036</v>
      </c>
      <c r="F711" s="629">
        <v>1</v>
      </c>
      <c r="G711" s="629">
        <v>1380</v>
      </c>
      <c r="H711" s="629">
        <v>1</v>
      </c>
      <c r="I711" s="629">
        <v>1380</v>
      </c>
      <c r="J711" s="629">
        <v>10</v>
      </c>
      <c r="K711" s="629">
        <v>13800</v>
      </c>
      <c r="L711" s="629">
        <v>10</v>
      </c>
      <c r="M711" s="629">
        <v>1380</v>
      </c>
      <c r="N711" s="629">
        <v>2</v>
      </c>
      <c r="O711" s="629">
        <v>2760</v>
      </c>
      <c r="P711" s="642">
        <v>2</v>
      </c>
      <c r="Q711" s="630">
        <v>1380</v>
      </c>
    </row>
    <row r="712" spans="1:17" ht="14.4" customHeight="1" x14ac:dyDescent="0.3">
      <c r="A712" s="625" t="s">
        <v>526</v>
      </c>
      <c r="B712" s="626" t="s">
        <v>5634</v>
      </c>
      <c r="C712" s="626" t="s">
        <v>5144</v>
      </c>
      <c r="D712" s="626" t="s">
        <v>6037</v>
      </c>
      <c r="E712" s="626" t="s">
        <v>6038</v>
      </c>
      <c r="F712" s="629">
        <v>1</v>
      </c>
      <c r="G712" s="629">
        <v>1038</v>
      </c>
      <c r="H712" s="629">
        <v>1</v>
      </c>
      <c r="I712" s="629">
        <v>1038</v>
      </c>
      <c r="J712" s="629">
        <v>5</v>
      </c>
      <c r="K712" s="629">
        <v>5190</v>
      </c>
      <c r="L712" s="629">
        <v>5</v>
      </c>
      <c r="M712" s="629">
        <v>1038</v>
      </c>
      <c r="N712" s="629">
        <v>3</v>
      </c>
      <c r="O712" s="629">
        <v>3114</v>
      </c>
      <c r="P712" s="642">
        <v>3</v>
      </c>
      <c r="Q712" s="630">
        <v>1038</v>
      </c>
    </row>
    <row r="713" spans="1:17" ht="14.4" customHeight="1" x14ac:dyDescent="0.3">
      <c r="A713" s="625" t="s">
        <v>526</v>
      </c>
      <c r="B713" s="626" t="s">
        <v>5634</v>
      </c>
      <c r="C713" s="626" t="s">
        <v>5144</v>
      </c>
      <c r="D713" s="626" t="s">
        <v>6039</v>
      </c>
      <c r="E713" s="626" t="s">
        <v>6040</v>
      </c>
      <c r="F713" s="629">
        <v>8</v>
      </c>
      <c r="G713" s="629">
        <v>10496</v>
      </c>
      <c r="H713" s="629">
        <v>1</v>
      </c>
      <c r="I713" s="629">
        <v>1312</v>
      </c>
      <c r="J713" s="629">
        <v>4</v>
      </c>
      <c r="K713" s="629">
        <v>5248</v>
      </c>
      <c r="L713" s="629">
        <v>0.5</v>
      </c>
      <c r="M713" s="629">
        <v>1312</v>
      </c>
      <c r="N713" s="629">
        <v>17</v>
      </c>
      <c r="O713" s="629">
        <v>22304</v>
      </c>
      <c r="P713" s="642">
        <v>2.125</v>
      </c>
      <c r="Q713" s="630">
        <v>1312</v>
      </c>
    </row>
    <row r="714" spans="1:17" ht="14.4" customHeight="1" x14ac:dyDescent="0.3">
      <c r="A714" s="625" t="s">
        <v>526</v>
      </c>
      <c r="B714" s="626" t="s">
        <v>5634</v>
      </c>
      <c r="C714" s="626" t="s">
        <v>5144</v>
      </c>
      <c r="D714" s="626" t="s">
        <v>6041</v>
      </c>
      <c r="E714" s="626" t="s">
        <v>6042</v>
      </c>
      <c r="F714" s="629">
        <v>3</v>
      </c>
      <c r="G714" s="629">
        <v>4680</v>
      </c>
      <c r="H714" s="629">
        <v>1</v>
      </c>
      <c r="I714" s="629">
        <v>1560</v>
      </c>
      <c r="J714" s="629">
        <v>4</v>
      </c>
      <c r="K714" s="629">
        <v>6240</v>
      </c>
      <c r="L714" s="629">
        <v>1.3333333333333333</v>
      </c>
      <c r="M714" s="629">
        <v>1560</v>
      </c>
      <c r="N714" s="629">
        <v>8</v>
      </c>
      <c r="O714" s="629">
        <v>12480</v>
      </c>
      <c r="P714" s="642">
        <v>2.6666666666666665</v>
      </c>
      <c r="Q714" s="630">
        <v>1560</v>
      </c>
    </row>
    <row r="715" spans="1:17" ht="14.4" customHeight="1" x14ac:dyDescent="0.3">
      <c r="A715" s="625" t="s">
        <v>526</v>
      </c>
      <c r="B715" s="626" t="s">
        <v>5634</v>
      </c>
      <c r="C715" s="626" t="s">
        <v>5144</v>
      </c>
      <c r="D715" s="626" t="s">
        <v>6043</v>
      </c>
      <c r="E715" s="626" t="s">
        <v>6044</v>
      </c>
      <c r="F715" s="629"/>
      <c r="G715" s="629"/>
      <c r="H715" s="629"/>
      <c r="I715" s="629"/>
      <c r="J715" s="629">
        <v>3</v>
      </c>
      <c r="K715" s="629">
        <v>4842</v>
      </c>
      <c r="L715" s="629"/>
      <c r="M715" s="629">
        <v>1614</v>
      </c>
      <c r="N715" s="629">
        <v>3</v>
      </c>
      <c r="O715" s="629">
        <v>4842</v>
      </c>
      <c r="P715" s="642"/>
      <c r="Q715" s="630">
        <v>1614</v>
      </c>
    </row>
    <row r="716" spans="1:17" ht="14.4" customHeight="1" x14ac:dyDescent="0.3">
      <c r="A716" s="625" t="s">
        <v>526</v>
      </c>
      <c r="B716" s="626" t="s">
        <v>5634</v>
      </c>
      <c r="C716" s="626" t="s">
        <v>5144</v>
      </c>
      <c r="D716" s="626" t="s">
        <v>6045</v>
      </c>
      <c r="E716" s="626" t="s">
        <v>6046</v>
      </c>
      <c r="F716" s="629"/>
      <c r="G716" s="629"/>
      <c r="H716" s="629"/>
      <c r="I716" s="629"/>
      <c r="J716" s="629">
        <v>3</v>
      </c>
      <c r="K716" s="629">
        <v>210</v>
      </c>
      <c r="L716" s="629"/>
      <c r="M716" s="629">
        <v>70</v>
      </c>
      <c r="N716" s="629">
        <v>1</v>
      </c>
      <c r="O716" s="629">
        <v>70</v>
      </c>
      <c r="P716" s="642"/>
      <c r="Q716" s="630">
        <v>70</v>
      </c>
    </row>
    <row r="717" spans="1:17" ht="14.4" customHeight="1" x14ac:dyDescent="0.3">
      <c r="A717" s="625" t="s">
        <v>526</v>
      </c>
      <c r="B717" s="626" t="s">
        <v>5634</v>
      </c>
      <c r="C717" s="626" t="s">
        <v>5144</v>
      </c>
      <c r="D717" s="626" t="s">
        <v>6047</v>
      </c>
      <c r="E717" s="626" t="s">
        <v>6048</v>
      </c>
      <c r="F717" s="629"/>
      <c r="G717" s="629"/>
      <c r="H717" s="629"/>
      <c r="I717" s="629"/>
      <c r="J717" s="629">
        <v>6</v>
      </c>
      <c r="K717" s="629">
        <v>882</v>
      </c>
      <c r="L717" s="629"/>
      <c r="M717" s="629">
        <v>147</v>
      </c>
      <c r="N717" s="629"/>
      <c r="O717" s="629"/>
      <c r="P717" s="642"/>
      <c r="Q717" s="630"/>
    </row>
    <row r="718" spans="1:17" ht="14.4" customHeight="1" x14ac:dyDescent="0.3">
      <c r="A718" s="625" t="s">
        <v>526</v>
      </c>
      <c r="B718" s="626" t="s">
        <v>5634</v>
      </c>
      <c r="C718" s="626" t="s">
        <v>5144</v>
      </c>
      <c r="D718" s="626" t="s">
        <v>6049</v>
      </c>
      <c r="E718" s="626" t="s">
        <v>6050</v>
      </c>
      <c r="F718" s="629"/>
      <c r="G718" s="629"/>
      <c r="H718" s="629"/>
      <c r="I718" s="629"/>
      <c r="J718" s="629">
        <v>1</v>
      </c>
      <c r="K718" s="629">
        <v>149</v>
      </c>
      <c r="L718" s="629"/>
      <c r="M718" s="629">
        <v>149</v>
      </c>
      <c r="N718" s="629"/>
      <c r="O718" s="629"/>
      <c r="P718" s="642"/>
      <c r="Q718" s="630"/>
    </row>
    <row r="719" spans="1:17" ht="14.4" customHeight="1" x14ac:dyDescent="0.3">
      <c r="A719" s="625" t="s">
        <v>526</v>
      </c>
      <c r="B719" s="626" t="s">
        <v>5634</v>
      </c>
      <c r="C719" s="626" t="s">
        <v>5144</v>
      </c>
      <c r="D719" s="626" t="s">
        <v>6051</v>
      </c>
      <c r="E719" s="626" t="s">
        <v>6052</v>
      </c>
      <c r="F719" s="629"/>
      <c r="G719" s="629"/>
      <c r="H719" s="629"/>
      <c r="I719" s="629"/>
      <c r="J719" s="629">
        <v>1</v>
      </c>
      <c r="K719" s="629">
        <v>247</v>
      </c>
      <c r="L719" s="629"/>
      <c r="M719" s="629">
        <v>247</v>
      </c>
      <c r="N719" s="629"/>
      <c r="O719" s="629"/>
      <c r="P719" s="642"/>
      <c r="Q719" s="630"/>
    </row>
    <row r="720" spans="1:17" ht="14.4" customHeight="1" x14ac:dyDescent="0.3">
      <c r="A720" s="625" t="s">
        <v>526</v>
      </c>
      <c r="B720" s="626" t="s">
        <v>5634</v>
      </c>
      <c r="C720" s="626" t="s">
        <v>5144</v>
      </c>
      <c r="D720" s="626" t="s">
        <v>6053</v>
      </c>
      <c r="E720" s="626" t="s">
        <v>6054</v>
      </c>
      <c r="F720" s="629">
        <v>3</v>
      </c>
      <c r="G720" s="629">
        <v>26514</v>
      </c>
      <c r="H720" s="629">
        <v>1</v>
      </c>
      <c r="I720" s="629">
        <v>8838</v>
      </c>
      <c r="J720" s="629"/>
      <c r="K720" s="629"/>
      <c r="L720" s="629"/>
      <c r="M720" s="629"/>
      <c r="N720" s="629"/>
      <c r="O720" s="629"/>
      <c r="P720" s="642"/>
      <c r="Q720" s="630"/>
    </row>
    <row r="721" spans="1:17" ht="14.4" customHeight="1" x14ac:dyDescent="0.3">
      <c r="A721" s="625" t="s">
        <v>526</v>
      </c>
      <c r="B721" s="626" t="s">
        <v>5634</v>
      </c>
      <c r="C721" s="626" t="s">
        <v>5144</v>
      </c>
      <c r="D721" s="626" t="s">
        <v>6055</v>
      </c>
      <c r="E721" s="626" t="s">
        <v>6056</v>
      </c>
      <c r="F721" s="629">
        <v>2</v>
      </c>
      <c r="G721" s="629">
        <v>35390</v>
      </c>
      <c r="H721" s="629">
        <v>1</v>
      </c>
      <c r="I721" s="629">
        <v>17695</v>
      </c>
      <c r="J721" s="629"/>
      <c r="K721" s="629"/>
      <c r="L721" s="629"/>
      <c r="M721" s="629"/>
      <c r="N721" s="629"/>
      <c r="O721" s="629"/>
      <c r="P721" s="642"/>
      <c r="Q721" s="630"/>
    </row>
    <row r="722" spans="1:17" ht="14.4" customHeight="1" x14ac:dyDescent="0.3">
      <c r="A722" s="625" t="s">
        <v>526</v>
      </c>
      <c r="B722" s="626" t="s">
        <v>5634</v>
      </c>
      <c r="C722" s="626" t="s">
        <v>5144</v>
      </c>
      <c r="D722" s="626" t="s">
        <v>6057</v>
      </c>
      <c r="E722" s="626" t="s">
        <v>6058</v>
      </c>
      <c r="F722" s="629"/>
      <c r="G722" s="629"/>
      <c r="H722" s="629"/>
      <c r="I722" s="629"/>
      <c r="J722" s="629">
        <v>4</v>
      </c>
      <c r="K722" s="629">
        <v>13112.08</v>
      </c>
      <c r="L722" s="629"/>
      <c r="M722" s="629">
        <v>3278.02</v>
      </c>
      <c r="N722" s="629"/>
      <c r="O722" s="629"/>
      <c r="P722" s="642"/>
      <c r="Q722" s="630"/>
    </row>
    <row r="723" spans="1:17" ht="14.4" customHeight="1" x14ac:dyDescent="0.3">
      <c r="A723" s="625" t="s">
        <v>526</v>
      </c>
      <c r="B723" s="626" t="s">
        <v>5634</v>
      </c>
      <c r="C723" s="626" t="s">
        <v>5144</v>
      </c>
      <c r="D723" s="626" t="s">
        <v>6059</v>
      </c>
      <c r="E723" s="626" t="s">
        <v>6060</v>
      </c>
      <c r="F723" s="629">
        <v>1</v>
      </c>
      <c r="G723" s="629">
        <v>6724</v>
      </c>
      <c r="H723" s="629">
        <v>1</v>
      </c>
      <c r="I723" s="629">
        <v>6724</v>
      </c>
      <c r="J723" s="629"/>
      <c r="K723" s="629"/>
      <c r="L723" s="629"/>
      <c r="M723" s="629"/>
      <c r="N723" s="629"/>
      <c r="O723" s="629"/>
      <c r="P723" s="642"/>
      <c r="Q723" s="630"/>
    </row>
    <row r="724" spans="1:17" ht="14.4" customHeight="1" x14ac:dyDescent="0.3">
      <c r="A724" s="625" t="s">
        <v>526</v>
      </c>
      <c r="B724" s="626" t="s">
        <v>5634</v>
      </c>
      <c r="C724" s="626" t="s">
        <v>5144</v>
      </c>
      <c r="D724" s="626" t="s">
        <v>6061</v>
      </c>
      <c r="E724" s="626" t="s">
        <v>6060</v>
      </c>
      <c r="F724" s="629">
        <v>1</v>
      </c>
      <c r="G724" s="629">
        <v>8050</v>
      </c>
      <c r="H724" s="629">
        <v>1</v>
      </c>
      <c r="I724" s="629">
        <v>8050</v>
      </c>
      <c r="J724" s="629"/>
      <c r="K724" s="629"/>
      <c r="L724" s="629"/>
      <c r="M724" s="629"/>
      <c r="N724" s="629"/>
      <c r="O724" s="629"/>
      <c r="P724" s="642"/>
      <c r="Q724" s="630"/>
    </row>
    <row r="725" spans="1:17" ht="14.4" customHeight="1" x14ac:dyDescent="0.3">
      <c r="A725" s="625" t="s">
        <v>526</v>
      </c>
      <c r="B725" s="626" t="s">
        <v>5634</v>
      </c>
      <c r="C725" s="626" t="s">
        <v>5144</v>
      </c>
      <c r="D725" s="626" t="s">
        <v>6062</v>
      </c>
      <c r="E725" s="626" t="s">
        <v>6063</v>
      </c>
      <c r="F725" s="629"/>
      <c r="G725" s="629"/>
      <c r="H725" s="629"/>
      <c r="I725" s="629"/>
      <c r="J725" s="629">
        <v>1</v>
      </c>
      <c r="K725" s="629">
        <v>10320.11</v>
      </c>
      <c r="L725" s="629"/>
      <c r="M725" s="629">
        <v>10320.11</v>
      </c>
      <c r="N725" s="629"/>
      <c r="O725" s="629"/>
      <c r="P725" s="642"/>
      <c r="Q725" s="630"/>
    </row>
    <row r="726" spans="1:17" ht="14.4" customHeight="1" x14ac:dyDescent="0.3">
      <c r="A726" s="625" t="s">
        <v>526</v>
      </c>
      <c r="B726" s="626" t="s">
        <v>5634</v>
      </c>
      <c r="C726" s="626" t="s">
        <v>5144</v>
      </c>
      <c r="D726" s="626" t="s">
        <v>6064</v>
      </c>
      <c r="E726" s="626" t="s">
        <v>6065</v>
      </c>
      <c r="F726" s="629"/>
      <c r="G726" s="629"/>
      <c r="H726" s="629"/>
      <c r="I726" s="629"/>
      <c r="J726" s="629"/>
      <c r="K726" s="629"/>
      <c r="L726" s="629"/>
      <c r="M726" s="629"/>
      <c r="N726" s="629">
        <v>2</v>
      </c>
      <c r="O726" s="629">
        <v>2723.56</v>
      </c>
      <c r="P726" s="642"/>
      <c r="Q726" s="630">
        <v>1361.78</v>
      </c>
    </row>
    <row r="727" spans="1:17" ht="14.4" customHeight="1" x14ac:dyDescent="0.3">
      <c r="A727" s="625" t="s">
        <v>526</v>
      </c>
      <c r="B727" s="626" t="s">
        <v>5634</v>
      </c>
      <c r="C727" s="626" t="s">
        <v>5144</v>
      </c>
      <c r="D727" s="626" t="s">
        <v>6066</v>
      </c>
      <c r="E727" s="626" t="s">
        <v>6067</v>
      </c>
      <c r="F727" s="629"/>
      <c r="G727" s="629"/>
      <c r="H727" s="629"/>
      <c r="I727" s="629"/>
      <c r="J727" s="629">
        <v>1</v>
      </c>
      <c r="K727" s="629">
        <v>6277.47</v>
      </c>
      <c r="L727" s="629"/>
      <c r="M727" s="629">
        <v>6277.47</v>
      </c>
      <c r="N727" s="629"/>
      <c r="O727" s="629"/>
      <c r="P727" s="642"/>
      <c r="Q727" s="630"/>
    </row>
    <row r="728" spans="1:17" ht="14.4" customHeight="1" x14ac:dyDescent="0.3">
      <c r="A728" s="625" t="s">
        <v>526</v>
      </c>
      <c r="B728" s="626" t="s">
        <v>5634</v>
      </c>
      <c r="C728" s="626" t="s">
        <v>5144</v>
      </c>
      <c r="D728" s="626" t="s">
        <v>6068</v>
      </c>
      <c r="E728" s="626" t="s">
        <v>6069</v>
      </c>
      <c r="F728" s="629"/>
      <c r="G728" s="629"/>
      <c r="H728" s="629"/>
      <c r="I728" s="629"/>
      <c r="J728" s="629"/>
      <c r="K728" s="629"/>
      <c r="L728" s="629"/>
      <c r="M728" s="629"/>
      <c r="N728" s="629">
        <v>1</v>
      </c>
      <c r="O728" s="629">
        <v>15980.73</v>
      </c>
      <c r="P728" s="642"/>
      <c r="Q728" s="630">
        <v>15980.73</v>
      </c>
    </row>
    <row r="729" spans="1:17" ht="14.4" customHeight="1" x14ac:dyDescent="0.3">
      <c r="A729" s="625" t="s">
        <v>526</v>
      </c>
      <c r="B729" s="626" t="s">
        <v>5634</v>
      </c>
      <c r="C729" s="626" t="s">
        <v>5144</v>
      </c>
      <c r="D729" s="626" t="s">
        <v>6070</v>
      </c>
      <c r="E729" s="626" t="s">
        <v>6069</v>
      </c>
      <c r="F729" s="629"/>
      <c r="G729" s="629"/>
      <c r="H729" s="629"/>
      <c r="I729" s="629"/>
      <c r="J729" s="629"/>
      <c r="K729" s="629"/>
      <c r="L729" s="629"/>
      <c r="M729" s="629"/>
      <c r="N729" s="629">
        <v>4</v>
      </c>
      <c r="O729" s="629">
        <v>3283.2</v>
      </c>
      <c r="P729" s="642"/>
      <c r="Q729" s="630">
        <v>820.8</v>
      </c>
    </row>
    <row r="730" spans="1:17" ht="14.4" customHeight="1" x14ac:dyDescent="0.3">
      <c r="A730" s="625" t="s">
        <v>526</v>
      </c>
      <c r="B730" s="626" t="s">
        <v>5634</v>
      </c>
      <c r="C730" s="626" t="s">
        <v>5144</v>
      </c>
      <c r="D730" s="626" t="s">
        <v>6071</v>
      </c>
      <c r="E730" s="626" t="s">
        <v>6069</v>
      </c>
      <c r="F730" s="629"/>
      <c r="G730" s="629"/>
      <c r="H730" s="629"/>
      <c r="I730" s="629"/>
      <c r="J730" s="629"/>
      <c r="K730" s="629"/>
      <c r="L730" s="629"/>
      <c r="M730" s="629"/>
      <c r="N730" s="629">
        <v>2</v>
      </c>
      <c r="O730" s="629">
        <v>13630.26</v>
      </c>
      <c r="P730" s="642"/>
      <c r="Q730" s="630">
        <v>6815.13</v>
      </c>
    </row>
    <row r="731" spans="1:17" ht="14.4" customHeight="1" x14ac:dyDescent="0.3">
      <c r="A731" s="625" t="s">
        <v>526</v>
      </c>
      <c r="B731" s="626" t="s">
        <v>5634</v>
      </c>
      <c r="C731" s="626" t="s">
        <v>5144</v>
      </c>
      <c r="D731" s="626" t="s">
        <v>6072</v>
      </c>
      <c r="E731" s="626" t="s">
        <v>6073</v>
      </c>
      <c r="F731" s="629"/>
      <c r="G731" s="629"/>
      <c r="H731" s="629"/>
      <c r="I731" s="629"/>
      <c r="J731" s="629">
        <v>1</v>
      </c>
      <c r="K731" s="629">
        <v>11132.62</v>
      </c>
      <c r="L731" s="629"/>
      <c r="M731" s="629">
        <v>11132.62</v>
      </c>
      <c r="N731" s="629"/>
      <c r="O731" s="629"/>
      <c r="P731" s="642"/>
      <c r="Q731" s="630"/>
    </row>
    <row r="732" spans="1:17" ht="14.4" customHeight="1" x14ac:dyDescent="0.3">
      <c r="A732" s="625" t="s">
        <v>526</v>
      </c>
      <c r="B732" s="626" t="s">
        <v>5634</v>
      </c>
      <c r="C732" s="626" t="s">
        <v>5144</v>
      </c>
      <c r="D732" s="626" t="s">
        <v>6074</v>
      </c>
      <c r="E732" s="626" t="s">
        <v>6075</v>
      </c>
      <c r="F732" s="629">
        <v>1</v>
      </c>
      <c r="G732" s="629">
        <v>11165</v>
      </c>
      <c r="H732" s="629">
        <v>1</v>
      </c>
      <c r="I732" s="629">
        <v>11165</v>
      </c>
      <c r="J732" s="629"/>
      <c r="K732" s="629"/>
      <c r="L732" s="629"/>
      <c r="M732" s="629"/>
      <c r="N732" s="629"/>
      <c r="O732" s="629"/>
      <c r="P732" s="642"/>
      <c r="Q732" s="630"/>
    </row>
    <row r="733" spans="1:17" ht="14.4" customHeight="1" x14ac:dyDescent="0.3">
      <c r="A733" s="625" t="s">
        <v>526</v>
      </c>
      <c r="B733" s="626" t="s">
        <v>5634</v>
      </c>
      <c r="C733" s="626" t="s">
        <v>5144</v>
      </c>
      <c r="D733" s="626" t="s">
        <v>6076</v>
      </c>
      <c r="E733" s="626" t="s">
        <v>5891</v>
      </c>
      <c r="F733" s="629">
        <v>3</v>
      </c>
      <c r="G733" s="629">
        <v>3936</v>
      </c>
      <c r="H733" s="629">
        <v>1</v>
      </c>
      <c r="I733" s="629">
        <v>1312</v>
      </c>
      <c r="J733" s="629"/>
      <c r="K733" s="629"/>
      <c r="L733" s="629"/>
      <c r="M733" s="629"/>
      <c r="N733" s="629"/>
      <c r="O733" s="629"/>
      <c r="P733" s="642"/>
      <c r="Q733" s="630"/>
    </row>
    <row r="734" spans="1:17" ht="14.4" customHeight="1" x14ac:dyDescent="0.3">
      <c r="A734" s="625" t="s">
        <v>526</v>
      </c>
      <c r="B734" s="626" t="s">
        <v>5634</v>
      </c>
      <c r="C734" s="626" t="s">
        <v>5144</v>
      </c>
      <c r="D734" s="626" t="s">
        <v>6077</v>
      </c>
      <c r="E734" s="626" t="s">
        <v>6078</v>
      </c>
      <c r="F734" s="629"/>
      <c r="G734" s="629"/>
      <c r="H734" s="629"/>
      <c r="I734" s="629"/>
      <c r="J734" s="629">
        <v>1</v>
      </c>
      <c r="K734" s="629">
        <v>11338</v>
      </c>
      <c r="L734" s="629"/>
      <c r="M734" s="629">
        <v>11338</v>
      </c>
      <c r="N734" s="629"/>
      <c r="O734" s="629"/>
      <c r="P734" s="642"/>
      <c r="Q734" s="630"/>
    </row>
    <row r="735" spans="1:17" ht="14.4" customHeight="1" x14ac:dyDescent="0.3">
      <c r="A735" s="625" t="s">
        <v>526</v>
      </c>
      <c r="B735" s="626" t="s">
        <v>5634</v>
      </c>
      <c r="C735" s="626" t="s">
        <v>5144</v>
      </c>
      <c r="D735" s="626" t="s">
        <v>6079</v>
      </c>
      <c r="E735" s="626" t="s">
        <v>6080</v>
      </c>
      <c r="F735" s="629"/>
      <c r="G735" s="629"/>
      <c r="H735" s="629"/>
      <c r="I735" s="629"/>
      <c r="J735" s="629">
        <v>1</v>
      </c>
      <c r="K735" s="629">
        <v>4608</v>
      </c>
      <c r="L735" s="629"/>
      <c r="M735" s="629">
        <v>4608</v>
      </c>
      <c r="N735" s="629"/>
      <c r="O735" s="629"/>
      <c r="P735" s="642"/>
      <c r="Q735" s="630"/>
    </row>
    <row r="736" spans="1:17" ht="14.4" customHeight="1" x14ac:dyDescent="0.3">
      <c r="A736" s="625" t="s">
        <v>526</v>
      </c>
      <c r="B736" s="626" t="s">
        <v>5634</v>
      </c>
      <c r="C736" s="626" t="s">
        <v>5144</v>
      </c>
      <c r="D736" s="626" t="s">
        <v>6081</v>
      </c>
      <c r="E736" s="626" t="s">
        <v>6082</v>
      </c>
      <c r="F736" s="629"/>
      <c r="G736" s="629"/>
      <c r="H736" s="629"/>
      <c r="I736" s="629"/>
      <c r="J736" s="629">
        <v>1</v>
      </c>
      <c r="K736" s="629">
        <v>5486</v>
      </c>
      <c r="L736" s="629"/>
      <c r="M736" s="629">
        <v>5486</v>
      </c>
      <c r="N736" s="629"/>
      <c r="O736" s="629"/>
      <c r="P736" s="642"/>
      <c r="Q736" s="630"/>
    </row>
    <row r="737" spans="1:17" ht="14.4" customHeight="1" x14ac:dyDescent="0.3">
      <c r="A737" s="625" t="s">
        <v>526</v>
      </c>
      <c r="B737" s="626" t="s">
        <v>5634</v>
      </c>
      <c r="C737" s="626" t="s">
        <v>5144</v>
      </c>
      <c r="D737" s="626" t="s">
        <v>6083</v>
      </c>
      <c r="E737" s="626" t="s">
        <v>6084</v>
      </c>
      <c r="F737" s="629">
        <v>19</v>
      </c>
      <c r="G737" s="629">
        <v>26166.799999999999</v>
      </c>
      <c r="H737" s="629">
        <v>1</v>
      </c>
      <c r="I737" s="629">
        <v>1377.2</v>
      </c>
      <c r="J737" s="629"/>
      <c r="K737" s="629"/>
      <c r="L737" s="629"/>
      <c r="M737" s="629"/>
      <c r="N737" s="629"/>
      <c r="O737" s="629"/>
      <c r="P737" s="642"/>
      <c r="Q737" s="630"/>
    </row>
    <row r="738" spans="1:17" ht="14.4" customHeight="1" x14ac:dyDescent="0.3">
      <c r="A738" s="625" t="s">
        <v>526</v>
      </c>
      <c r="B738" s="626" t="s">
        <v>5634</v>
      </c>
      <c r="C738" s="626" t="s">
        <v>5144</v>
      </c>
      <c r="D738" s="626" t="s">
        <v>6085</v>
      </c>
      <c r="E738" s="626" t="s">
        <v>6084</v>
      </c>
      <c r="F738" s="629">
        <v>4</v>
      </c>
      <c r="G738" s="629">
        <v>5627.2</v>
      </c>
      <c r="H738" s="629">
        <v>1</v>
      </c>
      <c r="I738" s="629">
        <v>1406.8</v>
      </c>
      <c r="J738" s="629"/>
      <c r="K738" s="629"/>
      <c r="L738" s="629"/>
      <c r="M738" s="629"/>
      <c r="N738" s="629"/>
      <c r="O738" s="629"/>
      <c r="P738" s="642"/>
      <c r="Q738" s="630"/>
    </row>
    <row r="739" spans="1:17" ht="14.4" customHeight="1" x14ac:dyDescent="0.3">
      <c r="A739" s="625" t="s">
        <v>526</v>
      </c>
      <c r="B739" s="626" t="s">
        <v>5634</v>
      </c>
      <c r="C739" s="626" t="s">
        <v>5144</v>
      </c>
      <c r="D739" s="626" t="s">
        <v>6086</v>
      </c>
      <c r="E739" s="626" t="s">
        <v>5911</v>
      </c>
      <c r="F739" s="629"/>
      <c r="G739" s="629"/>
      <c r="H739" s="629"/>
      <c r="I739" s="629"/>
      <c r="J739" s="629">
        <v>1</v>
      </c>
      <c r="K739" s="629">
        <v>1386.65</v>
      </c>
      <c r="L739" s="629"/>
      <c r="M739" s="629">
        <v>1386.65</v>
      </c>
      <c r="N739" s="629"/>
      <c r="O739" s="629"/>
      <c r="P739" s="642"/>
      <c r="Q739" s="630"/>
    </row>
    <row r="740" spans="1:17" ht="14.4" customHeight="1" x14ac:dyDescent="0.3">
      <c r="A740" s="625" t="s">
        <v>526</v>
      </c>
      <c r="B740" s="626" t="s">
        <v>5634</v>
      </c>
      <c r="C740" s="626" t="s">
        <v>5144</v>
      </c>
      <c r="D740" s="626" t="s">
        <v>6087</v>
      </c>
      <c r="E740" s="626" t="s">
        <v>6088</v>
      </c>
      <c r="F740" s="629"/>
      <c r="G740" s="629"/>
      <c r="H740" s="629"/>
      <c r="I740" s="629"/>
      <c r="J740" s="629">
        <v>1</v>
      </c>
      <c r="K740" s="629">
        <v>9139.69</v>
      </c>
      <c r="L740" s="629"/>
      <c r="M740" s="629">
        <v>9139.69</v>
      </c>
      <c r="N740" s="629"/>
      <c r="O740" s="629"/>
      <c r="P740" s="642"/>
      <c r="Q740" s="630"/>
    </row>
    <row r="741" spans="1:17" ht="14.4" customHeight="1" x14ac:dyDescent="0.3">
      <c r="A741" s="625" t="s">
        <v>526</v>
      </c>
      <c r="B741" s="626" t="s">
        <v>5634</v>
      </c>
      <c r="C741" s="626" t="s">
        <v>5144</v>
      </c>
      <c r="D741" s="626" t="s">
        <v>6089</v>
      </c>
      <c r="E741" s="626" t="s">
        <v>5821</v>
      </c>
      <c r="F741" s="629">
        <v>0.4</v>
      </c>
      <c r="G741" s="629">
        <v>324.8</v>
      </c>
      <c r="H741" s="629">
        <v>1</v>
      </c>
      <c r="I741" s="629">
        <v>812</v>
      </c>
      <c r="J741" s="629">
        <v>0.1</v>
      </c>
      <c r="K741" s="629">
        <v>84.15</v>
      </c>
      <c r="L741" s="629">
        <v>0.25908251231527096</v>
      </c>
      <c r="M741" s="629">
        <v>841.5</v>
      </c>
      <c r="N741" s="629"/>
      <c r="O741" s="629"/>
      <c r="P741" s="642"/>
      <c r="Q741" s="630"/>
    </row>
    <row r="742" spans="1:17" ht="14.4" customHeight="1" x14ac:dyDescent="0.3">
      <c r="A742" s="625" t="s">
        <v>526</v>
      </c>
      <c r="B742" s="626" t="s">
        <v>5634</v>
      </c>
      <c r="C742" s="626" t="s">
        <v>5144</v>
      </c>
      <c r="D742" s="626" t="s">
        <v>6090</v>
      </c>
      <c r="E742" s="626" t="s">
        <v>6091</v>
      </c>
      <c r="F742" s="629"/>
      <c r="G742" s="629"/>
      <c r="H742" s="629"/>
      <c r="I742" s="629"/>
      <c r="J742" s="629"/>
      <c r="K742" s="629"/>
      <c r="L742" s="629"/>
      <c r="M742" s="629"/>
      <c r="N742" s="629">
        <v>3</v>
      </c>
      <c r="O742" s="629">
        <v>6389.19</v>
      </c>
      <c r="P742" s="642"/>
      <c r="Q742" s="630">
        <v>2129.73</v>
      </c>
    </row>
    <row r="743" spans="1:17" ht="14.4" customHeight="1" x14ac:dyDescent="0.3">
      <c r="A743" s="625" t="s">
        <v>526</v>
      </c>
      <c r="B743" s="626" t="s">
        <v>5634</v>
      </c>
      <c r="C743" s="626" t="s">
        <v>5144</v>
      </c>
      <c r="D743" s="626" t="s">
        <v>6092</v>
      </c>
      <c r="E743" s="626" t="s">
        <v>6093</v>
      </c>
      <c r="F743" s="629"/>
      <c r="G743" s="629"/>
      <c r="H743" s="629"/>
      <c r="I743" s="629"/>
      <c r="J743" s="629">
        <v>1</v>
      </c>
      <c r="K743" s="629">
        <v>6187.2</v>
      </c>
      <c r="L743" s="629"/>
      <c r="M743" s="629">
        <v>6187.2</v>
      </c>
      <c r="N743" s="629"/>
      <c r="O743" s="629"/>
      <c r="P743" s="642"/>
      <c r="Q743" s="630"/>
    </row>
    <row r="744" spans="1:17" ht="14.4" customHeight="1" x14ac:dyDescent="0.3">
      <c r="A744" s="625" t="s">
        <v>526</v>
      </c>
      <c r="B744" s="626" t="s">
        <v>5634</v>
      </c>
      <c r="C744" s="626" t="s">
        <v>5144</v>
      </c>
      <c r="D744" s="626" t="s">
        <v>6094</v>
      </c>
      <c r="E744" s="626" t="s">
        <v>6095</v>
      </c>
      <c r="F744" s="629"/>
      <c r="G744" s="629"/>
      <c r="H744" s="629"/>
      <c r="I744" s="629"/>
      <c r="J744" s="629">
        <v>6</v>
      </c>
      <c r="K744" s="629">
        <v>3541.2</v>
      </c>
      <c r="L744" s="629"/>
      <c r="M744" s="629">
        <v>590.19999999999993</v>
      </c>
      <c r="N744" s="629"/>
      <c r="O744" s="629"/>
      <c r="P744" s="642"/>
      <c r="Q744" s="630"/>
    </row>
    <row r="745" spans="1:17" ht="14.4" customHeight="1" x14ac:dyDescent="0.3">
      <c r="A745" s="625" t="s">
        <v>526</v>
      </c>
      <c r="B745" s="626" t="s">
        <v>5634</v>
      </c>
      <c r="C745" s="626" t="s">
        <v>5144</v>
      </c>
      <c r="D745" s="626" t="s">
        <v>6096</v>
      </c>
      <c r="E745" s="626" t="s">
        <v>6097</v>
      </c>
      <c r="F745" s="629"/>
      <c r="G745" s="629"/>
      <c r="H745" s="629"/>
      <c r="I745" s="629"/>
      <c r="J745" s="629">
        <v>6</v>
      </c>
      <c r="K745" s="629">
        <v>7524</v>
      </c>
      <c r="L745" s="629"/>
      <c r="M745" s="629">
        <v>1254</v>
      </c>
      <c r="N745" s="629"/>
      <c r="O745" s="629"/>
      <c r="P745" s="642"/>
      <c r="Q745" s="630"/>
    </row>
    <row r="746" spans="1:17" ht="14.4" customHeight="1" x14ac:dyDescent="0.3">
      <c r="A746" s="625" t="s">
        <v>526</v>
      </c>
      <c r="B746" s="626" t="s">
        <v>5634</v>
      </c>
      <c r="C746" s="626" t="s">
        <v>5144</v>
      </c>
      <c r="D746" s="626" t="s">
        <v>6098</v>
      </c>
      <c r="E746" s="626" t="s">
        <v>6099</v>
      </c>
      <c r="F746" s="629"/>
      <c r="G746" s="629"/>
      <c r="H746" s="629"/>
      <c r="I746" s="629"/>
      <c r="J746" s="629">
        <v>1</v>
      </c>
      <c r="K746" s="629">
        <v>8573.84</v>
      </c>
      <c r="L746" s="629"/>
      <c r="M746" s="629">
        <v>8573.84</v>
      </c>
      <c r="N746" s="629"/>
      <c r="O746" s="629"/>
      <c r="P746" s="642"/>
      <c r="Q746" s="630"/>
    </row>
    <row r="747" spans="1:17" ht="14.4" customHeight="1" x14ac:dyDescent="0.3">
      <c r="A747" s="625" t="s">
        <v>526</v>
      </c>
      <c r="B747" s="626" t="s">
        <v>5634</v>
      </c>
      <c r="C747" s="626" t="s">
        <v>5144</v>
      </c>
      <c r="D747" s="626" t="s">
        <v>6100</v>
      </c>
      <c r="E747" s="626" t="s">
        <v>6101</v>
      </c>
      <c r="F747" s="629"/>
      <c r="G747" s="629"/>
      <c r="H747" s="629"/>
      <c r="I747" s="629"/>
      <c r="J747" s="629">
        <v>1</v>
      </c>
      <c r="K747" s="629">
        <v>6901.15</v>
      </c>
      <c r="L747" s="629"/>
      <c r="M747" s="629">
        <v>6901.15</v>
      </c>
      <c r="N747" s="629"/>
      <c r="O747" s="629"/>
      <c r="P747" s="642"/>
      <c r="Q747" s="630"/>
    </row>
    <row r="748" spans="1:17" ht="14.4" customHeight="1" x14ac:dyDescent="0.3">
      <c r="A748" s="625" t="s">
        <v>526</v>
      </c>
      <c r="B748" s="626" t="s">
        <v>5634</v>
      </c>
      <c r="C748" s="626" t="s">
        <v>5144</v>
      </c>
      <c r="D748" s="626" t="s">
        <v>6102</v>
      </c>
      <c r="E748" s="626" t="s">
        <v>6103</v>
      </c>
      <c r="F748" s="629"/>
      <c r="G748" s="629"/>
      <c r="H748" s="629"/>
      <c r="I748" s="629"/>
      <c r="J748" s="629"/>
      <c r="K748" s="629"/>
      <c r="L748" s="629"/>
      <c r="M748" s="629"/>
      <c r="N748" s="629">
        <v>4</v>
      </c>
      <c r="O748" s="629">
        <v>50827.4</v>
      </c>
      <c r="P748" s="642"/>
      <c r="Q748" s="630">
        <v>12706.85</v>
      </c>
    </row>
    <row r="749" spans="1:17" ht="14.4" customHeight="1" x14ac:dyDescent="0.3">
      <c r="A749" s="625" t="s">
        <v>526</v>
      </c>
      <c r="B749" s="626" t="s">
        <v>5634</v>
      </c>
      <c r="C749" s="626" t="s">
        <v>5144</v>
      </c>
      <c r="D749" s="626" t="s">
        <v>6104</v>
      </c>
      <c r="E749" s="626" t="s">
        <v>6103</v>
      </c>
      <c r="F749" s="629"/>
      <c r="G749" s="629"/>
      <c r="H749" s="629"/>
      <c r="I749" s="629"/>
      <c r="J749" s="629"/>
      <c r="K749" s="629"/>
      <c r="L749" s="629"/>
      <c r="M749" s="629"/>
      <c r="N749" s="629">
        <v>2</v>
      </c>
      <c r="O749" s="629">
        <v>18391.3</v>
      </c>
      <c r="P749" s="642"/>
      <c r="Q749" s="630">
        <v>9195.65</v>
      </c>
    </row>
    <row r="750" spans="1:17" ht="14.4" customHeight="1" x14ac:dyDescent="0.3">
      <c r="A750" s="625" t="s">
        <v>526</v>
      </c>
      <c r="B750" s="626" t="s">
        <v>5634</v>
      </c>
      <c r="C750" s="626" t="s">
        <v>5144</v>
      </c>
      <c r="D750" s="626" t="s">
        <v>6105</v>
      </c>
      <c r="E750" s="626" t="s">
        <v>6106</v>
      </c>
      <c r="F750" s="629"/>
      <c r="G750" s="629"/>
      <c r="H750" s="629"/>
      <c r="I750" s="629"/>
      <c r="J750" s="629"/>
      <c r="K750" s="629"/>
      <c r="L750" s="629"/>
      <c r="M750" s="629"/>
      <c r="N750" s="629">
        <v>53</v>
      </c>
      <c r="O750" s="629">
        <v>44326.55</v>
      </c>
      <c r="P750" s="642"/>
      <c r="Q750" s="630">
        <v>836.35</v>
      </c>
    </row>
    <row r="751" spans="1:17" ht="14.4" customHeight="1" x14ac:dyDescent="0.3">
      <c r="A751" s="625" t="s">
        <v>526</v>
      </c>
      <c r="B751" s="626" t="s">
        <v>5634</v>
      </c>
      <c r="C751" s="626" t="s">
        <v>5144</v>
      </c>
      <c r="D751" s="626" t="s">
        <v>6107</v>
      </c>
      <c r="E751" s="626" t="s">
        <v>6108</v>
      </c>
      <c r="F751" s="629">
        <v>17</v>
      </c>
      <c r="G751" s="629">
        <v>18411</v>
      </c>
      <c r="H751" s="629">
        <v>1</v>
      </c>
      <c r="I751" s="629">
        <v>1083</v>
      </c>
      <c r="J751" s="629"/>
      <c r="K751" s="629"/>
      <c r="L751" s="629"/>
      <c r="M751" s="629"/>
      <c r="N751" s="629"/>
      <c r="O751" s="629"/>
      <c r="P751" s="642"/>
      <c r="Q751" s="630"/>
    </row>
    <row r="752" spans="1:17" ht="14.4" customHeight="1" x14ac:dyDescent="0.3">
      <c r="A752" s="625" t="s">
        <v>526</v>
      </c>
      <c r="B752" s="626" t="s">
        <v>5634</v>
      </c>
      <c r="C752" s="626" t="s">
        <v>5144</v>
      </c>
      <c r="D752" s="626" t="s">
        <v>6109</v>
      </c>
      <c r="E752" s="626" t="s">
        <v>6110</v>
      </c>
      <c r="F752" s="629"/>
      <c r="G752" s="629"/>
      <c r="H752" s="629"/>
      <c r="I752" s="629"/>
      <c r="J752" s="629">
        <v>1</v>
      </c>
      <c r="K752" s="629">
        <v>8669.48</v>
      </c>
      <c r="L752" s="629"/>
      <c r="M752" s="629">
        <v>8669.48</v>
      </c>
      <c r="N752" s="629"/>
      <c r="O752" s="629"/>
      <c r="P752" s="642"/>
      <c r="Q752" s="630"/>
    </row>
    <row r="753" spans="1:17" ht="14.4" customHeight="1" x14ac:dyDescent="0.3">
      <c r="A753" s="625" t="s">
        <v>526</v>
      </c>
      <c r="B753" s="626" t="s">
        <v>5634</v>
      </c>
      <c r="C753" s="626" t="s">
        <v>5144</v>
      </c>
      <c r="D753" s="626" t="s">
        <v>6111</v>
      </c>
      <c r="E753" s="626" t="s">
        <v>5927</v>
      </c>
      <c r="F753" s="629"/>
      <c r="G753" s="629"/>
      <c r="H753" s="629"/>
      <c r="I753" s="629"/>
      <c r="J753" s="629">
        <v>8</v>
      </c>
      <c r="K753" s="629">
        <v>138633.60000000001</v>
      </c>
      <c r="L753" s="629"/>
      <c r="M753" s="629">
        <v>17329.2</v>
      </c>
      <c r="N753" s="629">
        <v>1</v>
      </c>
      <c r="O753" s="629">
        <v>17329.2</v>
      </c>
      <c r="P753" s="642"/>
      <c r="Q753" s="630">
        <v>17329.2</v>
      </c>
    </row>
    <row r="754" spans="1:17" ht="14.4" customHeight="1" x14ac:dyDescent="0.3">
      <c r="A754" s="625" t="s">
        <v>526</v>
      </c>
      <c r="B754" s="626" t="s">
        <v>5634</v>
      </c>
      <c r="C754" s="626" t="s">
        <v>5144</v>
      </c>
      <c r="D754" s="626" t="s">
        <v>6112</v>
      </c>
      <c r="E754" s="626" t="s">
        <v>6113</v>
      </c>
      <c r="F754" s="629"/>
      <c r="G754" s="629"/>
      <c r="H754" s="629"/>
      <c r="I754" s="629"/>
      <c r="J754" s="629"/>
      <c r="K754" s="629"/>
      <c r="L754" s="629"/>
      <c r="M754" s="629"/>
      <c r="N754" s="629">
        <v>2</v>
      </c>
      <c r="O754" s="629">
        <v>312.98</v>
      </c>
      <c r="P754" s="642"/>
      <c r="Q754" s="630">
        <v>156.49</v>
      </c>
    </row>
    <row r="755" spans="1:17" ht="14.4" customHeight="1" x14ac:dyDescent="0.3">
      <c r="A755" s="625" t="s">
        <v>526</v>
      </c>
      <c r="B755" s="626" t="s">
        <v>5634</v>
      </c>
      <c r="C755" s="626" t="s">
        <v>5144</v>
      </c>
      <c r="D755" s="626" t="s">
        <v>6114</v>
      </c>
      <c r="E755" s="626" t="s">
        <v>6113</v>
      </c>
      <c r="F755" s="629"/>
      <c r="G755" s="629"/>
      <c r="H755" s="629"/>
      <c r="I755" s="629"/>
      <c r="J755" s="629">
        <v>1</v>
      </c>
      <c r="K755" s="629">
        <v>1356.6</v>
      </c>
      <c r="L755" s="629"/>
      <c r="M755" s="629">
        <v>1356.6</v>
      </c>
      <c r="N755" s="629"/>
      <c r="O755" s="629"/>
      <c r="P755" s="642"/>
      <c r="Q755" s="630"/>
    </row>
    <row r="756" spans="1:17" ht="14.4" customHeight="1" x14ac:dyDescent="0.3">
      <c r="A756" s="625" t="s">
        <v>526</v>
      </c>
      <c r="B756" s="626" t="s">
        <v>5634</v>
      </c>
      <c r="C756" s="626" t="s">
        <v>5144</v>
      </c>
      <c r="D756" s="626" t="s">
        <v>6115</v>
      </c>
      <c r="E756" s="626" t="s">
        <v>6116</v>
      </c>
      <c r="F756" s="629">
        <v>11</v>
      </c>
      <c r="G756" s="629">
        <v>1661</v>
      </c>
      <c r="H756" s="629">
        <v>1</v>
      </c>
      <c r="I756" s="629">
        <v>151</v>
      </c>
      <c r="J756" s="629">
        <v>99</v>
      </c>
      <c r="K756" s="629">
        <v>15492.509999999998</v>
      </c>
      <c r="L756" s="629">
        <v>9.3272185430463566</v>
      </c>
      <c r="M756" s="629">
        <v>156.48999999999998</v>
      </c>
      <c r="N756" s="629">
        <v>63</v>
      </c>
      <c r="O756" s="629">
        <v>9858.8700000000008</v>
      </c>
      <c r="P756" s="642">
        <v>5.9355027092113186</v>
      </c>
      <c r="Q756" s="630">
        <v>156.49</v>
      </c>
    </row>
    <row r="757" spans="1:17" ht="14.4" customHeight="1" x14ac:dyDescent="0.3">
      <c r="A757" s="625" t="s">
        <v>526</v>
      </c>
      <c r="B757" s="626" t="s">
        <v>5634</v>
      </c>
      <c r="C757" s="626" t="s">
        <v>5144</v>
      </c>
      <c r="D757" s="626" t="s">
        <v>6117</v>
      </c>
      <c r="E757" s="626" t="s">
        <v>6116</v>
      </c>
      <c r="F757" s="629">
        <v>19</v>
      </c>
      <c r="G757" s="629">
        <v>3154</v>
      </c>
      <c r="H757" s="629">
        <v>1</v>
      </c>
      <c r="I757" s="629">
        <v>166</v>
      </c>
      <c r="J757" s="629">
        <v>26</v>
      </c>
      <c r="K757" s="629">
        <v>4473.04</v>
      </c>
      <c r="L757" s="629">
        <v>1.4182117945466075</v>
      </c>
      <c r="M757" s="629">
        <v>172.04</v>
      </c>
      <c r="N757" s="629">
        <v>38</v>
      </c>
      <c r="O757" s="629">
        <v>6537.52</v>
      </c>
      <c r="P757" s="642">
        <v>2.0727710843373495</v>
      </c>
      <c r="Q757" s="630">
        <v>172.04000000000002</v>
      </c>
    </row>
    <row r="758" spans="1:17" ht="14.4" customHeight="1" x14ac:dyDescent="0.3">
      <c r="A758" s="625" t="s">
        <v>526</v>
      </c>
      <c r="B758" s="626" t="s">
        <v>5634</v>
      </c>
      <c r="C758" s="626" t="s">
        <v>5144</v>
      </c>
      <c r="D758" s="626" t="s">
        <v>6118</v>
      </c>
      <c r="E758" s="626" t="s">
        <v>6116</v>
      </c>
      <c r="F758" s="629">
        <v>6</v>
      </c>
      <c r="G758" s="629">
        <v>1140</v>
      </c>
      <c r="H758" s="629">
        <v>1</v>
      </c>
      <c r="I758" s="629">
        <v>190</v>
      </c>
      <c r="J758" s="629">
        <v>13</v>
      </c>
      <c r="K758" s="629">
        <v>2559.83</v>
      </c>
      <c r="L758" s="629">
        <v>2.2454649122807018</v>
      </c>
      <c r="M758" s="629">
        <v>196.91</v>
      </c>
      <c r="N758" s="629">
        <v>8</v>
      </c>
      <c r="O758" s="629">
        <v>1575.28</v>
      </c>
      <c r="P758" s="642">
        <v>1.3818245614035087</v>
      </c>
      <c r="Q758" s="630">
        <v>196.91</v>
      </c>
    </row>
    <row r="759" spans="1:17" ht="14.4" customHeight="1" x14ac:dyDescent="0.3">
      <c r="A759" s="625" t="s">
        <v>526</v>
      </c>
      <c r="B759" s="626" t="s">
        <v>5634</v>
      </c>
      <c r="C759" s="626" t="s">
        <v>5144</v>
      </c>
      <c r="D759" s="626" t="s">
        <v>6119</v>
      </c>
      <c r="E759" s="626" t="s">
        <v>6116</v>
      </c>
      <c r="F759" s="629"/>
      <c r="G759" s="629"/>
      <c r="H759" s="629"/>
      <c r="I759" s="629"/>
      <c r="J759" s="629">
        <v>3</v>
      </c>
      <c r="K759" s="629">
        <v>938.94</v>
      </c>
      <c r="L759" s="629"/>
      <c r="M759" s="629">
        <v>312.98</v>
      </c>
      <c r="N759" s="629">
        <v>4</v>
      </c>
      <c r="O759" s="629">
        <v>1251.92</v>
      </c>
      <c r="P759" s="642"/>
      <c r="Q759" s="630">
        <v>312.98</v>
      </c>
    </row>
    <row r="760" spans="1:17" ht="14.4" customHeight="1" x14ac:dyDescent="0.3">
      <c r="A760" s="625" t="s">
        <v>526</v>
      </c>
      <c r="B760" s="626" t="s">
        <v>5634</v>
      </c>
      <c r="C760" s="626" t="s">
        <v>5144</v>
      </c>
      <c r="D760" s="626" t="s">
        <v>6120</v>
      </c>
      <c r="E760" s="626" t="s">
        <v>6116</v>
      </c>
      <c r="F760" s="629"/>
      <c r="G760" s="629"/>
      <c r="H760" s="629"/>
      <c r="I760" s="629"/>
      <c r="J760" s="629">
        <v>11</v>
      </c>
      <c r="K760" s="629">
        <v>4126.76</v>
      </c>
      <c r="L760" s="629"/>
      <c r="M760" s="629">
        <v>375.16</v>
      </c>
      <c r="N760" s="629">
        <v>15</v>
      </c>
      <c r="O760" s="629">
        <v>5627.4000000000005</v>
      </c>
      <c r="P760" s="642"/>
      <c r="Q760" s="630">
        <v>375.16</v>
      </c>
    </row>
    <row r="761" spans="1:17" ht="14.4" customHeight="1" x14ac:dyDescent="0.3">
      <c r="A761" s="625" t="s">
        <v>526</v>
      </c>
      <c r="B761" s="626" t="s">
        <v>5634</v>
      </c>
      <c r="C761" s="626" t="s">
        <v>5144</v>
      </c>
      <c r="D761" s="626" t="s">
        <v>6121</v>
      </c>
      <c r="E761" s="626" t="s">
        <v>6116</v>
      </c>
      <c r="F761" s="629"/>
      <c r="G761" s="629"/>
      <c r="H761" s="629"/>
      <c r="I761" s="629"/>
      <c r="J761" s="629">
        <v>1</v>
      </c>
      <c r="K761" s="629">
        <v>417.65</v>
      </c>
      <c r="L761" s="629"/>
      <c r="M761" s="629">
        <v>417.65</v>
      </c>
      <c r="N761" s="629">
        <v>2</v>
      </c>
      <c r="O761" s="629">
        <v>835.3</v>
      </c>
      <c r="P761" s="642"/>
      <c r="Q761" s="630">
        <v>417.65</v>
      </c>
    </row>
    <row r="762" spans="1:17" ht="14.4" customHeight="1" x14ac:dyDescent="0.3">
      <c r="A762" s="625" t="s">
        <v>526</v>
      </c>
      <c r="B762" s="626" t="s">
        <v>5634</v>
      </c>
      <c r="C762" s="626" t="s">
        <v>5144</v>
      </c>
      <c r="D762" s="626" t="s">
        <v>6122</v>
      </c>
      <c r="E762" s="626" t="s">
        <v>6116</v>
      </c>
      <c r="F762" s="629"/>
      <c r="G762" s="629"/>
      <c r="H762" s="629"/>
      <c r="I762" s="629"/>
      <c r="J762" s="629">
        <v>2</v>
      </c>
      <c r="K762" s="629">
        <v>837.38</v>
      </c>
      <c r="L762" s="629"/>
      <c r="M762" s="629">
        <v>418.69</v>
      </c>
      <c r="N762" s="629">
        <v>1</v>
      </c>
      <c r="O762" s="629">
        <v>418.69</v>
      </c>
      <c r="P762" s="642"/>
      <c r="Q762" s="630">
        <v>418.69</v>
      </c>
    </row>
    <row r="763" spans="1:17" ht="14.4" customHeight="1" x14ac:dyDescent="0.3">
      <c r="A763" s="625" t="s">
        <v>526</v>
      </c>
      <c r="B763" s="626" t="s">
        <v>5634</v>
      </c>
      <c r="C763" s="626" t="s">
        <v>5144</v>
      </c>
      <c r="D763" s="626" t="s">
        <v>6123</v>
      </c>
      <c r="E763" s="626" t="s">
        <v>6116</v>
      </c>
      <c r="F763" s="629"/>
      <c r="G763" s="629"/>
      <c r="H763" s="629"/>
      <c r="I763" s="629"/>
      <c r="J763" s="629">
        <v>4</v>
      </c>
      <c r="K763" s="629">
        <v>2147.36</v>
      </c>
      <c r="L763" s="629"/>
      <c r="M763" s="629">
        <v>536.84</v>
      </c>
      <c r="N763" s="629">
        <v>1</v>
      </c>
      <c r="O763" s="629">
        <v>536.84</v>
      </c>
      <c r="P763" s="642"/>
      <c r="Q763" s="630">
        <v>536.84</v>
      </c>
    </row>
    <row r="764" spans="1:17" ht="14.4" customHeight="1" x14ac:dyDescent="0.3">
      <c r="A764" s="625" t="s">
        <v>526</v>
      </c>
      <c r="B764" s="626" t="s">
        <v>5634</v>
      </c>
      <c r="C764" s="626" t="s">
        <v>5144</v>
      </c>
      <c r="D764" s="626" t="s">
        <v>6124</v>
      </c>
      <c r="E764" s="626" t="s">
        <v>6116</v>
      </c>
      <c r="F764" s="629"/>
      <c r="G764" s="629"/>
      <c r="H764" s="629"/>
      <c r="I764" s="629"/>
      <c r="J764" s="629">
        <v>2</v>
      </c>
      <c r="K764" s="629">
        <v>835.3</v>
      </c>
      <c r="L764" s="629"/>
      <c r="M764" s="629">
        <v>417.65</v>
      </c>
      <c r="N764" s="629">
        <v>2</v>
      </c>
      <c r="O764" s="629">
        <v>835.3</v>
      </c>
      <c r="P764" s="642"/>
      <c r="Q764" s="630">
        <v>417.65</v>
      </c>
    </row>
    <row r="765" spans="1:17" ht="14.4" customHeight="1" x14ac:dyDescent="0.3">
      <c r="A765" s="625" t="s">
        <v>526</v>
      </c>
      <c r="B765" s="626" t="s">
        <v>5634</v>
      </c>
      <c r="C765" s="626" t="s">
        <v>5144</v>
      </c>
      <c r="D765" s="626" t="s">
        <v>6125</v>
      </c>
      <c r="E765" s="626" t="s">
        <v>6116</v>
      </c>
      <c r="F765" s="629">
        <v>2</v>
      </c>
      <c r="G765" s="629">
        <v>1002</v>
      </c>
      <c r="H765" s="629">
        <v>1</v>
      </c>
      <c r="I765" s="629">
        <v>501</v>
      </c>
      <c r="J765" s="629">
        <v>2</v>
      </c>
      <c r="K765" s="629">
        <v>1038.44</v>
      </c>
      <c r="L765" s="629">
        <v>1.0363672654690619</v>
      </c>
      <c r="M765" s="629">
        <v>519.22</v>
      </c>
      <c r="N765" s="629"/>
      <c r="O765" s="629"/>
      <c r="P765" s="642"/>
      <c r="Q765" s="630"/>
    </row>
    <row r="766" spans="1:17" ht="14.4" customHeight="1" x14ac:dyDescent="0.3">
      <c r="A766" s="625" t="s">
        <v>526</v>
      </c>
      <c r="B766" s="626" t="s">
        <v>5634</v>
      </c>
      <c r="C766" s="626" t="s">
        <v>5144</v>
      </c>
      <c r="D766" s="626" t="s">
        <v>6126</v>
      </c>
      <c r="E766" s="626" t="s">
        <v>6116</v>
      </c>
      <c r="F766" s="629">
        <v>1</v>
      </c>
      <c r="G766" s="629">
        <v>536</v>
      </c>
      <c r="H766" s="629">
        <v>1</v>
      </c>
      <c r="I766" s="629">
        <v>536</v>
      </c>
      <c r="J766" s="629">
        <v>1</v>
      </c>
      <c r="K766" s="629">
        <v>555.49</v>
      </c>
      <c r="L766" s="629">
        <v>1.0363619402985076</v>
      </c>
      <c r="M766" s="629">
        <v>555.49</v>
      </c>
      <c r="N766" s="629">
        <v>2</v>
      </c>
      <c r="O766" s="629">
        <v>1110.98</v>
      </c>
      <c r="P766" s="642">
        <v>2.0727238805970152</v>
      </c>
      <c r="Q766" s="630">
        <v>555.49</v>
      </c>
    </row>
    <row r="767" spans="1:17" ht="14.4" customHeight="1" x14ac:dyDescent="0.3">
      <c r="A767" s="625" t="s">
        <v>526</v>
      </c>
      <c r="B767" s="626" t="s">
        <v>5634</v>
      </c>
      <c r="C767" s="626" t="s">
        <v>5144</v>
      </c>
      <c r="D767" s="626" t="s">
        <v>6127</v>
      </c>
      <c r="E767" s="626" t="s">
        <v>6116</v>
      </c>
      <c r="F767" s="629"/>
      <c r="G767" s="629"/>
      <c r="H767" s="629"/>
      <c r="I767" s="629"/>
      <c r="J767" s="629">
        <v>2</v>
      </c>
      <c r="K767" s="629">
        <v>1214.6199999999999</v>
      </c>
      <c r="L767" s="629"/>
      <c r="M767" s="629">
        <v>607.30999999999995</v>
      </c>
      <c r="N767" s="629">
        <v>2</v>
      </c>
      <c r="O767" s="629">
        <v>1214.6199999999999</v>
      </c>
      <c r="P767" s="642"/>
      <c r="Q767" s="630">
        <v>607.30999999999995</v>
      </c>
    </row>
    <row r="768" spans="1:17" ht="14.4" customHeight="1" x14ac:dyDescent="0.3">
      <c r="A768" s="625" t="s">
        <v>526</v>
      </c>
      <c r="B768" s="626" t="s">
        <v>5634</v>
      </c>
      <c r="C768" s="626" t="s">
        <v>5144</v>
      </c>
      <c r="D768" s="626" t="s">
        <v>6128</v>
      </c>
      <c r="E768" s="626" t="s">
        <v>6129</v>
      </c>
      <c r="F768" s="629"/>
      <c r="G768" s="629"/>
      <c r="H768" s="629"/>
      <c r="I768" s="629"/>
      <c r="J768" s="629">
        <v>2</v>
      </c>
      <c r="K768" s="629">
        <v>2881.3</v>
      </c>
      <c r="L768" s="629"/>
      <c r="M768" s="629">
        <v>1440.65</v>
      </c>
      <c r="N768" s="629"/>
      <c r="O768" s="629"/>
      <c r="P768" s="642"/>
      <c r="Q768" s="630"/>
    </row>
    <row r="769" spans="1:17" ht="14.4" customHeight="1" x14ac:dyDescent="0.3">
      <c r="A769" s="625" t="s">
        <v>526</v>
      </c>
      <c r="B769" s="626" t="s">
        <v>5634</v>
      </c>
      <c r="C769" s="626" t="s">
        <v>5144</v>
      </c>
      <c r="D769" s="626" t="s">
        <v>6130</v>
      </c>
      <c r="E769" s="626" t="s">
        <v>6113</v>
      </c>
      <c r="F769" s="629"/>
      <c r="G769" s="629"/>
      <c r="H769" s="629"/>
      <c r="I769" s="629"/>
      <c r="J769" s="629"/>
      <c r="K769" s="629"/>
      <c r="L769" s="629"/>
      <c r="M769" s="629"/>
      <c r="N769" s="629">
        <v>1</v>
      </c>
      <c r="O769" s="629">
        <v>236.29</v>
      </c>
      <c r="P769" s="642"/>
      <c r="Q769" s="630">
        <v>236.29</v>
      </c>
    </row>
    <row r="770" spans="1:17" ht="14.4" customHeight="1" x14ac:dyDescent="0.3">
      <c r="A770" s="625" t="s">
        <v>526</v>
      </c>
      <c r="B770" s="626" t="s">
        <v>5634</v>
      </c>
      <c r="C770" s="626" t="s">
        <v>5144</v>
      </c>
      <c r="D770" s="626" t="s">
        <v>6131</v>
      </c>
      <c r="E770" s="626" t="s">
        <v>6132</v>
      </c>
      <c r="F770" s="629">
        <v>1</v>
      </c>
      <c r="G770" s="629">
        <v>3812</v>
      </c>
      <c r="H770" s="629">
        <v>1</v>
      </c>
      <c r="I770" s="629">
        <v>3812</v>
      </c>
      <c r="J770" s="629"/>
      <c r="K770" s="629"/>
      <c r="L770" s="629"/>
      <c r="M770" s="629"/>
      <c r="N770" s="629"/>
      <c r="O770" s="629"/>
      <c r="P770" s="642"/>
      <c r="Q770" s="630"/>
    </row>
    <row r="771" spans="1:17" ht="14.4" customHeight="1" x14ac:dyDescent="0.3">
      <c r="A771" s="625" t="s">
        <v>526</v>
      </c>
      <c r="B771" s="626" t="s">
        <v>5634</v>
      </c>
      <c r="C771" s="626" t="s">
        <v>5144</v>
      </c>
      <c r="D771" s="626" t="s">
        <v>6133</v>
      </c>
      <c r="E771" s="626" t="s">
        <v>6134</v>
      </c>
      <c r="F771" s="629">
        <v>1</v>
      </c>
      <c r="G771" s="629">
        <v>1346.2</v>
      </c>
      <c r="H771" s="629">
        <v>1</v>
      </c>
      <c r="I771" s="629">
        <v>1346.2</v>
      </c>
      <c r="J771" s="629"/>
      <c r="K771" s="629"/>
      <c r="L771" s="629"/>
      <c r="M771" s="629"/>
      <c r="N771" s="629"/>
      <c r="O771" s="629"/>
      <c r="P771" s="642"/>
      <c r="Q771" s="630"/>
    </row>
    <row r="772" spans="1:17" ht="14.4" customHeight="1" x14ac:dyDescent="0.3">
      <c r="A772" s="625" t="s">
        <v>526</v>
      </c>
      <c r="B772" s="626" t="s">
        <v>5634</v>
      </c>
      <c r="C772" s="626" t="s">
        <v>5155</v>
      </c>
      <c r="D772" s="626" t="s">
        <v>6135</v>
      </c>
      <c r="E772" s="626" t="s">
        <v>6136</v>
      </c>
      <c r="F772" s="629">
        <v>287</v>
      </c>
      <c r="G772" s="629">
        <v>9171372</v>
      </c>
      <c r="H772" s="629">
        <v>1</v>
      </c>
      <c r="I772" s="629">
        <v>31956</v>
      </c>
      <c r="J772" s="629">
        <v>329</v>
      </c>
      <c r="K772" s="629">
        <v>10515740</v>
      </c>
      <c r="L772" s="629">
        <v>1.1465830848427041</v>
      </c>
      <c r="M772" s="629">
        <v>31962.73556231003</v>
      </c>
      <c r="N772" s="629">
        <v>310</v>
      </c>
      <c r="O772" s="629">
        <v>9909436</v>
      </c>
      <c r="P772" s="642">
        <v>1.0804747642991692</v>
      </c>
      <c r="Q772" s="630">
        <v>31965.922580645161</v>
      </c>
    </row>
    <row r="773" spans="1:17" ht="14.4" customHeight="1" x14ac:dyDescent="0.3">
      <c r="A773" s="625" t="s">
        <v>526</v>
      </c>
      <c r="B773" s="626" t="s">
        <v>5634</v>
      </c>
      <c r="C773" s="626" t="s">
        <v>5155</v>
      </c>
      <c r="D773" s="626" t="s">
        <v>6137</v>
      </c>
      <c r="E773" s="626" t="s">
        <v>6138</v>
      </c>
      <c r="F773" s="629">
        <v>900</v>
      </c>
      <c r="G773" s="629">
        <v>25160400</v>
      </c>
      <c r="H773" s="629">
        <v>1</v>
      </c>
      <c r="I773" s="629">
        <v>27956</v>
      </c>
      <c r="J773" s="629">
        <v>1057</v>
      </c>
      <c r="K773" s="629">
        <v>29556188</v>
      </c>
      <c r="L773" s="629">
        <v>1.1747105769383634</v>
      </c>
      <c r="M773" s="629">
        <v>27962.334910122991</v>
      </c>
      <c r="N773" s="629">
        <v>978</v>
      </c>
      <c r="O773" s="629">
        <v>27350566</v>
      </c>
      <c r="P773" s="642">
        <v>1.0870481391392823</v>
      </c>
      <c r="Q773" s="630">
        <v>27965.81390593047</v>
      </c>
    </row>
    <row r="774" spans="1:17" ht="14.4" customHeight="1" x14ac:dyDescent="0.3">
      <c r="A774" s="625" t="s">
        <v>526</v>
      </c>
      <c r="B774" s="626" t="s">
        <v>5634</v>
      </c>
      <c r="C774" s="626" t="s">
        <v>5155</v>
      </c>
      <c r="D774" s="626" t="s">
        <v>6139</v>
      </c>
      <c r="E774" s="626" t="s">
        <v>6140</v>
      </c>
      <c r="F774" s="629">
        <v>683</v>
      </c>
      <c r="G774" s="629">
        <v>16361948</v>
      </c>
      <c r="H774" s="629">
        <v>1</v>
      </c>
      <c r="I774" s="629">
        <v>23956</v>
      </c>
      <c r="J774" s="629">
        <v>588</v>
      </c>
      <c r="K774" s="629">
        <v>14089856</v>
      </c>
      <c r="L774" s="629">
        <v>0.86113560561370806</v>
      </c>
      <c r="M774" s="629">
        <v>23962.340136054423</v>
      </c>
      <c r="N774" s="629">
        <v>712</v>
      </c>
      <c r="O774" s="629">
        <v>17063668</v>
      </c>
      <c r="P774" s="642">
        <v>1.0428873139066326</v>
      </c>
      <c r="Q774" s="630">
        <v>23965.825842696628</v>
      </c>
    </row>
    <row r="775" spans="1:17" ht="14.4" customHeight="1" x14ac:dyDescent="0.3">
      <c r="A775" s="625" t="s">
        <v>526</v>
      </c>
      <c r="B775" s="626" t="s">
        <v>5634</v>
      </c>
      <c r="C775" s="626" t="s">
        <v>5155</v>
      </c>
      <c r="D775" s="626" t="s">
        <v>6141</v>
      </c>
      <c r="E775" s="626" t="s">
        <v>6142</v>
      </c>
      <c r="F775" s="629">
        <v>111</v>
      </c>
      <c r="G775" s="629">
        <v>1319457</v>
      </c>
      <c r="H775" s="629">
        <v>1</v>
      </c>
      <c r="I775" s="629">
        <v>11887</v>
      </c>
      <c r="J775" s="629">
        <v>113</v>
      </c>
      <c r="K775" s="629">
        <v>1343975</v>
      </c>
      <c r="L775" s="629">
        <v>1.0185818863365763</v>
      </c>
      <c r="M775" s="629">
        <v>11893.58407079646</v>
      </c>
      <c r="N775" s="629">
        <v>102</v>
      </c>
      <c r="O775" s="629">
        <v>1213488</v>
      </c>
      <c r="P775" s="642">
        <v>0.91968741686921207</v>
      </c>
      <c r="Q775" s="630">
        <v>11896.941176470587</v>
      </c>
    </row>
    <row r="776" spans="1:17" ht="14.4" customHeight="1" x14ac:dyDescent="0.3">
      <c r="A776" s="625" t="s">
        <v>526</v>
      </c>
      <c r="B776" s="626" t="s">
        <v>5634</v>
      </c>
      <c r="C776" s="626" t="s">
        <v>5155</v>
      </c>
      <c r="D776" s="626" t="s">
        <v>6143</v>
      </c>
      <c r="E776" s="626" t="s">
        <v>6144</v>
      </c>
      <c r="F776" s="629">
        <v>4</v>
      </c>
      <c r="G776" s="629">
        <v>26664</v>
      </c>
      <c r="H776" s="629">
        <v>1</v>
      </c>
      <c r="I776" s="629">
        <v>6666</v>
      </c>
      <c r="J776" s="629">
        <v>2</v>
      </c>
      <c r="K776" s="629">
        <v>13340</v>
      </c>
      <c r="L776" s="629">
        <v>0.50030003000300027</v>
      </c>
      <c r="M776" s="629">
        <v>6670</v>
      </c>
      <c r="N776" s="629">
        <v>16</v>
      </c>
      <c r="O776" s="629">
        <v>106798</v>
      </c>
      <c r="P776" s="642">
        <v>4.0053255325532557</v>
      </c>
      <c r="Q776" s="630">
        <v>6674.875</v>
      </c>
    </row>
    <row r="777" spans="1:17" ht="14.4" customHeight="1" x14ac:dyDescent="0.3">
      <c r="A777" s="625" t="s">
        <v>526</v>
      </c>
      <c r="B777" s="626" t="s">
        <v>5634</v>
      </c>
      <c r="C777" s="626" t="s">
        <v>5155</v>
      </c>
      <c r="D777" s="626" t="s">
        <v>6145</v>
      </c>
      <c r="E777" s="626" t="s">
        <v>6146</v>
      </c>
      <c r="F777" s="629">
        <v>2</v>
      </c>
      <c r="G777" s="629">
        <v>10932</v>
      </c>
      <c r="H777" s="629">
        <v>1</v>
      </c>
      <c r="I777" s="629">
        <v>5466</v>
      </c>
      <c r="J777" s="629"/>
      <c r="K777" s="629"/>
      <c r="L777" s="629"/>
      <c r="M777" s="629"/>
      <c r="N777" s="629">
        <v>3</v>
      </c>
      <c r="O777" s="629">
        <v>16428</v>
      </c>
      <c r="P777" s="642">
        <v>1.5027442371020856</v>
      </c>
      <c r="Q777" s="630">
        <v>5476</v>
      </c>
    </row>
    <row r="778" spans="1:17" ht="14.4" customHeight="1" x14ac:dyDescent="0.3">
      <c r="A778" s="625" t="s">
        <v>526</v>
      </c>
      <c r="B778" s="626" t="s">
        <v>5634</v>
      </c>
      <c r="C778" s="626" t="s">
        <v>5155</v>
      </c>
      <c r="D778" s="626" t="s">
        <v>5599</v>
      </c>
      <c r="E778" s="626" t="s">
        <v>5600</v>
      </c>
      <c r="F778" s="629">
        <v>1</v>
      </c>
      <c r="G778" s="629">
        <v>347</v>
      </c>
      <c r="H778" s="629">
        <v>1</v>
      </c>
      <c r="I778" s="629">
        <v>347</v>
      </c>
      <c r="J778" s="629"/>
      <c r="K778" s="629"/>
      <c r="L778" s="629"/>
      <c r="M778" s="629"/>
      <c r="N778" s="629"/>
      <c r="O778" s="629"/>
      <c r="P778" s="642"/>
      <c r="Q778" s="630"/>
    </row>
    <row r="779" spans="1:17" ht="14.4" customHeight="1" x14ac:dyDescent="0.3">
      <c r="A779" s="625" t="s">
        <v>526</v>
      </c>
      <c r="B779" s="626" t="s">
        <v>5634</v>
      </c>
      <c r="C779" s="626" t="s">
        <v>5155</v>
      </c>
      <c r="D779" s="626" t="s">
        <v>6147</v>
      </c>
      <c r="E779" s="626" t="s">
        <v>6148</v>
      </c>
      <c r="F779" s="629">
        <v>1</v>
      </c>
      <c r="G779" s="629">
        <v>3458</v>
      </c>
      <c r="H779" s="629">
        <v>1</v>
      </c>
      <c r="I779" s="629">
        <v>3458</v>
      </c>
      <c r="J779" s="629"/>
      <c r="K779" s="629"/>
      <c r="L779" s="629"/>
      <c r="M779" s="629"/>
      <c r="N779" s="629"/>
      <c r="O779" s="629"/>
      <c r="P779" s="642"/>
      <c r="Q779" s="630"/>
    </row>
    <row r="780" spans="1:17" ht="14.4" customHeight="1" x14ac:dyDescent="0.3">
      <c r="A780" s="625" t="s">
        <v>526</v>
      </c>
      <c r="B780" s="626" t="s">
        <v>5634</v>
      </c>
      <c r="C780" s="626" t="s">
        <v>5155</v>
      </c>
      <c r="D780" s="626" t="s">
        <v>5327</v>
      </c>
      <c r="E780" s="626" t="s">
        <v>5328</v>
      </c>
      <c r="F780" s="629">
        <v>2</v>
      </c>
      <c r="G780" s="629">
        <v>7074</v>
      </c>
      <c r="H780" s="629">
        <v>1</v>
      </c>
      <c r="I780" s="629">
        <v>3537</v>
      </c>
      <c r="J780" s="629"/>
      <c r="K780" s="629"/>
      <c r="L780" s="629"/>
      <c r="M780" s="629"/>
      <c r="N780" s="629"/>
      <c r="O780" s="629"/>
      <c r="P780" s="642"/>
      <c r="Q780" s="630"/>
    </row>
    <row r="781" spans="1:17" ht="14.4" customHeight="1" x14ac:dyDescent="0.3">
      <c r="A781" s="625" t="s">
        <v>526</v>
      </c>
      <c r="B781" s="626" t="s">
        <v>5634</v>
      </c>
      <c r="C781" s="626" t="s">
        <v>5155</v>
      </c>
      <c r="D781" s="626" t="s">
        <v>5331</v>
      </c>
      <c r="E781" s="626" t="s">
        <v>5332</v>
      </c>
      <c r="F781" s="629">
        <v>8</v>
      </c>
      <c r="G781" s="629">
        <v>21320</v>
      </c>
      <c r="H781" s="629">
        <v>1</v>
      </c>
      <c r="I781" s="629">
        <v>2665</v>
      </c>
      <c r="J781" s="629"/>
      <c r="K781" s="629"/>
      <c r="L781" s="629"/>
      <c r="M781" s="629"/>
      <c r="N781" s="629"/>
      <c r="O781" s="629"/>
      <c r="P781" s="642"/>
      <c r="Q781" s="630"/>
    </row>
    <row r="782" spans="1:17" ht="14.4" customHeight="1" x14ac:dyDescent="0.3">
      <c r="A782" s="625" t="s">
        <v>526</v>
      </c>
      <c r="B782" s="626" t="s">
        <v>5634</v>
      </c>
      <c r="C782" s="626" t="s">
        <v>5155</v>
      </c>
      <c r="D782" s="626" t="s">
        <v>5333</v>
      </c>
      <c r="E782" s="626" t="s">
        <v>5334</v>
      </c>
      <c r="F782" s="629">
        <v>2</v>
      </c>
      <c r="G782" s="629">
        <v>10140</v>
      </c>
      <c r="H782" s="629">
        <v>1</v>
      </c>
      <c r="I782" s="629">
        <v>5070</v>
      </c>
      <c r="J782" s="629"/>
      <c r="K782" s="629"/>
      <c r="L782" s="629"/>
      <c r="M782" s="629"/>
      <c r="N782" s="629"/>
      <c r="O782" s="629"/>
      <c r="P782" s="642"/>
      <c r="Q782" s="630"/>
    </row>
    <row r="783" spans="1:17" ht="14.4" customHeight="1" x14ac:dyDescent="0.3">
      <c r="A783" s="625" t="s">
        <v>526</v>
      </c>
      <c r="B783" s="626" t="s">
        <v>5634</v>
      </c>
      <c r="C783" s="626" t="s">
        <v>5155</v>
      </c>
      <c r="D783" s="626" t="s">
        <v>5335</v>
      </c>
      <c r="E783" s="626" t="s">
        <v>5336</v>
      </c>
      <c r="F783" s="629">
        <v>5</v>
      </c>
      <c r="G783" s="629">
        <v>15960</v>
      </c>
      <c r="H783" s="629">
        <v>1</v>
      </c>
      <c r="I783" s="629">
        <v>3192</v>
      </c>
      <c r="J783" s="629"/>
      <c r="K783" s="629"/>
      <c r="L783" s="629"/>
      <c r="M783" s="629"/>
      <c r="N783" s="629"/>
      <c r="O783" s="629"/>
      <c r="P783" s="642"/>
      <c r="Q783" s="630"/>
    </row>
    <row r="784" spans="1:17" ht="14.4" customHeight="1" x14ac:dyDescent="0.3">
      <c r="A784" s="625" t="s">
        <v>526</v>
      </c>
      <c r="B784" s="626" t="s">
        <v>5634</v>
      </c>
      <c r="C784" s="626" t="s">
        <v>5155</v>
      </c>
      <c r="D784" s="626" t="s">
        <v>5337</v>
      </c>
      <c r="E784" s="626" t="s">
        <v>5338</v>
      </c>
      <c r="F784" s="629">
        <v>3</v>
      </c>
      <c r="G784" s="629">
        <v>17715</v>
      </c>
      <c r="H784" s="629">
        <v>1</v>
      </c>
      <c r="I784" s="629">
        <v>5905</v>
      </c>
      <c r="J784" s="629"/>
      <c r="K784" s="629"/>
      <c r="L784" s="629"/>
      <c r="M784" s="629"/>
      <c r="N784" s="629"/>
      <c r="O784" s="629"/>
      <c r="P784" s="642"/>
      <c r="Q784" s="630"/>
    </row>
    <row r="785" spans="1:17" ht="14.4" customHeight="1" x14ac:dyDescent="0.3">
      <c r="A785" s="625" t="s">
        <v>526</v>
      </c>
      <c r="B785" s="626" t="s">
        <v>5634</v>
      </c>
      <c r="C785" s="626" t="s">
        <v>5155</v>
      </c>
      <c r="D785" s="626" t="s">
        <v>6149</v>
      </c>
      <c r="E785" s="626" t="s">
        <v>6150</v>
      </c>
      <c r="F785" s="629">
        <v>1</v>
      </c>
      <c r="G785" s="629">
        <v>7960</v>
      </c>
      <c r="H785" s="629">
        <v>1</v>
      </c>
      <c r="I785" s="629">
        <v>7960</v>
      </c>
      <c r="J785" s="629"/>
      <c r="K785" s="629"/>
      <c r="L785" s="629"/>
      <c r="M785" s="629"/>
      <c r="N785" s="629"/>
      <c r="O785" s="629"/>
      <c r="P785" s="642"/>
      <c r="Q785" s="630"/>
    </row>
    <row r="786" spans="1:17" ht="14.4" customHeight="1" x14ac:dyDescent="0.3">
      <c r="A786" s="625" t="s">
        <v>526</v>
      </c>
      <c r="B786" s="626" t="s">
        <v>5634</v>
      </c>
      <c r="C786" s="626" t="s">
        <v>5155</v>
      </c>
      <c r="D786" s="626" t="s">
        <v>6151</v>
      </c>
      <c r="E786" s="626" t="s">
        <v>6152</v>
      </c>
      <c r="F786" s="629">
        <v>1</v>
      </c>
      <c r="G786" s="629">
        <v>2354</v>
      </c>
      <c r="H786" s="629">
        <v>1</v>
      </c>
      <c r="I786" s="629">
        <v>2354</v>
      </c>
      <c r="J786" s="629"/>
      <c r="K786" s="629"/>
      <c r="L786" s="629"/>
      <c r="M786" s="629"/>
      <c r="N786" s="629"/>
      <c r="O786" s="629"/>
      <c r="P786" s="642"/>
      <c r="Q786" s="630"/>
    </row>
    <row r="787" spans="1:17" ht="14.4" customHeight="1" x14ac:dyDescent="0.3">
      <c r="A787" s="625" t="s">
        <v>526</v>
      </c>
      <c r="B787" s="626" t="s">
        <v>5634</v>
      </c>
      <c r="C787" s="626" t="s">
        <v>5155</v>
      </c>
      <c r="D787" s="626" t="s">
        <v>747</v>
      </c>
      <c r="E787" s="626" t="s">
        <v>5342</v>
      </c>
      <c r="F787" s="629">
        <v>2</v>
      </c>
      <c r="G787" s="629">
        <v>4714</v>
      </c>
      <c r="H787" s="629">
        <v>1</v>
      </c>
      <c r="I787" s="629">
        <v>2357</v>
      </c>
      <c r="J787" s="629"/>
      <c r="K787" s="629"/>
      <c r="L787" s="629"/>
      <c r="M787" s="629"/>
      <c r="N787" s="629"/>
      <c r="O787" s="629"/>
      <c r="P787" s="642"/>
      <c r="Q787" s="630"/>
    </row>
    <row r="788" spans="1:17" ht="14.4" customHeight="1" x14ac:dyDescent="0.3">
      <c r="A788" s="625" t="s">
        <v>526</v>
      </c>
      <c r="B788" s="626" t="s">
        <v>5634</v>
      </c>
      <c r="C788" s="626" t="s">
        <v>5155</v>
      </c>
      <c r="D788" s="626" t="s">
        <v>6153</v>
      </c>
      <c r="E788" s="626" t="s">
        <v>6154</v>
      </c>
      <c r="F788" s="629">
        <v>1</v>
      </c>
      <c r="G788" s="629">
        <v>5167</v>
      </c>
      <c r="H788" s="629">
        <v>1</v>
      </c>
      <c r="I788" s="629">
        <v>5167</v>
      </c>
      <c r="J788" s="629"/>
      <c r="K788" s="629"/>
      <c r="L788" s="629"/>
      <c r="M788" s="629"/>
      <c r="N788" s="629"/>
      <c r="O788" s="629"/>
      <c r="P788" s="642"/>
      <c r="Q788" s="630"/>
    </row>
    <row r="789" spans="1:17" ht="14.4" customHeight="1" x14ac:dyDescent="0.3">
      <c r="A789" s="625" t="s">
        <v>526</v>
      </c>
      <c r="B789" s="626" t="s">
        <v>5634</v>
      </c>
      <c r="C789" s="626" t="s">
        <v>5155</v>
      </c>
      <c r="D789" s="626" t="s">
        <v>5343</v>
      </c>
      <c r="E789" s="626" t="s">
        <v>5344</v>
      </c>
      <c r="F789" s="629">
        <v>2</v>
      </c>
      <c r="G789" s="629">
        <v>6872</v>
      </c>
      <c r="H789" s="629">
        <v>1</v>
      </c>
      <c r="I789" s="629">
        <v>3436</v>
      </c>
      <c r="J789" s="629"/>
      <c r="K789" s="629"/>
      <c r="L789" s="629"/>
      <c r="M789" s="629"/>
      <c r="N789" s="629"/>
      <c r="O789" s="629"/>
      <c r="P789" s="642"/>
      <c r="Q789" s="630"/>
    </row>
    <row r="790" spans="1:17" ht="14.4" customHeight="1" x14ac:dyDescent="0.3">
      <c r="A790" s="625" t="s">
        <v>526</v>
      </c>
      <c r="B790" s="626" t="s">
        <v>5634</v>
      </c>
      <c r="C790" s="626" t="s">
        <v>5155</v>
      </c>
      <c r="D790" s="626" t="s">
        <v>5345</v>
      </c>
      <c r="E790" s="626" t="s">
        <v>5346</v>
      </c>
      <c r="F790" s="629">
        <v>1</v>
      </c>
      <c r="G790" s="629">
        <v>5516</v>
      </c>
      <c r="H790" s="629">
        <v>1</v>
      </c>
      <c r="I790" s="629">
        <v>5516</v>
      </c>
      <c r="J790" s="629"/>
      <c r="K790" s="629"/>
      <c r="L790" s="629"/>
      <c r="M790" s="629"/>
      <c r="N790" s="629"/>
      <c r="O790" s="629"/>
      <c r="P790" s="642"/>
      <c r="Q790" s="630"/>
    </row>
    <row r="791" spans="1:17" ht="14.4" customHeight="1" x14ac:dyDescent="0.3">
      <c r="A791" s="625" t="s">
        <v>526</v>
      </c>
      <c r="B791" s="626" t="s">
        <v>5634</v>
      </c>
      <c r="C791" s="626" t="s">
        <v>5155</v>
      </c>
      <c r="D791" s="626" t="s">
        <v>5347</v>
      </c>
      <c r="E791" s="626" t="s">
        <v>5348</v>
      </c>
      <c r="F791" s="629">
        <v>10</v>
      </c>
      <c r="G791" s="629">
        <v>20400</v>
      </c>
      <c r="H791" s="629">
        <v>1</v>
      </c>
      <c r="I791" s="629">
        <v>2040</v>
      </c>
      <c r="J791" s="629"/>
      <c r="K791" s="629"/>
      <c r="L791" s="629"/>
      <c r="M791" s="629"/>
      <c r="N791" s="629"/>
      <c r="O791" s="629"/>
      <c r="P791" s="642"/>
      <c r="Q791" s="630"/>
    </row>
    <row r="792" spans="1:17" ht="14.4" customHeight="1" x14ac:dyDescent="0.3">
      <c r="A792" s="625" t="s">
        <v>526</v>
      </c>
      <c r="B792" s="626" t="s">
        <v>5634</v>
      </c>
      <c r="C792" s="626" t="s">
        <v>5155</v>
      </c>
      <c r="D792" s="626" t="s">
        <v>5349</v>
      </c>
      <c r="E792" s="626" t="s">
        <v>5350</v>
      </c>
      <c r="F792" s="629">
        <v>2</v>
      </c>
      <c r="G792" s="629">
        <v>3214</v>
      </c>
      <c r="H792" s="629">
        <v>1</v>
      </c>
      <c r="I792" s="629">
        <v>1607</v>
      </c>
      <c r="J792" s="629"/>
      <c r="K792" s="629"/>
      <c r="L792" s="629"/>
      <c r="M792" s="629"/>
      <c r="N792" s="629"/>
      <c r="O792" s="629"/>
      <c r="P792" s="642"/>
      <c r="Q792" s="630"/>
    </row>
    <row r="793" spans="1:17" ht="14.4" customHeight="1" x14ac:dyDescent="0.3">
      <c r="A793" s="625" t="s">
        <v>526</v>
      </c>
      <c r="B793" s="626" t="s">
        <v>5634</v>
      </c>
      <c r="C793" s="626" t="s">
        <v>5155</v>
      </c>
      <c r="D793" s="626" t="s">
        <v>5351</v>
      </c>
      <c r="E793" s="626" t="s">
        <v>5352</v>
      </c>
      <c r="F793" s="629">
        <v>1</v>
      </c>
      <c r="G793" s="629">
        <v>2209</v>
      </c>
      <c r="H793" s="629">
        <v>1</v>
      </c>
      <c r="I793" s="629">
        <v>2209</v>
      </c>
      <c r="J793" s="629"/>
      <c r="K793" s="629"/>
      <c r="L793" s="629"/>
      <c r="M793" s="629"/>
      <c r="N793" s="629"/>
      <c r="O793" s="629"/>
      <c r="P793" s="642"/>
      <c r="Q793" s="630"/>
    </row>
    <row r="794" spans="1:17" ht="14.4" customHeight="1" x14ac:dyDescent="0.3">
      <c r="A794" s="625" t="s">
        <v>526</v>
      </c>
      <c r="B794" s="626" t="s">
        <v>5634</v>
      </c>
      <c r="C794" s="626" t="s">
        <v>5155</v>
      </c>
      <c r="D794" s="626" t="s">
        <v>5353</v>
      </c>
      <c r="E794" s="626" t="s">
        <v>5354</v>
      </c>
      <c r="F794" s="629">
        <v>2</v>
      </c>
      <c r="G794" s="629">
        <v>5328</v>
      </c>
      <c r="H794" s="629">
        <v>1</v>
      </c>
      <c r="I794" s="629">
        <v>2664</v>
      </c>
      <c r="J794" s="629"/>
      <c r="K794" s="629"/>
      <c r="L794" s="629"/>
      <c r="M794" s="629"/>
      <c r="N794" s="629"/>
      <c r="O794" s="629"/>
      <c r="P794" s="642"/>
      <c r="Q794" s="630"/>
    </row>
    <row r="795" spans="1:17" ht="14.4" customHeight="1" x14ac:dyDescent="0.3">
      <c r="A795" s="625" t="s">
        <v>526</v>
      </c>
      <c r="B795" s="626" t="s">
        <v>5634</v>
      </c>
      <c r="C795" s="626" t="s">
        <v>5155</v>
      </c>
      <c r="D795" s="626" t="s">
        <v>5452</v>
      </c>
      <c r="E795" s="626" t="s">
        <v>5453</v>
      </c>
      <c r="F795" s="629">
        <v>10</v>
      </c>
      <c r="G795" s="629">
        <v>6710</v>
      </c>
      <c r="H795" s="629">
        <v>1</v>
      </c>
      <c r="I795" s="629">
        <v>671</v>
      </c>
      <c r="J795" s="629"/>
      <c r="K795" s="629"/>
      <c r="L795" s="629"/>
      <c r="M795" s="629"/>
      <c r="N795" s="629"/>
      <c r="O795" s="629"/>
      <c r="P795" s="642"/>
      <c r="Q795" s="630"/>
    </row>
    <row r="796" spans="1:17" ht="14.4" customHeight="1" x14ac:dyDescent="0.3">
      <c r="A796" s="625" t="s">
        <v>526</v>
      </c>
      <c r="B796" s="626" t="s">
        <v>5634</v>
      </c>
      <c r="C796" s="626" t="s">
        <v>5155</v>
      </c>
      <c r="D796" s="626" t="s">
        <v>5369</v>
      </c>
      <c r="E796" s="626" t="s">
        <v>5370</v>
      </c>
      <c r="F796" s="629">
        <v>9</v>
      </c>
      <c r="G796" s="629">
        <v>133416</v>
      </c>
      <c r="H796" s="629">
        <v>1</v>
      </c>
      <c r="I796" s="629">
        <v>14824</v>
      </c>
      <c r="J796" s="629">
        <v>1</v>
      </c>
      <c r="K796" s="629">
        <v>14860</v>
      </c>
      <c r="L796" s="629">
        <v>0.11138094381483481</v>
      </c>
      <c r="M796" s="629">
        <v>14860</v>
      </c>
      <c r="N796" s="629"/>
      <c r="O796" s="629"/>
      <c r="P796" s="642"/>
      <c r="Q796" s="630"/>
    </row>
    <row r="797" spans="1:17" ht="14.4" customHeight="1" x14ac:dyDescent="0.3">
      <c r="A797" s="625" t="s">
        <v>526</v>
      </c>
      <c r="B797" s="626" t="s">
        <v>5634</v>
      </c>
      <c r="C797" s="626" t="s">
        <v>5155</v>
      </c>
      <c r="D797" s="626" t="s">
        <v>5371</v>
      </c>
      <c r="E797" s="626" t="s">
        <v>5372</v>
      </c>
      <c r="F797" s="629">
        <v>6</v>
      </c>
      <c r="G797" s="629">
        <v>5040</v>
      </c>
      <c r="H797" s="629">
        <v>1</v>
      </c>
      <c r="I797" s="629">
        <v>840</v>
      </c>
      <c r="J797" s="629"/>
      <c r="K797" s="629"/>
      <c r="L797" s="629"/>
      <c r="M797" s="629"/>
      <c r="N797" s="629"/>
      <c r="O797" s="629"/>
      <c r="P797" s="642"/>
      <c r="Q797" s="630"/>
    </row>
    <row r="798" spans="1:17" ht="14.4" customHeight="1" x14ac:dyDescent="0.3">
      <c r="A798" s="625" t="s">
        <v>526</v>
      </c>
      <c r="B798" s="626" t="s">
        <v>5634</v>
      </c>
      <c r="C798" s="626" t="s">
        <v>5155</v>
      </c>
      <c r="D798" s="626" t="s">
        <v>5454</v>
      </c>
      <c r="E798" s="626" t="s">
        <v>5455</v>
      </c>
      <c r="F798" s="629">
        <v>2</v>
      </c>
      <c r="G798" s="629">
        <v>612</v>
      </c>
      <c r="H798" s="629">
        <v>1</v>
      </c>
      <c r="I798" s="629">
        <v>306</v>
      </c>
      <c r="J798" s="629"/>
      <c r="K798" s="629"/>
      <c r="L798" s="629"/>
      <c r="M798" s="629"/>
      <c r="N798" s="629"/>
      <c r="O798" s="629"/>
      <c r="P798" s="642"/>
      <c r="Q798" s="630"/>
    </row>
    <row r="799" spans="1:17" ht="14.4" customHeight="1" x14ac:dyDescent="0.3">
      <c r="A799" s="625" t="s">
        <v>526</v>
      </c>
      <c r="B799" s="626" t="s">
        <v>5634</v>
      </c>
      <c r="C799" s="626" t="s">
        <v>5155</v>
      </c>
      <c r="D799" s="626" t="s">
        <v>5456</v>
      </c>
      <c r="E799" s="626" t="s">
        <v>5457</v>
      </c>
      <c r="F799" s="629">
        <v>3</v>
      </c>
      <c r="G799" s="629">
        <v>888</v>
      </c>
      <c r="H799" s="629">
        <v>1</v>
      </c>
      <c r="I799" s="629">
        <v>296</v>
      </c>
      <c r="J799" s="629"/>
      <c r="K799" s="629"/>
      <c r="L799" s="629"/>
      <c r="M799" s="629"/>
      <c r="N799" s="629"/>
      <c r="O799" s="629"/>
      <c r="P799" s="642"/>
      <c r="Q799" s="630"/>
    </row>
    <row r="800" spans="1:17" ht="14.4" customHeight="1" x14ac:dyDescent="0.3">
      <c r="A800" s="625" t="s">
        <v>526</v>
      </c>
      <c r="B800" s="626" t="s">
        <v>5634</v>
      </c>
      <c r="C800" s="626" t="s">
        <v>5155</v>
      </c>
      <c r="D800" s="626" t="s">
        <v>5458</v>
      </c>
      <c r="E800" s="626" t="s">
        <v>5459</v>
      </c>
      <c r="F800" s="629">
        <v>1</v>
      </c>
      <c r="G800" s="629">
        <v>468</v>
      </c>
      <c r="H800" s="629">
        <v>1</v>
      </c>
      <c r="I800" s="629">
        <v>468</v>
      </c>
      <c r="J800" s="629"/>
      <c r="K800" s="629"/>
      <c r="L800" s="629"/>
      <c r="M800" s="629"/>
      <c r="N800" s="629"/>
      <c r="O800" s="629"/>
      <c r="P800" s="642"/>
      <c r="Q800" s="630"/>
    </row>
    <row r="801" spans="1:17" ht="14.4" customHeight="1" x14ac:dyDescent="0.3">
      <c r="A801" s="625" t="s">
        <v>526</v>
      </c>
      <c r="B801" s="626" t="s">
        <v>5634</v>
      </c>
      <c r="C801" s="626" t="s">
        <v>5155</v>
      </c>
      <c r="D801" s="626" t="s">
        <v>5460</v>
      </c>
      <c r="E801" s="626" t="s">
        <v>5461</v>
      </c>
      <c r="F801" s="629">
        <v>3</v>
      </c>
      <c r="G801" s="629">
        <v>270</v>
      </c>
      <c r="H801" s="629">
        <v>1</v>
      </c>
      <c r="I801" s="629">
        <v>90</v>
      </c>
      <c r="J801" s="629"/>
      <c r="K801" s="629"/>
      <c r="L801" s="629"/>
      <c r="M801" s="629"/>
      <c r="N801" s="629"/>
      <c r="O801" s="629"/>
      <c r="P801" s="642"/>
      <c r="Q801" s="630"/>
    </row>
    <row r="802" spans="1:17" ht="14.4" customHeight="1" x14ac:dyDescent="0.3">
      <c r="A802" s="625" t="s">
        <v>526</v>
      </c>
      <c r="B802" s="626" t="s">
        <v>5634</v>
      </c>
      <c r="C802" s="626" t="s">
        <v>5155</v>
      </c>
      <c r="D802" s="626" t="s">
        <v>5480</v>
      </c>
      <c r="E802" s="626" t="s">
        <v>5481</v>
      </c>
      <c r="F802" s="629">
        <v>2</v>
      </c>
      <c r="G802" s="629">
        <v>9174</v>
      </c>
      <c r="H802" s="629">
        <v>1</v>
      </c>
      <c r="I802" s="629">
        <v>4587</v>
      </c>
      <c r="J802" s="629"/>
      <c r="K802" s="629"/>
      <c r="L802" s="629"/>
      <c r="M802" s="629"/>
      <c r="N802" s="629"/>
      <c r="O802" s="629"/>
      <c r="P802" s="642"/>
      <c r="Q802" s="630"/>
    </row>
    <row r="803" spans="1:17" ht="14.4" customHeight="1" x14ac:dyDescent="0.3">
      <c r="A803" s="625" t="s">
        <v>526</v>
      </c>
      <c r="B803" s="626" t="s">
        <v>5634</v>
      </c>
      <c r="C803" s="626" t="s">
        <v>5155</v>
      </c>
      <c r="D803" s="626" t="s">
        <v>5486</v>
      </c>
      <c r="E803" s="626" t="s">
        <v>5487</v>
      </c>
      <c r="F803" s="629">
        <v>2</v>
      </c>
      <c r="G803" s="629">
        <v>9782</v>
      </c>
      <c r="H803" s="629">
        <v>1</v>
      </c>
      <c r="I803" s="629">
        <v>4891</v>
      </c>
      <c r="J803" s="629"/>
      <c r="K803" s="629"/>
      <c r="L803" s="629"/>
      <c r="M803" s="629"/>
      <c r="N803" s="629"/>
      <c r="O803" s="629"/>
      <c r="P803" s="642"/>
      <c r="Q803" s="630"/>
    </row>
    <row r="804" spans="1:17" ht="14.4" customHeight="1" x14ac:dyDescent="0.3">
      <c r="A804" s="625" t="s">
        <v>526</v>
      </c>
      <c r="B804" s="626" t="s">
        <v>5634</v>
      </c>
      <c r="C804" s="626" t="s">
        <v>5155</v>
      </c>
      <c r="D804" s="626" t="s">
        <v>5490</v>
      </c>
      <c r="E804" s="626" t="s">
        <v>5491</v>
      </c>
      <c r="F804" s="629">
        <v>1</v>
      </c>
      <c r="G804" s="629">
        <v>552</v>
      </c>
      <c r="H804" s="629">
        <v>1</v>
      </c>
      <c r="I804" s="629">
        <v>552</v>
      </c>
      <c r="J804" s="629"/>
      <c r="K804" s="629"/>
      <c r="L804" s="629"/>
      <c r="M804" s="629"/>
      <c r="N804" s="629"/>
      <c r="O804" s="629"/>
      <c r="P804" s="642"/>
      <c r="Q804" s="630"/>
    </row>
    <row r="805" spans="1:17" ht="14.4" customHeight="1" x14ac:dyDescent="0.3">
      <c r="A805" s="625" t="s">
        <v>526</v>
      </c>
      <c r="B805" s="626" t="s">
        <v>5634</v>
      </c>
      <c r="C805" s="626" t="s">
        <v>5155</v>
      </c>
      <c r="D805" s="626" t="s">
        <v>6155</v>
      </c>
      <c r="E805" s="626" t="s">
        <v>6156</v>
      </c>
      <c r="F805" s="629">
        <v>1</v>
      </c>
      <c r="G805" s="629">
        <v>1189</v>
      </c>
      <c r="H805" s="629">
        <v>1</v>
      </c>
      <c r="I805" s="629">
        <v>1189</v>
      </c>
      <c r="J805" s="629"/>
      <c r="K805" s="629"/>
      <c r="L805" s="629"/>
      <c r="M805" s="629"/>
      <c r="N805" s="629"/>
      <c r="O805" s="629"/>
      <c r="P805" s="642"/>
      <c r="Q805" s="630"/>
    </row>
    <row r="806" spans="1:17" ht="14.4" customHeight="1" x14ac:dyDescent="0.3">
      <c r="A806" s="625" t="s">
        <v>526</v>
      </c>
      <c r="B806" s="626" t="s">
        <v>5634</v>
      </c>
      <c r="C806" s="626" t="s">
        <v>5155</v>
      </c>
      <c r="D806" s="626" t="s">
        <v>6157</v>
      </c>
      <c r="E806" s="626" t="s">
        <v>6158</v>
      </c>
      <c r="F806" s="629">
        <v>1</v>
      </c>
      <c r="G806" s="629">
        <v>335</v>
      </c>
      <c r="H806" s="629">
        <v>1</v>
      </c>
      <c r="I806" s="629">
        <v>335</v>
      </c>
      <c r="J806" s="629"/>
      <c r="K806" s="629"/>
      <c r="L806" s="629"/>
      <c r="M806" s="629"/>
      <c r="N806" s="629"/>
      <c r="O806" s="629"/>
      <c r="P806" s="642"/>
      <c r="Q806" s="630"/>
    </row>
    <row r="807" spans="1:17" ht="14.4" customHeight="1" x14ac:dyDescent="0.3">
      <c r="A807" s="625" t="s">
        <v>526</v>
      </c>
      <c r="B807" s="626" t="s">
        <v>5634</v>
      </c>
      <c r="C807" s="626" t="s">
        <v>5155</v>
      </c>
      <c r="D807" s="626" t="s">
        <v>5494</v>
      </c>
      <c r="E807" s="626" t="s">
        <v>5495</v>
      </c>
      <c r="F807" s="629">
        <v>1</v>
      </c>
      <c r="G807" s="629">
        <v>3501</v>
      </c>
      <c r="H807" s="629">
        <v>1</v>
      </c>
      <c r="I807" s="629">
        <v>3501</v>
      </c>
      <c r="J807" s="629"/>
      <c r="K807" s="629"/>
      <c r="L807" s="629"/>
      <c r="M807" s="629"/>
      <c r="N807" s="629"/>
      <c r="O807" s="629"/>
      <c r="P807" s="642"/>
      <c r="Q807" s="630"/>
    </row>
    <row r="808" spans="1:17" ht="14.4" customHeight="1" x14ac:dyDescent="0.3">
      <c r="A808" s="625" t="s">
        <v>526</v>
      </c>
      <c r="B808" s="626" t="s">
        <v>5634</v>
      </c>
      <c r="C808" s="626" t="s">
        <v>5155</v>
      </c>
      <c r="D808" s="626" t="s">
        <v>5496</v>
      </c>
      <c r="E808" s="626" t="s">
        <v>5497</v>
      </c>
      <c r="F808" s="629">
        <v>2</v>
      </c>
      <c r="G808" s="629">
        <v>7748</v>
      </c>
      <c r="H808" s="629">
        <v>1</v>
      </c>
      <c r="I808" s="629">
        <v>3874</v>
      </c>
      <c r="J808" s="629"/>
      <c r="K808" s="629"/>
      <c r="L808" s="629"/>
      <c r="M808" s="629"/>
      <c r="N808" s="629"/>
      <c r="O808" s="629"/>
      <c r="P808" s="642"/>
      <c r="Q808" s="630"/>
    </row>
    <row r="809" spans="1:17" ht="14.4" customHeight="1" x14ac:dyDescent="0.3">
      <c r="A809" s="625" t="s">
        <v>526</v>
      </c>
      <c r="B809" s="626" t="s">
        <v>5634</v>
      </c>
      <c r="C809" s="626" t="s">
        <v>5155</v>
      </c>
      <c r="D809" s="626" t="s">
        <v>5498</v>
      </c>
      <c r="E809" s="626" t="s">
        <v>5499</v>
      </c>
      <c r="F809" s="629">
        <v>1</v>
      </c>
      <c r="G809" s="629">
        <v>4256</v>
      </c>
      <c r="H809" s="629">
        <v>1</v>
      </c>
      <c r="I809" s="629">
        <v>4256</v>
      </c>
      <c r="J809" s="629"/>
      <c r="K809" s="629"/>
      <c r="L809" s="629"/>
      <c r="M809" s="629"/>
      <c r="N809" s="629"/>
      <c r="O809" s="629"/>
      <c r="P809" s="642"/>
      <c r="Q809" s="630"/>
    </row>
    <row r="810" spans="1:17" ht="14.4" customHeight="1" x14ac:dyDescent="0.3">
      <c r="A810" s="625" t="s">
        <v>526</v>
      </c>
      <c r="B810" s="626" t="s">
        <v>5634</v>
      </c>
      <c r="C810" s="626" t="s">
        <v>5155</v>
      </c>
      <c r="D810" s="626" t="s">
        <v>5504</v>
      </c>
      <c r="E810" s="626" t="s">
        <v>5491</v>
      </c>
      <c r="F810" s="629">
        <v>5</v>
      </c>
      <c r="G810" s="629">
        <v>26475</v>
      </c>
      <c r="H810" s="629">
        <v>1</v>
      </c>
      <c r="I810" s="629">
        <v>5295</v>
      </c>
      <c r="J810" s="629"/>
      <c r="K810" s="629"/>
      <c r="L810" s="629"/>
      <c r="M810" s="629"/>
      <c r="N810" s="629"/>
      <c r="O810" s="629"/>
      <c r="P810" s="642"/>
      <c r="Q810" s="630"/>
    </row>
    <row r="811" spans="1:17" ht="14.4" customHeight="1" x14ac:dyDescent="0.3">
      <c r="A811" s="625" t="s">
        <v>526</v>
      </c>
      <c r="B811" s="626" t="s">
        <v>5634</v>
      </c>
      <c r="C811" s="626" t="s">
        <v>5155</v>
      </c>
      <c r="D811" s="626" t="s">
        <v>6159</v>
      </c>
      <c r="E811" s="626" t="s">
        <v>6160</v>
      </c>
      <c r="F811" s="629">
        <v>1</v>
      </c>
      <c r="G811" s="629">
        <v>5659</v>
      </c>
      <c r="H811" s="629">
        <v>1</v>
      </c>
      <c r="I811" s="629">
        <v>5659</v>
      </c>
      <c r="J811" s="629"/>
      <c r="K811" s="629"/>
      <c r="L811" s="629"/>
      <c r="M811" s="629"/>
      <c r="N811" s="629"/>
      <c r="O811" s="629"/>
      <c r="P811" s="642"/>
      <c r="Q811" s="630"/>
    </row>
    <row r="812" spans="1:17" ht="14.4" customHeight="1" x14ac:dyDescent="0.3">
      <c r="A812" s="625" t="s">
        <v>526</v>
      </c>
      <c r="B812" s="626" t="s">
        <v>5634</v>
      </c>
      <c r="C812" s="626" t="s">
        <v>5155</v>
      </c>
      <c r="D812" s="626" t="s">
        <v>5507</v>
      </c>
      <c r="E812" s="626" t="s">
        <v>5508</v>
      </c>
      <c r="F812" s="629">
        <v>2</v>
      </c>
      <c r="G812" s="629">
        <v>17318</v>
      </c>
      <c r="H812" s="629">
        <v>1</v>
      </c>
      <c r="I812" s="629">
        <v>8659</v>
      </c>
      <c r="J812" s="629"/>
      <c r="K812" s="629"/>
      <c r="L812" s="629"/>
      <c r="M812" s="629"/>
      <c r="N812" s="629"/>
      <c r="O812" s="629"/>
      <c r="P812" s="642"/>
      <c r="Q812" s="630"/>
    </row>
    <row r="813" spans="1:17" ht="14.4" customHeight="1" x14ac:dyDescent="0.3">
      <c r="A813" s="625" t="s">
        <v>526</v>
      </c>
      <c r="B813" s="626" t="s">
        <v>5634</v>
      </c>
      <c r="C813" s="626" t="s">
        <v>5155</v>
      </c>
      <c r="D813" s="626" t="s">
        <v>5511</v>
      </c>
      <c r="E813" s="626" t="s">
        <v>5512</v>
      </c>
      <c r="F813" s="629">
        <v>5</v>
      </c>
      <c r="G813" s="629">
        <v>13930</v>
      </c>
      <c r="H813" s="629">
        <v>1</v>
      </c>
      <c r="I813" s="629">
        <v>2786</v>
      </c>
      <c r="J813" s="629"/>
      <c r="K813" s="629"/>
      <c r="L813" s="629"/>
      <c r="M813" s="629"/>
      <c r="N813" s="629"/>
      <c r="O813" s="629"/>
      <c r="P813" s="642"/>
      <c r="Q813" s="630"/>
    </row>
    <row r="814" spans="1:17" ht="14.4" customHeight="1" x14ac:dyDescent="0.3">
      <c r="A814" s="625" t="s">
        <v>526</v>
      </c>
      <c r="B814" s="626" t="s">
        <v>5634</v>
      </c>
      <c r="C814" s="626" t="s">
        <v>5155</v>
      </c>
      <c r="D814" s="626" t="s">
        <v>5373</v>
      </c>
      <c r="E814" s="626" t="s">
        <v>5374</v>
      </c>
      <c r="F814" s="629">
        <v>5</v>
      </c>
      <c r="G814" s="629">
        <v>76330</v>
      </c>
      <c r="H814" s="629">
        <v>1</v>
      </c>
      <c r="I814" s="629">
        <v>15266</v>
      </c>
      <c r="J814" s="629"/>
      <c r="K814" s="629"/>
      <c r="L814" s="629"/>
      <c r="M814" s="629"/>
      <c r="N814" s="629"/>
      <c r="O814" s="629"/>
      <c r="P814" s="642"/>
      <c r="Q814" s="630"/>
    </row>
    <row r="815" spans="1:17" ht="14.4" customHeight="1" x14ac:dyDescent="0.3">
      <c r="A815" s="625" t="s">
        <v>526</v>
      </c>
      <c r="B815" s="626" t="s">
        <v>5634</v>
      </c>
      <c r="C815" s="626" t="s">
        <v>5155</v>
      </c>
      <c r="D815" s="626" t="s">
        <v>5377</v>
      </c>
      <c r="E815" s="626" t="s">
        <v>5378</v>
      </c>
      <c r="F815" s="629">
        <v>5</v>
      </c>
      <c r="G815" s="629">
        <v>44865</v>
      </c>
      <c r="H815" s="629">
        <v>1</v>
      </c>
      <c r="I815" s="629">
        <v>8973</v>
      </c>
      <c r="J815" s="629"/>
      <c r="K815" s="629"/>
      <c r="L815" s="629"/>
      <c r="M815" s="629"/>
      <c r="N815" s="629"/>
      <c r="O815" s="629"/>
      <c r="P815" s="642"/>
      <c r="Q815" s="630"/>
    </row>
    <row r="816" spans="1:17" ht="14.4" customHeight="1" x14ac:dyDescent="0.3">
      <c r="A816" s="625" t="s">
        <v>526</v>
      </c>
      <c r="B816" s="626" t="s">
        <v>5634</v>
      </c>
      <c r="C816" s="626" t="s">
        <v>5155</v>
      </c>
      <c r="D816" s="626" t="s">
        <v>5383</v>
      </c>
      <c r="E816" s="626" t="s">
        <v>5384</v>
      </c>
      <c r="F816" s="629">
        <v>6</v>
      </c>
      <c r="G816" s="629">
        <v>63174</v>
      </c>
      <c r="H816" s="629">
        <v>1</v>
      </c>
      <c r="I816" s="629">
        <v>10529</v>
      </c>
      <c r="J816" s="629"/>
      <c r="K816" s="629"/>
      <c r="L816" s="629"/>
      <c r="M816" s="629"/>
      <c r="N816" s="629"/>
      <c r="O816" s="629"/>
      <c r="P816" s="642"/>
      <c r="Q816" s="630"/>
    </row>
    <row r="817" spans="1:17" ht="14.4" customHeight="1" x14ac:dyDescent="0.3">
      <c r="A817" s="625" t="s">
        <v>526</v>
      </c>
      <c r="B817" s="626" t="s">
        <v>5634</v>
      </c>
      <c r="C817" s="626" t="s">
        <v>5155</v>
      </c>
      <c r="D817" s="626" t="s">
        <v>5385</v>
      </c>
      <c r="E817" s="626" t="s">
        <v>5386</v>
      </c>
      <c r="F817" s="629">
        <v>1</v>
      </c>
      <c r="G817" s="629">
        <v>6753</v>
      </c>
      <c r="H817" s="629">
        <v>1</v>
      </c>
      <c r="I817" s="629">
        <v>6753</v>
      </c>
      <c r="J817" s="629"/>
      <c r="K817" s="629"/>
      <c r="L817" s="629"/>
      <c r="M817" s="629"/>
      <c r="N817" s="629"/>
      <c r="O817" s="629"/>
      <c r="P817" s="642"/>
      <c r="Q817" s="630"/>
    </row>
    <row r="818" spans="1:17" ht="14.4" customHeight="1" x14ac:dyDescent="0.3">
      <c r="A818" s="625" t="s">
        <v>526</v>
      </c>
      <c r="B818" s="626" t="s">
        <v>5634</v>
      </c>
      <c r="C818" s="626" t="s">
        <v>5155</v>
      </c>
      <c r="D818" s="626" t="s">
        <v>5389</v>
      </c>
      <c r="E818" s="626" t="s">
        <v>5390</v>
      </c>
      <c r="F818" s="629">
        <v>7</v>
      </c>
      <c r="G818" s="629">
        <v>32032</v>
      </c>
      <c r="H818" s="629">
        <v>1</v>
      </c>
      <c r="I818" s="629">
        <v>4576</v>
      </c>
      <c r="J818" s="629"/>
      <c r="K818" s="629"/>
      <c r="L818" s="629"/>
      <c r="M818" s="629"/>
      <c r="N818" s="629"/>
      <c r="O818" s="629"/>
      <c r="P818" s="642"/>
      <c r="Q818" s="630"/>
    </row>
    <row r="819" spans="1:17" ht="14.4" customHeight="1" x14ac:dyDescent="0.3">
      <c r="A819" s="625" t="s">
        <v>526</v>
      </c>
      <c r="B819" s="626" t="s">
        <v>5634</v>
      </c>
      <c r="C819" s="626" t="s">
        <v>5155</v>
      </c>
      <c r="D819" s="626" t="s">
        <v>5393</v>
      </c>
      <c r="E819" s="626" t="s">
        <v>5394</v>
      </c>
      <c r="F819" s="629">
        <v>2</v>
      </c>
      <c r="G819" s="629">
        <v>1580</v>
      </c>
      <c r="H819" s="629">
        <v>1</v>
      </c>
      <c r="I819" s="629">
        <v>790</v>
      </c>
      <c r="J819" s="629"/>
      <c r="K819" s="629"/>
      <c r="L819" s="629"/>
      <c r="M819" s="629"/>
      <c r="N819" s="629"/>
      <c r="O819" s="629"/>
      <c r="P819" s="642"/>
      <c r="Q819" s="630"/>
    </row>
    <row r="820" spans="1:17" ht="14.4" customHeight="1" x14ac:dyDescent="0.3">
      <c r="A820" s="625" t="s">
        <v>526</v>
      </c>
      <c r="B820" s="626" t="s">
        <v>5634</v>
      </c>
      <c r="C820" s="626" t="s">
        <v>5155</v>
      </c>
      <c r="D820" s="626" t="s">
        <v>5395</v>
      </c>
      <c r="E820" s="626" t="s">
        <v>5396</v>
      </c>
      <c r="F820" s="629">
        <v>1</v>
      </c>
      <c r="G820" s="629">
        <v>502</v>
      </c>
      <c r="H820" s="629">
        <v>1</v>
      </c>
      <c r="I820" s="629">
        <v>502</v>
      </c>
      <c r="J820" s="629"/>
      <c r="K820" s="629"/>
      <c r="L820" s="629"/>
      <c r="M820" s="629"/>
      <c r="N820" s="629"/>
      <c r="O820" s="629"/>
      <c r="P820" s="642"/>
      <c r="Q820" s="630"/>
    </row>
    <row r="821" spans="1:17" ht="14.4" customHeight="1" x14ac:dyDescent="0.3">
      <c r="A821" s="625" t="s">
        <v>526</v>
      </c>
      <c r="B821" s="626" t="s">
        <v>5634</v>
      </c>
      <c r="C821" s="626" t="s">
        <v>5155</v>
      </c>
      <c r="D821" s="626" t="s">
        <v>2916</v>
      </c>
      <c r="E821" s="626" t="s">
        <v>5552</v>
      </c>
      <c r="F821" s="629">
        <v>1</v>
      </c>
      <c r="G821" s="629">
        <v>5332</v>
      </c>
      <c r="H821" s="629">
        <v>1</v>
      </c>
      <c r="I821" s="629">
        <v>5332</v>
      </c>
      <c r="J821" s="629"/>
      <c r="K821" s="629"/>
      <c r="L821" s="629"/>
      <c r="M821" s="629"/>
      <c r="N821" s="629"/>
      <c r="O821" s="629"/>
      <c r="P821" s="642"/>
      <c r="Q821" s="630"/>
    </row>
    <row r="822" spans="1:17" ht="14.4" customHeight="1" x14ac:dyDescent="0.3">
      <c r="A822" s="625" t="s">
        <v>526</v>
      </c>
      <c r="B822" s="626" t="s">
        <v>5634</v>
      </c>
      <c r="C822" s="626" t="s">
        <v>5155</v>
      </c>
      <c r="D822" s="626" t="s">
        <v>5553</v>
      </c>
      <c r="E822" s="626" t="s">
        <v>5554</v>
      </c>
      <c r="F822" s="629">
        <v>1</v>
      </c>
      <c r="G822" s="629">
        <v>3900</v>
      </c>
      <c r="H822" s="629">
        <v>1</v>
      </c>
      <c r="I822" s="629">
        <v>3900</v>
      </c>
      <c r="J822" s="629"/>
      <c r="K822" s="629"/>
      <c r="L822" s="629"/>
      <c r="M822" s="629"/>
      <c r="N822" s="629"/>
      <c r="O822" s="629"/>
      <c r="P822" s="642"/>
      <c r="Q822" s="630"/>
    </row>
    <row r="823" spans="1:17" ht="14.4" customHeight="1" x14ac:dyDescent="0.3">
      <c r="A823" s="625" t="s">
        <v>526</v>
      </c>
      <c r="B823" s="626" t="s">
        <v>5634</v>
      </c>
      <c r="C823" s="626" t="s">
        <v>5155</v>
      </c>
      <c r="D823" s="626" t="s">
        <v>6161</v>
      </c>
      <c r="E823" s="626" t="s">
        <v>6162</v>
      </c>
      <c r="F823" s="629">
        <v>2</v>
      </c>
      <c r="G823" s="629">
        <v>4374</v>
      </c>
      <c r="H823" s="629">
        <v>1</v>
      </c>
      <c r="I823" s="629">
        <v>2187</v>
      </c>
      <c r="J823" s="629"/>
      <c r="K823" s="629"/>
      <c r="L823" s="629"/>
      <c r="M823" s="629"/>
      <c r="N823" s="629"/>
      <c r="O823" s="629"/>
      <c r="P823" s="642"/>
      <c r="Q823" s="630"/>
    </row>
    <row r="824" spans="1:17" ht="14.4" customHeight="1" x14ac:dyDescent="0.3">
      <c r="A824" s="625" t="s">
        <v>526</v>
      </c>
      <c r="B824" s="626" t="s">
        <v>5634</v>
      </c>
      <c r="C824" s="626" t="s">
        <v>5155</v>
      </c>
      <c r="D824" s="626" t="s">
        <v>6163</v>
      </c>
      <c r="E824" s="626" t="s">
        <v>6164</v>
      </c>
      <c r="F824" s="629">
        <v>1</v>
      </c>
      <c r="G824" s="629">
        <v>2372</v>
      </c>
      <c r="H824" s="629">
        <v>1</v>
      </c>
      <c r="I824" s="629">
        <v>2372</v>
      </c>
      <c r="J824" s="629"/>
      <c r="K824" s="629"/>
      <c r="L824" s="629"/>
      <c r="M824" s="629"/>
      <c r="N824" s="629"/>
      <c r="O824" s="629"/>
      <c r="P824" s="642"/>
      <c r="Q824" s="630"/>
    </row>
    <row r="825" spans="1:17" ht="14.4" customHeight="1" x14ac:dyDescent="0.3">
      <c r="A825" s="625" t="s">
        <v>526</v>
      </c>
      <c r="B825" s="626" t="s">
        <v>5634</v>
      </c>
      <c r="C825" s="626" t="s">
        <v>5155</v>
      </c>
      <c r="D825" s="626" t="s">
        <v>6165</v>
      </c>
      <c r="E825" s="626" t="s">
        <v>6166</v>
      </c>
      <c r="F825" s="629">
        <v>1</v>
      </c>
      <c r="G825" s="629">
        <v>4195</v>
      </c>
      <c r="H825" s="629">
        <v>1</v>
      </c>
      <c r="I825" s="629">
        <v>4195</v>
      </c>
      <c r="J825" s="629"/>
      <c r="K825" s="629"/>
      <c r="L825" s="629"/>
      <c r="M825" s="629"/>
      <c r="N825" s="629"/>
      <c r="O825" s="629"/>
      <c r="P825" s="642"/>
      <c r="Q825" s="630"/>
    </row>
    <row r="826" spans="1:17" ht="14.4" customHeight="1" x14ac:dyDescent="0.3">
      <c r="A826" s="625" t="s">
        <v>526</v>
      </c>
      <c r="B826" s="626" t="s">
        <v>5634</v>
      </c>
      <c r="C826" s="626" t="s">
        <v>5155</v>
      </c>
      <c r="D826" s="626" t="s">
        <v>5578</v>
      </c>
      <c r="E826" s="626" t="s">
        <v>5579</v>
      </c>
      <c r="F826" s="629">
        <v>1</v>
      </c>
      <c r="G826" s="629">
        <v>1751</v>
      </c>
      <c r="H826" s="629">
        <v>1</v>
      </c>
      <c r="I826" s="629">
        <v>1751</v>
      </c>
      <c r="J826" s="629"/>
      <c r="K826" s="629"/>
      <c r="L826" s="629"/>
      <c r="M826" s="629"/>
      <c r="N826" s="629"/>
      <c r="O826" s="629"/>
      <c r="P826" s="642"/>
      <c r="Q826" s="630"/>
    </row>
    <row r="827" spans="1:17" ht="14.4" customHeight="1" x14ac:dyDescent="0.3">
      <c r="A827" s="625" t="s">
        <v>526</v>
      </c>
      <c r="B827" s="626" t="s">
        <v>5634</v>
      </c>
      <c r="C827" s="626" t="s">
        <v>5155</v>
      </c>
      <c r="D827" s="626" t="s">
        <v>6167</v>
      </c>
      <c r="E827" s="626" t="s">
        <v>6168</v>
      </c>
      <c r="F827" s="629">
        <v>1</v>
      </c>
      <c r="G827" s="629">
        <v>1971</v>
      </c>
      <c r="H827" s="629">
        <v>1</v>
      </c>
      <c r="I827" s="629">
        <v>1971</v>
      </c>
      <c r="J827" s="629"/>
      <c r="K827" s="629"/>
      <c r="L827" s="629"/>
      <c r="M827" s="629"/>
      <c r="N827" s="629"/>
      <c r="O827" s="629"/>
      <c r="P827" s="642"/>
      <c r="Q827" s="630"/>
    </row>
    <row r="828" spans="1:17" ht="14.4" customHeight="1" x14ac:dyDescent="0.3">
      <c r="A828" s="625" t="s">
        <v>526</v>
      </c>
      <c r="B828" s="626" t="s">
        <v>5634</v>
      </c>
      <c r="C828" s="626" t="s">
        <v>5155</v>
      </c>
      <c r="D828" s="626" t="s">
        <v>5603</v>
      </c>
      <c r="E828" s="626" t="s">
        <v>5604</v>
      </c>
      <c r="F828" s="629">
        <v>2</v>
      </c>
      <c r="G828" s="629">
        <v>4754</v>
      </c>
      <c r="H828" s="629">
        <v>1</v>
      </c>
      <c r="I828" s="629">
        <v>2377</v>
      </c>
      <c r="J828" s="629"/>
      <c r="K828" s="629"/>
      <c r="L828" s="629"/>
      <c r="M828" s="629"/>
      <c r="N828" s="629"/>
      <c r="O828" s="629"/>
      <c r="P828" s="642"/>
      <c r="Q828" s="630"/>
    </row>
    <row r="829" spans="1:17" ht="14.4" customHeight="1" x14ac:dyDescent="0.3">
      <c r="A829" s="625" t="s">
        <v>526</v>
      </c>
      <c r="B829" s="626" t="s">
        <v>5634</v>
      </c>
      <c r="C829" s="626" t="s">
        <v>5155</v>
      </c>
      <c r="D829" s="626" t="s">
        <v>5605</v>
      </c>
      <c r="E829" s="626" t="s">
        <v>5606</v>
      </c>
      <c r="F829" s="629">
        <v>2</v>
      </c>
      <c r="G829" s="629">
        <v>1180</v>
      </c>
      <c r="H829" s="629">
        <v>1</v>
      </c>
      <c r="I829" s="629">
        <v>590</v>
      </c>
      <c r="J829" s="629"/>
      <c r="K829" s="629"/>
      <c r="L829" s="629"/>
      <c r="M829" s="629"/>
      <c r="N829" s="629"/>
      <c r="O829" s="629"/>
      <c r="P829" s="642"/>
      <c r="Q829" s="630"/>
    </row>
    <row r="830" spans="1:17" ht="14.4" customHeight="1" x14ac:dyDescent="0.3">
      <c r="A830" s="625" t="s">
        <v>526</v>
      </c>
      <c r="B830" s="626" t="s">
        <v>5634</v>
      </c>
      <c r="C830" s="626" t="s">
        <v>5155</v>
      </c>
      <c r="D830" s="626" t="s">
        <v>5559</v>
      </c>
      <c r="E830" s="626" t="s">
        <v>5560</v>
      </c>
      <c r="F830" s="629">
        <v>1</v>
      </c>
      <c r="G830" s="629">
        <v>5165</v>
      </c>
      <c r="H830" s="629">
        <v>1</v>
      </c>
      <c r="I830" s="629">
        <v>5165</v>
      </c>
      <c r="J830" s="629"/>
      <c r="K830" s="629"/>
      <c r="L830" s="629"/>
      <c r="M830" s="629"/>
      <c r="N830" s="629"/>
      <c r="O830" s="629"/>
      <c r="P830" s="642"/>
      <c r="Q830" s="630"/>
    </row>
    <row r="831" spans="1:17" ht="14.4" customHeight="1" x14ac:dyDescent="0.3">
      <c r="A831" s="625" t="s">
        <v>526</v>
      </c>
      <c r="B831" s="626" t="s">
        <v>5634</v>
      </c>
      <c r="C831" s="626" t="s">
        <v>5155</v>
      </c>
      <c r="D831" s="626" t="s">
        <v>5522</v>
      </c>
      <c r="E831" s="626" t="s">
        <v>5523</v>
      </c>
      <c r="F831" s="629">
        <v>6</v>
      </c>
      <c r="G831" s="629">
        <v>660</v>
      </c>
      <c r="H831" s="629">
        <v>1</v>
      </c>
      <c r="I831" s="629">
        <v>110</v>
      </c>
      <c r="J831" s="629"/>
      <c r="K831" s="629"/>
      <c r="L831" s="629"/>
      <c r="M831" s="629"/>
      <c r="N831" s="629"/>
      <c r="O831" s="629"/>
      <c r="P831" s="642"/>
      <c r="Q831" s="630"/>
    </row>
    <row r="832" spans="1:17" ht="14.4" customHeight="1" x14ac:dyDescent="0.3">
      <c r="A832" s="625" t="s">
        <v>526</v>
      </c>
      <c r="B832" s="626" t="s">
        <v>5634</v>
      </c>
      <c r="C832" s="626" t="s">
        <v>5155</v>
      </c>
      <c r="D832" s="626" t="s">
        <v>5561</v>
      </c>
      <c r="E832" s="626" t="s">
        <v>5562</v>
      </c>
      <c r="F832" s="629">
        <v>1</v>
      </c>
      <c r="G832" s="629">
        <v>3530</v>
      </c>
      <c r="H832" s="629">
        <v>1</v>
      </c>
      <c r="I832" s="629">
        <v>3530</v>
      </c>
      <c r="J832" s="629"/>
      <c r="K832" s="629"/>
      <c r="L832" s="629"/>
      <c r="M832" s="629"/>
      <c r="N832" s="629"/>
      <c r="O832" s="629"/>
      <c r="P832" s="642"/>
      <c r="Q832" s="630"/>
    </row>
    <row r="833" spans="1:17" ht="14.4" customHeight="1" x14ac:dyDescent="0.3">
      <c r="A833" s="625" t="s">
        <v>526</v>
      </c>
      <c r="B833" s="626" t="s">
        <v>5634</v>
      </c>
      <c r="C833" s="626" t="s">
        <v>5155</v>
      </c>
      <c r="D833" s="626" t="s">
        <v>5563</v>
      </c>
      <c r="E833" s="626" t="s">
        <v>5564</v>
      </c>
      <c r="F833" s="629">
        <v>2</v>
      </c>
      <c r="G833" s="629">
        <v>2452</v>
      </c>
      <c r="H833" s="629">
        <v>1</v>
      </c>
      <c r="I833" s="629">
        <v>1226</v>
      </c>
      <c r="J833" s="629"/>
      <c r="K833" s="629"/>
      <c r="L833" s="629"/>
      <c r="M833" s="629"/>
      <c r="N833" s="629"/>
      <c r="O833" s="629"/>
      <c r="P833" s="642"/>
      <c r="Q833" s="630"/>
    </row>
    <row r="834" spans="1:17" ht="14.4" customHeight="1" x14ac:dyDescent="0.3">
      <c r="A834" s="625" t="s">
        <v>526</v>
      </c>
      <c r="B834" s="626" t="s">
        <v>5634</v>
      </c>
      <c r="C834" s="626" t="s">
        <v>5155</v>
      </c>
      <c r="D834" s="626" t="s">
        <v>6169</v>
      </c>
      <c r="E834" s="626" t="s">
        <v>6170</v>
      </c>
      <c r="F834" s="629">
        <v>1</v>
      </c>
      <c r="G834" s="629">
        <v>1340</v>
      </c>
      <c r="H834" s="629">
        <v>1</v>
      </c>
      <c r="I834" s="629">
        <v>1340</v>
      </c>
      <c r="J834" s="629"/>
      <c r="K834" s="629"/>
      <c r="L834" s="629"/>
      <c r="M834" s="629"/>
      <c r="N834" s="629"/>
      <c r="O834" s="629"/>
      <c r="P834" s="642"/>
      <c r="Q834" s="630"/>
    </row>
    <row r="835" spans="1:17" ht="14.4" customHeight="1" x14ac:dyDescent="0.3">
      <c r="A835" s="625" t="s">
        <v>526</v>
      </c>
      <c r="B835" s="626" t="s">
        <v>5634</v>
      </c>
      <c r="C835" s="626" t="s">
        <v>5155</v>
      </c>
      <c r="D835" s="626" t="s">
        <v>6171</v>
      </c>
      <c r="E835" s="626" t="s">
        <v>6172</v>
      </c>
      <c r="F835" s="629">
        <v>1</v>
      </c>
      <c r="G835" s="629">
        <v>652</v>
      </c>
      <c r="H835" s="629">
        <v>1</v>
      </c>
      <c r="I835" s="629">
        <v>652</v>
      </c>
      <c r="J835" s="629"/>
      <c r="K835" s="629"/>
      <c r="L835" s="629"/>
      <c r="M835" s="629"/>
      <c r="N835" s="629"/>
      <c r="O835" s="629"/>
      <c r="P835" s="642"/>
      <c r="Q835" s="630"/>
    </row>
    <row r="836" spans="1:17" ht="14.4" customHeight="1" x14ac:dyDescent="0.3">
      <c r="A836" s="625" t="s">
        <v>526</v>
      </c>
      <c r="B836" s="626" t="s">
        <v>5634</v>
      </c>
      <c r="C836" s="626" t="s">
        <v>5155</v>
      </c>
      <c r="D836" s="626" t="s">
        <v>5575</v>
      </c>
      <c r="E836" s="626" t="s">
        <v>5576</v>
      </c>
      <c r="F836" s="629">
        <v>1</v>
      </c>
      <c r="G836" s="629">
        <v>3775</v>
      </c>
      <c r="H836" s="629">
        <v>1</v>
      </c>
      <c r="I836" s="629">
        <v>3775</v>
      </c>
      <c r="J836" s="629"/>
      <c r="K836" s="629"/>
      <c r="L836" s="629"/>
      <c r="M836" s="629"/>
      <c r="N836" s="629"/>
      <c r="O836" s="629"/>
      <c r="P836" s="642"/>
      <c r="Q836" s="630"/>
    </row>
    <row r="837" spans="1:17" ht="14.4" customHeight="1" x14ac:dyDescent="0.3">
      <c r="A837" s="625" t="s">
        <v>526</v>
      </c>
      <c r="B837" s="626" t="s">
        <v>5634</v>
      </c>
      <c r="C837" s="626" t="s">
        <v>5155</v>
      </c>
      <c r="D837" s="626" t="s">
        <v>6173</v>
      </c>
      <c r="E837" s="626" t="s">
        <v>6174</v>
      </c>
      <c r="F837" s="629">
        <v>3</v>
      </c>
      <c r="G837" s="629">
        <v>978</v>
      </c>
      <c r="H837" s="629">
        <v>1</v>
      </c>
      <c r="I837" s="629">
        <v>326</v>
      </c>
      <c r="J837" s="629"/>
      <c r="K837" s="629"/>
      <c r="L837" s="629"/>
      <c r="M837" s="629"/>
      <c r="N837" s="629"/>
      <c r="O837" s="629"/>
      <c r="P837" s="642"/>
      <c r="Q837" s="630"/>
    </row>
    <row r="838" spans="1:17" ht="14.4" customHeight="1" x14ac:dyDescent="0.3">
      <c r="A838" s="625" t="s">
        <v>526</v>
      </c>
      <c r="B838" s="626" t="s">
        <v>5634</v>
      </c>
      <c r="C838" s="626" t="s">
        <v>5155</v>
      </c>
      <c r="D838" s="626" t="s">
        <v>6175</v>
      </c>
      <c r="E838" s="626" t="s">
        <v>6176</v>
      </c>
      <c r="F838" s="629">
        <v>1</v>
      </c>
      <c r="G838" s="629">
        <v>2536</v>
      </c>
      <c r="H838" s="629">
        <v>1</v>
      </c>
      <c r="I838" s="629">
        <v>2536</v>
      </c>
      <c r="J838" s="629"/>
      <c r="K838" s="629"/>
      <c r="L838" s="629"/>
      <c r="M838" s="629"/>
      <c r="N838" s="629"/>
      <c r="O838" s="629"/>
      <c r="P838" s="642"/>
      <c r="Q838" s="630"/>
    </row>
    <row r="839" spans="1:17" ht="14.4" customHeight="1" x14ac:dyDescent="0.3">
      <c r="A839" s="625" t="s">
        <v>526</v>
      </c>
      <c r="B839" s="626" t="s">
        <v>5634</v>
      </c>
      <c r="C839" s="626" t="s">
        <v>5155</v>
      </c>
      <c r="D839" s="626" t="s">
        <v>6177</v>
      </c>
      <c r="E839" s="626" t="s">
        <v>6178</v>
      </c>
      <c r="F839" s="629">
        <v>2</v>
      </c>
      <c r="G839" s="629">
        <v>6228</v>
      </c>
      <c r="H839" s="629">
        <v>1</v>
      </c>
      <c r="I839" s="629">
        <v>3114</v>
      </c>
      <c r="J839" s="629"/>
      <c r="K839" s="629"/>
      <c r="L839" s="629"/>
      <c r="M839" s="629"/>
      <c r="N839" s="629"/>
      <c r="O839" s="629"/>
      <c r="P839" s="642"/>
      <c r="Q839" s="630"/>
    </row>
    <row r="840" spans="1:17" ht="14.4" customHeight="1" x14ac:dyDescent="0.3">
      <c r="A840" s="625" t="s">
        <v>526</v>
      </c>
      <c r="B840" s="626" t="s">
        <v>5634</v>
      </c>
      <c r="C840" s="626" t="s">
        <v>5155</v>
      </c>
      <c r="D840" s="626" t="s">
        <v>5622</v>
      </c>
      <c r="E840" s="626" t="s">
        <v>5623</v>
      </c>
      <c r="F840" s="629">
        <v>1</v>
      </c>
      <c r="G840" s="629">
        <v>1756</v>
      </c>
      <c r="H840" s="629">
        <v>1</v>
      </c>
      <c r="I840" s="629">
        <v>1756</v>
      </c>
      <c r="J840" s="629"/>
      <c r="K840" s="629"/>
      <c r="L840" s="629"/>
      <c r="M840" s="629"/>
      <c r="N840" s="629"/>
      <c r="O840" s="629"/>
      <c r="P840" s="642"/>
      <c r="Q840" s="630"/>
    </row>
    <row r="841" spans="1:17" ht="14.4" customHeight="1" x14ac:dyDescent="0.3">
      <c r="A841" s="625" t="s">
        <v>526</v>
      </c>
      <c r="B841" s="626" t="s">
        <v>5634</v>
      </c>
      <c r="C841" s="626" t="s">
        <v>5155</v>
      </c>
      <c r="D841" s="626" t="s">
        <v>5528</v>
      </c>
      <c r="E841" s="626" t="s">
        <v>5529</v>
      </c>
      <c r="F841" s="629">
        <v>1</v>
      </c>
      <c r="G841" s="629">
        <v>3998</v>
      </c>
      <c r="H841" s="629">
        <v>1</v>
      </c>
      <c r="I841" s="629">
        <v>3998</v>
      </c>
      <c r="J841" s="629"/>
      <c r="K841" s="629"/>
      <c r="L841" s="629"/>
      <c r="M841" s="629"/>
      <c r="N841" s="629"/>
      <c r="O841" s="629"/>
      <c r="P841" s="642"/>
      <c r="Q841" s="630"/>
    </row>
    <row r="842" spans="1:17" ht="14.4" customHeight="1" x14ac:dyDescent="0.3">
      <c r="A842" s="625" t="s">
        <v>526</v>
      </c>
      <c r="B842" s="626" t="s">
        <v>5634</v>
      </c>
      <c r="C842" s="626" t="s">
        <v>5155</v>
      </c>
      <c r="D842" s="626" t="s">
        <v>5530</v>
      </c>
      <c r="E842" s="626" t="s">
        <v>5531</v>
      </c>
      <c r="F842" s="629">
        <v>2</v>
      </c>
      <c r="G842" s="629">
        <v>612</v>
      </c>
      <c r="H842" s="629">
        <v>1</v>
      </c>
      <c r="I842" s="629">
        <v>306</v>
      </c>
      <c r="J842" s="629"/>
      <c r="K842" s="629"/>
      <c r="L842" s="629"/>
      <c r="M842" s="629"/>
      <c r="N842" s="629"/>
      <c r="O842" s="629"/>
      <c r="P842" s="642"/>
      <c r="Q842" s="630"/>
    </row>
    <row r="843" spans="1:17" ht="14.4" customHeight="1" x14ac:dyDescent="0.3">
      <c r="A843" s="625" t="s">
        <v>526</v>
      </c>
      <c r="B843" s="626" t="s">
        <v>5634</v>
      </c>
      <c r="C843" s="626" t="s">
        <v>5155</v>
      </c>
      <c r="D843" s="626" t="s">
        <v>5532</v>
      </c>
      <c r="E843" s="626" t="s">
        <v>5533</v>
      </c>
      <c r="F843" s="629">
        <v>1</v>
      </c>
      <c r="G843" s="629">
        <v>921</v>
      </c>
      <c r="H843" s="629">
        <v>1</v>
      </c>
      <c r="I843" s="629">
        <v>921</v>
      </c>
      <c r="J843" s="629"/>
      <c r="K843" s="629"/>
      <c r="L843" s="629"/>
      <c r="M843" s="629"/>
      <c r="N843" s="629"/>
      <c r="O843" s="629"/>
      <c r="P843" s="642"/>
      <c r="Q843" s="630"/>
    </row>
    <row r="844" spans="1:17" ht="14.4" customHeight="1" x14ac:dyDescent="0.3">
      <c r="A844" s="625" t="s">
        <v>526</v>
      </c>
      <c r="B844" s="626" t="s">
        <v>5634</v>
      </c>
      <c r="C844" s="626" t="s">
        <v>5155</v>
      </c>
      <c r="D844" s="626" t="s">
        <v>5534</v>
      </c>
      <c r="E844" s="626" t="s">
        <v>5535</v>
      </c>
      <c r="F844" s="629">
        <v>2</v>
      </c>
      <c r="G844" s="629">
        <v>2068</v>
      </c>
      <c r="H844" s="629">
        <v>1</v>
      </c>
      <c r="I844" s="629">
        <v>1034</v>
      </c>
      <c r="J844" s="629"/>
      <c r="K844" s="629"/>
      <c r="L844" s="629"/>
      <c r="M844" s="629"/>
      <c r="N844" s="629"/>
      <c r="O844" s="629"/>
      <c r="P844" s="642"/>
      <c r="Q844" s="630"/>
    </row>
    <row r="845" spans="1:17" ht="14.4" customHeight="1" x14ac:dyDescent="0.3">
      <c r="A845" s="625" t="s">
        <v>526</v>
      </c>
      <c r="B845" s="626" t="s">
        <v>5634</v>
      </c>
      <c r="C845" s="626" t="s">
        <v>5155</v>
      </c>
      <c r="D845" s="626" t="s">
        <v>6179</v>
      </c>
      <c r="E845" s="626" t="s">
        <v>6180</v>
      </c>
      <c r="F845" s="629">
        <v>1</v>
      </c>
      <c r="G845" s="629">
        <v>526</v>
      </c>
      <c r="H845" s="629">
        <v>1</v>
      </c>
      <c r="I845" s="629">
        <v>526</v>
      </c>
      <c r="J845" s="629"/>
      <c r="K845" s="629"/>
      <c r="L845" s="629"/>
      <c r="M845" s="629"/>
      <c r="N845" s="629"/>
      <c r="O845" s="629"/>
      <c r="P845" s="642"/>
      <c r="Q845" s="630"/>
    </row>
    <row r="846" spans="1:17" ht="14.4" customHeight="1" x14ac:dyDescent="0.3">
      <c r="A846" s="625" t="s">
        <v>526</v>
      </c>
      <c r="B846" s="626" t="s">
        <v>5634</v>
      </c>
      <c r="C846" s="626" t="s">
        <v>5155</v>
      </c>
      <c r="D846" s="626" t="s">
        <v>5407</v>
      </c>
      <c r="E846" s="626" t="s">
        <v>5408</v>
      </c>
      <c r="F846" s="629">
        <v>3</v>
      </c>
      <c r="G846" s="629">
        <v>12915</v>
      </c>
      <c r="H846" s="629">
        <v>1</v>
      </c>
      <c r="I846" s="629">
        <v>4305</v>
      </c>
      <c r="J846" s="629"/>
      <c r="K846" s="629"/>
      <c r="L846" s="629"/>
      <c r="M846" s="629"/>
      <c r="N846" s="629"/>
      <c r="O846" s="629"/>
      <c r="P846" s="642"/>
      <c r="Q846" s="630"/>
    </row>
    <row r="847" spans="1:17" ht="14.4" customHeight="1" x14ac:dyDescent="0.3">
      <c r="A847" s="625" t="s">
        <v>526</v>
      </c>
      <c r="B847" s="626" t="s">
        <v>5634</v>
      </c>
      <c r="C847" s="626" t="s">
        <v>5155</v>
      </c>
      <c r="D847" s="626" t="s">
        <v>5411</v>
      </c>
      <c r="E847" s="626" t="s">
        <v>5412</v>
      </c>
      <c r="F847" s="629">
        <v>61</v>
      </c>
      <c r="G847" s="629">
        <v>48556</v>
      </c>
      <c r="H847" s="629">
        <v>1</v>
      </c>
      <c r="I847" s="629">
        <v>796</v>
      </c>
      <c r="J847" s="629">
        <v>55</v>
      </c>
      <c r="K847" s="629">
        <v>43996</v>
      </c>
      <c r="L847" s="629">
        <v>0.90608781612982947</v>
      </c>
      <c r="M847" s="629">
        <v>799.92727272727268</v>
      </c>
      <c r="N847" s="629">
        <v>34</v>
      </c>
      <c r="O847" s="629">
        <v>27404</v>
      </c>
      <c r="P847" s="642">
        <v>0.5643792734162616</v>
      </c>
      <c r="Q847" s="630">
        <v>806</v>
      </c>
    </row>
    <row r="848" spans="1:17" ht="14.4" customHeight="1" x14ac:dyDescent="0.3">
      <c r="A848" s="625" t="s">
        <v>526</v>
      </c>
      <c r="B848" s="626" t="s">
        <v>5634</v>
      </c>
      <c r="C848" s="626" t="s">
        <v>5155</v>
      </c>
      <c r="D848" s="626" t="s">
        <v>5619</v>
      </c>
      <c r="E848" s="626" t="s">
        <v>5620</v>
      </c>
      <c r="F848" s="629">
        <v>1</v>
      </c>
      <c r="G848" s="629">
        <v>3096</v>
      </c>
      <c r="H848" s="629">
        <v>1</v>
      </c>
      <c r="I848" s="629">
        <v>3096</v>
      </c>
      <c r="J848" s="629"/>
      <c r="K848" s="629"/>
      <c r="L848" s="629"/>
      <c r="M848" s="629"/>
      <c r="N848" s="629"/>
      <c r="O848" s="629"/>
      <c r="P848" s="642"/>
      <c r="Q848" s="630"/>
    </row>
    <row r="849" spans="1:17" ht="14.4" customHeight="1" x14ac:dyDescent="0.3">
      <c r="A849" s="625" t="s">
        <v>526</v>
      </c>
      <c r="B849" s="626" t="s">
        <v>5634</v>
      </c>
      <c r="C849" s="626" t="s">
        <v>5155</v>
      </c>
      <c r="D849" s="626" t="s">
        <v>6181</v>
      </c>
      <c r="E849" s="626" t="s">
        <v>6182</v>
      </c>
      <c r="F849" s="629">
        <v>1</v>
      </c>
      <c r="G849" s="629">
        <v>4031</v>
      </c>
      <c r="H849" s="629">
        <v>1</v>
      </c>
      <c r="I849" s="629">
        <v>4031</v>
      </c>
      <c r="J849" s="629"/>
      <c r="K849" s="629"/>
      <c r="L849" s="629"/>
      <c r="M849" s="629"/>
      <c r="N849" s="629"/>
      <c r="O849" s="629"/>
      <c r="P849" s="642"/>
      <c r="Q849" s="630"/>
    </row>
    <row r="850" spans="1:17" ht="14.4" customHeight="1" x14ac:dyDescent="0.3">
      <c r="A850" s="625" t="s">
        <v>526</v>
      </c>
      <c r="B850" s="626" t="s">
        <v>5634</v>
      </c>
      <c r="C850" s="626" t="s">
        <v>5155</v>
      </c>
      <c r="D850" s="626" t="s">
        <v>6183</v>
      </c>
      <c r="E850" s="626" t="s">
        <v>6184</v>
      </c>
      <c r="F850" s="629">
        <v>323</v>
      </c>
      <c r="G850" s="629">
        <v>110143</v>
      </c>
      <c r="H850" s="629">
        <v>1</v>
      </c>
      <c r="I850" s="629">
        <v>341</v>
      </c>
      <c r="J850" s="629">
        <v>323</v>
      </c>
      <c r="K850" s="629">
        <v>110459</v>
      </c>
      <c r="L850" s="629">
        <v>1.0028689975758787</v>
      </c>
      <c r="M850" s="629">
        <v>341.97832817337462</v>
      </c>
      <c r="N850" s="629">
        <v>297</v>
      </c>
      <c r="O850" s="629">
        <v>102156</v>
      </c>
      <c r="P850" s="642">
        <v>0.92748517835904232</v>
      </c>
      <c r="Q850" s="630">
        <v>343.95959595959596</v>
      </c>
    </row>
    <row r="851" spans="1:17" ht="14.4" customHeight="1" x14ac:dyDescent="0.3">
      <c r="A851" s="625" t="s">
        <v>526</v>
      </c>
      <c r="B851" s="626" t="s">
        <v>5634</v>
      </c>
      <c r="C851" s="626" t="s">
        <v>5155</v>
      </c>
      <c r="D851" s="626" t="s">
        <v>5185</v>
      </c>
      <c r="E851" s="626" t="s">
        <v>5186</v>
      </c>
      <c r="F851" s="629">
        <v>376</v>
      </c>
      <c r="G851" s="629">
        <v>86480</v>
      </c>
      <c r="H851" s="629">
        <v>1</v>
      </c>
      <c r="I851" s="629">
        <v>230</v>
      </c>
      <c r="J851" s="629">
        <v>388</v>
      </c>
      <c r="K851" s="629">
        <v>89628</v>
      </c>
      <c r="L851" s="629">
        <v>1.0364014801110084</v>
      </c>
      <c r="M851" s="629">
        <v>231</v>
      </c>
      <c r="N851" s="629">
        <v>362</v>
      </c>
      <c r="O851" s="629">
        <v>83982</v>
      </c>
      <c r="P851" s="642">
        <v>0.97111470860314519</v>
      </c>
      <c r="Q851" s="630">
        <v>231.99447513812154</v>
      </c>
    </row>
    <row r="852" spans="1:17" ht="14.4" customHeight="1" x14ac:dyDescent="0.3">
      <c r="A852" s="625" t="s">
        <v>526</v>
      </c>
      <c r="B852" s="626" t="s">
        <v>5634</v>
      </c>
      <c r="C852" s="626" t="s">
        <v>5155</v>
      </c>
      <c r="D852" s="626" t="s">
        <v>5217</v>
      </c>
      <c r="E852" s="626" t="s">
        <v>5218</v>
      </c>
      <c r="F852" s="629">
        <v>6</v>
      </c>
      <c r="G852" s="629">
        <v>3618</v>
      </c>
      <c r="H852" s="629">
        <v>1</v>
      </c>
      <c r="I852" s="629">
        <v>603</v>
      </c>
      <c r="J852" s="629">
        <v>13</v>
      </c>
      <c r="K852" s="629">
        <v>7852</v>
      </c>
      <c r="L852" s="629">
        <v>2.1702598120508569</v>
      </c>
      <c r="M852" s="629">
        <v>604</v>
      </c>
      <c r="N852" s="629">
        <v>20</v>
      </c>
      <c r="O852" s="629">
        <v>12120</v>
      </c>
      <c r="P852" s="642">
        <v>3.3499170812603647</v>
      </c>
      <c r="Q852" s="630">
        <v>606</v>
      </c>
    </row>
    <row r="853" spans="1:17" ht="14.4" customHeight="1" x14ac:dyDescent="0.3">
      <c r="A853" s="625" t="s">
        <v>526</v>
      </c>
      <c r="B853" s="626" t="s">
        <v>5634</v>
      </c>
      <c r="C853" s="626" t="s">
        <v>5155</v>
      </c>
      <c r="D853" s="626" t="s">
        <v>5284</v>
      </c>
      <c r="E853" s="626" t="s">
        <v>5218</v>
      </c>
      <c r="F853" s="629">
        <v>2</v>
      </c>
      <c r="G853" s="629">
        <v>1034</v>
      </c>
      <c r="H853" s="629">
        <v>1</v>
      </c>
      <c r="I853" s="629">
        <v>517</v>
      </c>
      <c r="J853" s="629">
        <v>4</v>
      </c>
      <c r="K853" s="629">
        <v>2072</v>
      </c>
      <c r="L853" s="629">
        <v>2.0038684719535782</v>
      </c>
      <c r="M853" s="629">
        <v>518</v>
      </c>
      <c r="N853" s="629">
        <v>3</v>
      </c>
      <c r="O853" s="629">
        <v>1560</v>
      </c>
      <c r="P853" s="642">
        <v>1.5087040618955512</v>
      </c>
      <c r="Q853" s="630">
        <v>520</v>
      </c>
    </row>
    <row r="854" spans="1:17" ht="14.4" customHeight="1" x14ac:dyDescent="0.3">
      <c r="A854" s="625" t="s">
        <v>526</v>
      </c>
      <c r="B854" s="626" t="s">
        <v>5634</v>
      </c>
      <c r="C854" s="626" t="s">
        <v>5155</v>
      </c>
      <c r="D854" s="626" t="s">
        <v>6185</v>
      </c>
      <c r="E854" s="626" t="s">
        <v>6186</v>
      </c>
      <c r="F854" s="629">
        <v>210</v>
      </c>
      <c r="G854" s="629">
        <v>1957200</v>
      </c>
      <c r="H854" s="629">
        <v>1</v>
      </c>
      <c r="I854" s="629">
        <v>9320</v>
      </c>
      <c r="J854" s="629">
        <v>234</v>
      </c>
      <c r="K854" s="629">
        <v>2180880</v>
      </c>
      <c r="L854" s="629">
        <v>1.1142857142857143</v>
      </c>
      <c r="M854" s="629">
        <v>9320</v>
      </c>
      <c r="N854" s="629">
        <v>95</v>
      </c>
      <c r="O854" s="629">
        <v>885400</v>
      </c>
      <c r="P854" s="642">
        <v>0.45238095238095238</v>
      </c>
      <c r="Q854" s="630">
        <v>9320</v>
      </c>
    </row>
    <row r="855" spans="1:17" ht="14.4" customHeight="1" x14ac:dyDescent="0.3">
      <c r="A855" s="625" t="s">
        <v>526</v>
      </c>
      <c r="B855" s="626" t="s">
        <v>5634</v>
      </c>
      <c r="C855" s="626" t="s">
        <v>5155</v>
      </c>
      <c r="D855" s="626" t="s">
        <v>6187</v>
      </c>
      <c r="E855" s="626" t="s">
        <v>6188</v>
      </c>
      <c r="F855" s="629">
        <v>58</v>
      </c>
      <c r="G855" s="629">
        <v>53708</v>
      </c>
      <c r="H855" s="629">
        <v>1</v>
      </c>
      <c r="I855" s="629">
        <v>926</v>
      </c>
      <c r="J855" s="629">
        <v>74</v>
      </c>
      <c r="K855" s="629">
        <v>68746</v>
      </c>
      <c r="L855" s="629">
        <v>1.2799955313919713</v>
      </c>
      <c r="M855" s="629">
        <v>929</v>
      </c>
      <c r="N855" s="629">
        <v>51</v>
      </c>
      <c r="O855" s="629">
        <v>56610</v>
      </c>
      <c r="P855" s="642">
        <v>1.0540329187458106</v>
      </c>
      <c r="Q855" s="630">
        <v>1110</v>
      </c>
    </row>
    <row r="856" spans="1:17" ht="14.4" customHeight="1" x14ac:dyDescent="0.3">
      <c r="A856" s="625" t="s">
        <v>526</v>
      </c>
      <c r="B856" s="626" t="s">
        <v>5634</v>
      </c>
      <c r="C856" s="626" t="s">
        <v>5155</v>
      </c>
      <c r="D856" s="626" t="s">
        <v>5237</v>
      </c>
      <c r="E856" s="626" t="s">
        <v>5238</v>
      </c>
      <c r="F856" s="629">
        <v>1</v>
      </c>
      <c r="G856" s="629">
        <v>734</v>
      </c>
      <c r="H856" s="629">
        <v>1</v>
      </c>
      <c r="I856" s="629">
        <v>734</v>
      </c>
      <c r="J856" s="629"/>
      <c r="K856" s="629"/>
      <c r="L856" s="629"/>
      <c r="M856" s="629"/>
      <c r="N856" s="629"/>
      <c r="O856" s="629"/>
      <c r="P856" s="642"/>
      <c r="Q856" s="630"/>
    </row>
    <row r="857" spans="1:17" ht="14.4" customHeight="1" x14ac:dyDescent="0.3">
      <c r="A857" s="625" t="s">
        <v>526</v>
      </c>
      <c r="B857" s="626" t="s">
        <v>5634</v>
      </c>
      <c r="C857" s="626" t="s">
        <v>5155</v>
      </c>
      <c r="D857" s="626" t="s">
        <v>6189</v>
      </c>
      <c r="E857" s="626" t="s">
        <v>6190</v>
      </c>
      <c r="F857" s="629">
        <v>0</v>
      </c>
      <c r="G857" s="629">
        <v>0</v>
      </c>
      <c r="H857" s="629"/>
      <c r="I857" s="629"/>
      <c r="J857" s="629">
        <v>0</v>
      </c>
      <c r="K857" s="629">
        <v>0</v>
      </c>
      <c r="L857" s="629"/>
      <c r="M857" s="629"/>
      <c r="N857" s="629">
        <v>0</v>
      </c>
      <c r="O857" s="629">
        <v>0</v>
      </c>
      <c r="P857" s="642"/>
      <c r="Q857" s="630"/>
    </row>
    <row r="858" spans="1:17" ht="14.4" customHeight="1" x14ac:dyDescent="0.3">
      <c r="A858" s="625" t="s">
        <v>526</v>
      </c>
      <c r="B858" s="626" t="s">
        <v>5634</v>
      </c>
      <c r="C858" s="626" t="s">
        <v>5155</v>
      </c>
      <c r="D858" s="626" t="s">
        <v>6191</v>
      </c>
      <c r="E858" s="626" t="s">
        <v>6192</v>
      </c>
      <c r="F858" s="629">
        <v>234</v>
      </c>
      <c r="G858" s="629">
        <v>0</v>
      </c>
      <c r="H858" s="629"/>
      <c r="I858" s="629">
        <v>0</v>
      </c>
      <c r="J858" s="629">
        <v>394</v>
      </c>
      <c r="K858" s="629">
        <v>0</v>
      </c>
      <c r="L858" s="629"/>
      <c r="M858" s="629">
        <v>0</v>
      </c>
      <c r="N858" s="629">
        <v>426</v>
      </c>
      <c r="O858" s="629">
        <v>0</v>
      </c>
      <c r="P858" s="642"/>
      <c r="Q858" s="630">
        <v>0</v>
      </c>
    </row>
    <row r="859" spans="1:17" ht="14.4" customHeight="1" x14ac:dyDescent="0.3">
      <c r="A859" s="625" t="s">
        <v>526</v>
      </c>
      <c r="B859" s="626" t="s">
        <v>5634</v>
      </c>
      <c r="C859" s="626" t="s">
        <v>5155</v>
      </c>
      <c r="D859" s="626" t="s">
        <v>5295</v>
      </c>
      <c r="E859" s="626" t="s">
        <v>5296</v>
      </c>
      <c r="F859" s="629">
        <v>1380</v>
      </c>
      <c r="G859" s="629">
        <v>0</v>
      </c>
      <c r="H859" s="629"/>
      <c r="I859" s="629">
        <v>0</v>
      </c>
      <c r="J859" s="629">
        <v>1156</v>
      </c>
      <c r="K859" s="629">
        <v>0</v>
      </c>
      <c r="L859" s="629"/>
      <c r="M859" s="629">
        <v>0</v>
      </c>
      <c r="N859" s="629">
        <v>1108</v>
      </c>
      <c r="O859" s="629">
        <v>0</v>
      </c>
      <c r="P859" s="642"/>
      <c r="Q859" s="630">
        <v>0</v>
      </c>
    </row>
    <row r="860" spans="1:17" ht="14.4" customHeight="1" x14ac:dyDescent="0.3">
      <c r="A860" s="625" t="s">
        <v>526</v>
      </c>
      <c r="B860" s="626" t="s">
        <v>5634</v>
      </c>
      <c r="C860" s="626" t="s">
        <v>5155</v>
      </c>
      <c r="D860" s="626" t="s">
        <v>5241</v>
      </c>
      <c r="E860" s="626" t="s">
        <v>5242</v>
      </c>
      <c r="F860" s="629">
        <v>38</v>
      </c>
      <c r="G860" s="629">
        <v>0</v>
      </c>
      <c r="H860" s="629"/>
      <c r="I860" s="629">
        <v>0</v>
      </c>
      <c r="J860" s="629">
        <v>11</v>
      </c>
      <c r="K860" s="629">
        <v>0</v>
      </c>
      <c r="L860" s="629"/>
      <c r="M860" s="629">
        <v>0</v>
      </c>
      <c r="N860" s="629">
        <v>11</v>
      </c>
      <c r="O860" s="629">
        <v>0</v>
      </c>
      <c r="P860" s="642"/>
      <c r="Q860" s="630">
        <v>0</v>
      </c>
    </row>
    <row r="861" spans="1:17" ht="14.4" customHeight="1" x14ac:dyDescent="0.3">
      <c r="A861" s="625" t="s">
        <v>526</v>
      </c>
      <c r="B861" s="626" t="s">
        <v>5634</v>
      </c>
      <c r="C861" s="626" t="s">
        <v>5155</v>
      </c>
      <c r="D861" s="626" t="s">
        <v>6193</v>
      </c>
      <c r="E861" s="626" t="s">
        <v>6194</v>
      </c>
      <c r="F861" s="629">
        <v>105</v>
      </c>
      <c r="G861" s="629">
        <v>0</v>
      </c>
      <c r="H861" s="629"/>
      <c r="I861" s="629">
        <v>0</v>
      </c>
      <c r="J861" s="629">
        <v>103</v>
      </c>
      <c r="K861" s="629">
        <v>0</v>
      </c>
      <c r="L861" s="629"/>
      <c r="M861" s="629">
        <v>0</v>
      </c>
      <c r="N861" s="629">
        <v>92</v>
      </c>
      <c r="O861" s="629">
        <v>0</v>
      </c>
      <c r="P861" s="642"/>
      <c r="Q861" s="630">
        <v>0</v>
      </c>
    </row>
    <row r="862" spans="1:17" ht="14.4" customHeight="1" x14ac:dyDescent="0.3">
      <c r="A862" s="625" t="s">
        <v>526</v>
      </c>
      <c r="B862" s="626" t="s">
        <v>5634</v>
      </c>
      <c r="C862" s="626" t="s">
        <v>5155</v>
      </c>
      <c r="D862" s="626" t="s">
        <v>6195</v>
      </c>
      <c r="E862" s="626" t="s">
        <v>6196</v>
      </c>
      <c r="F862" s="629">
        <v>106</v>
      </c>
      <c r="G862" s="629">
        <v>0</v>
      </c>
      <c r="H862" s="629"/>
      <c r="I862" s="629">
        <v>0</v>
      </c>
      <c r="J862" s="629">
        <v>82</v>
      </c>
      <c r="K862" s="629">
        <v>0</v>
      </c>
      <c r="L862" s="629"/>
      <c r="M862" s="629">
        <v>0</v>
      </c>
      <c r="N862" s="629">
        <v>98</v>
      </c>
      <c r="O862" s="629">
        <v>0</v>
      </c>
      <c r="P862" s="642"/>
      <c r="Q862" s="630">
        <v>0</v>
      </c>
    </row>
    <row r="863" spans="1:17" ht="14.4" customHeight="1" x14ac:dyDescent="0.3">
      <c r="A863" s="625" t="s">
        <v>526</v>
      </c>
      <c r="B863" s="626" t="s">
        <v>5634</v>
      </c>
      <c r="C863" s="626" t="s">
        <v>5155</v>
      </c>
      <c r="D863" s="626" t="s">
        <v>6197</v>
      </c>
      <c r="E863" s="626" t="s">
        <v>6194</v>
      </c>
      <c r="F863" s="629">
        <v>140</v>
      </c>
      <c r="G863" s="629">
        <v>0</v>
      </c>
      <c r="H863" s="629"/>
      <c r="I863" s="629">
        <v>0</v>
      </c>
      <c r="J863" s="629">
        <v>133</v>
      </c>
      <c r="K863" s="629">
        <v>0</v>
      </c>
      <c r="L863" s="629"/>
      <c r="M863" s="629">
        <v>0</v>
      </c>
      <c r="N863" s="629">
        <v>118</v>
      </c>
      <c r="O863" s="629">
        <v>0</v>
      </c>
      <c r="P863" s="642"/>
      <c r="Q863" s="630">
        <v>0</v>
      </c>
    </row>
    <row r="864" spans="1:17" ht="14.4" customHeight="1" x14ac:dyDescent="0.3">
      <c r="A864" s="625" t="s">
        <v>526</v>
      </c>
      <c r="B864" s="626" t="s">
        <v>5634</v>
      </c>
      <c r="C864" s="626" t="s">
        <v>5155</v>
      </c>
      <c r="D864" s="626" t="s">
        <v>6198</v>
      </c>
      <c r="E864" s="626" t="s">
        <v>6199</v>
      </c>
      <c r="F864" s="629">
        <v>55</v>
      </c>
      <c r="G864" s="629">
        <v>0</v>
      </c>
      <c r="H864" s="629"/>
      <c r="I864" s="629">
        <v>0</v>
      </c>
      <c r="J864" s="629">
        <v>35</v>
      </c>
      <c r="K864" s="629">
        <v>0</v>
      </c>
      <c r="L864" s="629"/>
      <c r="M864" s="629">
        <v>0</v>
      </c>
      <c r="N864" s="629">
        <v>29</v>
      </c>
      <c r="O864" s="629">
        <v>0</v>
      </c>
      <c r="P864" s="642"/>
      <c r="Q864" s="630">
        <v>0</v>
      </c>
    </row>
    <row r="865" spans="1:17" ht="14.4" customHeight="1" x14ac:dyDescent="0.3">
      <c r="A865" s="625" t="s">
        <v>526</v>
      </c>
      <c r="B865" s="626" t="s">
        <v>5634</v>
      </c>
      <c r="C865" s="626" t="s">
        <v>5155</v>
      </c>
      <c r="D865" s="626" t="s">
        <v>6200</v>
      </c>
      <c r="E865" s="626" t="s">
        <v>6201</v>
      </c>
      <c r="F865" s="629">
        <v>2</v>
      </c>
      <c r="G865" s="629">
        <v>0</v>
      </c>
      <c r="H865" s="629"/>
      <c r="I865" s="629">
        <v>0</v>
      </c>
      <c r="J865" s="629">
        <v>6</v>
      </c>
      <c r="K865" s="629">
        <v>0</v>
      </c>
      <c r="L865" s="629"/>
      <c r="M865" s="629">
        <v>0</v>
      </c>
      <c r="N865" s="629">
        <v>10</v>
      </c>
      <c r="O865" s="629">
        <v>0</v>
      </c>
      <c r="P865" s="642"/>
      <c r="Q865" s="630">
        <v>0</v>
      </c>
    </row>
    <row r="866" spans="1:17" ht="14.4" customHeight="1" x14ac:dyDescent="0.3">
      <c r="A866" s="625" t="s">
        <v>526</v>
      </c>
      <c r="B866" s="626" t="s">
        <v>5634</v>
      </c>
      <c r="C866" s="626" t="s">
        <v>5155</v>
      </c>
      <c r="D866" s="626" t="s">
        <v>6202</v>
      </c>
      <c r="E866" s="626" t="s">
        <v>6194</v>
      </c>
      <c r="F866" s="629">
        <v>34</v>
      </c>
      <c r="G866" s="629">
        <v>0</v>
      </c>
      <c r="H866" s="629"/>
      <c r="I866" s="629">
        <v>0</v>
      </c>
      <c r="J866" s="629">
        <v>35</v>
      </c>
      <c r="K866" s="629">
        <v>0</v>
      </c>
      <c r="L866" s="629"/>
      <c r="M866" s="629">
        <v>0</v>
      </c>
      <c r="N866" s="629">
        <v>34</v>
      </c>
      <c r="O866" s="629">
        <v>0</v>
      </c>
      <c r="P866" s="642"/>
      <c r="Q866" s="630">
        <v>0</v>
      </c>
    </row>
    <row r="867" spans="1:17" ht="14.4" customHeight="1" x14ac:dyDescent="0.3">
      <c r="A867" s="625" t="s">
        <v>526</v>
      </c>
      <c r="B867" s="626" t="s">
        <v>5634</v>
      </c>
      <c r="C867" s="626" t="s">
        <v>5155</v>
      </c>
      <c r="D867" s="626" t="s">
        <v>6203</v>
      </c>
      <c r="E867" s="626" t="s">
        <v>6194</v>
      </c>
      <c r="F867" s="629">
        <v>4</v>
      </c>
      <c r="G867" s="629">
        <v>0</v>
      </c>
      <c r="H867" s="629"/>
      <c r="I867" s="629">
        <v>0</v>
      </c>
      <c r="J867" s="629">
        <v>5</v>
      </c>
      <c r="K867" s="629">
        <v>0</v>
      </c>
      <c r="L867" s="629"/>
      <c r="M867" s="629">
        <v>0</v>
      </c>
      <c r="N867" s="629">
        <v>8</v>
      </c>
      <c r="O867" s="629">
        <v>0</v>
      </c>
      <c r="P867" s="642"/>
      <c r="Q867" s="630">
        <v>0</v>
      </c>
    </row>
    <row r="868" spans="1:17" ht="14.4" customHeight="1" x14ac:dyDescent="0.3">
      <c r="A868" s="625" t="s">
        <v>526</v>
      </c>
      <c r="B868" s="626" t="s">
        <v>5634</v>
      </c>
      <c r="C868" s="626" t="s">
        <v>5155</v>
      </c>
      <c r="D868" s="626" t="s">
        <v>6204</v>
      </c>
      <c r="E868" s="626" t="s">
        <v>6205</v>
      </c>
      <c r="F868" s="629"/>
      <c r="G868" s="629"/>
      <c r="H868" s="629"/>
      <c r="I868" s="629"/>
      <c r="J868" s="629">
        <v>1</v>
      </c>
      <c r="K868" s="629">
        <v>0</v>
      </c>
      <c r="L868" s="629"/>
      <c r="M868" s="629">
        <v>0</v>
      </c>
      <c r="N868" s="629"/>
      <c r="O868" s="629"/>
      <c r="P868" s="642"/>
      <c r="Q868" s="630"/>
    </row>
    <row r="869" spans="1:17" ht="14.4" customHeight="1" x14ac:dyDescent="0.3">
      <c r="A869" s="625" t="s">
        <v>526</v>
      </c>
      <c r="B869" s="626" t="s">
        <v>5634</v>
      </c>
      <c r="C869" s="626" t="s">
        <v>5155</v>
      </c>
      <c r="D869" s="626" t="s">
        <v>6206</v>
      </c>
      <c r="E869" s="626" t="s">
        <v>6194</v>
      </c>
      <c r="F869" s="629"/>
      <c r="G869" s="629"/>
      <c r="H869" s="629"/>
      <c r="I869" s="629"/>
      <c r="J869" s="629">
        <v>1</v>
      </c>
      <c r="K869" s="629">
        <v>0</v>
      </c>
      <c r="L869" s="629"/>
      <c r="M869" s="629">
        <v>0</v>
      </c>
      <c r="N869" s="629"/>
      <c r="O869" s="629"/>
      <c r="P869" s="642"/>
      <c r="Q869" s="630"/>
    </row>
    <row r="870" spans="1:17" ht="14.4" customHeight="1" x14ac:dyDescent="0.3">
      <c r="A870" s="625" t="s">
        <v>526</v>
      </c>
      <c r="B870" s="626" t="s">
        <v>6207</v>
      </c>
      <c r="C870" s="626" t="s">
        <v>5155</v>
      </c>
      <c r="D870" s="626" t="s">
        <v>5237</v>
      </c>
      <c r="E870" s="626" t="s">
        <v>5238</v>
      </c>
      <c r="F870" s="629"/>
      <c r="G870" s="629"/>
      <c r="H870" s="629"/>
      <c r="I870" s="629"/>
      <c r="J870" s="629"/>
      <c r="K870" s="629"/>
      <c r="L870" s="629"/>
      <c r="M870" s="629"/>
      <c r="N870" s="629">
        <v>1</v>
      </c>
      <c r="O870" s="629">
        <v>742</v>
      </c>
      <c r="P870" s="642"/>
      <c r="Q870" s="630">
        <v>742</v>
      </c>
    </row>
    <row r="871" spans="1:17" ht="14.4" customHeight="1" x14ac:dyDescent="0.3">
      <c r="A871" s="625" t="s">
        <v>6208</v>
      </c>
      <c r="B871" s="626" t="s">
        <v>5138</v>
      </c>
      <c r="C871" s="626" t="s">
        <v>5144</v>
      </c>
      <c r="D871" s="626" t="s">
        <v>5271</v>
      </c>
      <c r="E871" s="626" t="s">
        <v>5272</v>
      </c>
      <c r="F871" s="629"/>
      <c r="G871" s="629"/>
      <c r="H871" s="629"/>
      <c r="I871" s="629"/>
      <c r="J871" s="629"/>
      <c r="K871" s="629"/>
      <c r="L871" s="629"/>
      <c r="M871" s="629"/>
      <c r="N871" s="629">
        <v>196</v>
      </c>
      <c r="O871" s="629">
        <v>177331</v>
      </c>
      <c r="P871" s="642"/>
      <c r="Q871" s="630">
        <v>904.75</v>
      </c>
    </row>
    <row r="872" spans="1:17" ht="14.4" customHeight="1" x14ac:dyDescent="0.3">
      <c r="A872" s="625" t="s">
        <v>6208</v>
      </c>
      <c r="B872" s="626" t="s">
        <v>5138</v>
      </c>
      <c r="C872" s="626" t="s">
        <v>5155</v>
      </c>
      <c r="D872" s="626" t="s">
        <v>5273</v>
      </c>
      <c r="E872" s="626" t="s">
        <v>5274</v>
      </c>
      <c r="F872" s="629">
        <v>1</v>
      </c>
      <c r="G872" s="629">
        <v>850</v>
      </c>
      <c r="H872" s="629">
        <v>1</v>
      </c>
      <c r="I872" s="629">
        <v>850</v>
      </c>
      <c r="J872" s="629">
        <v>1</v>
      </c>
      <c r="K872" s="629">
        <v>852</v>
      </c>
      <c r="L872" s="629">
        <v>1.0023529411764707</v>
      </c>
      <c r="M872" s="629">
        <v>852</v>
      </c>
      <c r="N872" s="629">
        <v>2</v>
      </c>
      <c r="O872" s="629">
        <v>1406</v>
      </c>
      <c r="P872" s="642">
        <v>1.6541176470588235</v>
      </c>
      <c r="Q872" s="630">
        <v>703</v>
      </c>
    </row>
    <row r="873" spans="1:17" ht="14.4" customHeight="1" x14ac:dyDescent="0.3">
      <c r="A873" s="625" t="s">
        <v>6208</v>
      </c>
      <c r="B873" s="626" t="s">
        <v>5138</v>
      </c>
      <c r="C873" s="626" t="s">
        <v>5155</v>
      </c>
      <c r="D873" s="626" t="s">
        <v>5275</v>
      </c>
      <c r="E873" s="626" t="s">
        <v>5276</v>
      </c>
      <c r="F873" s="629">
        <v>23</v>
      </c>
      <c r="G873" s="629">
        <v>4209</v>
      </c>
      <c r="H873" s="629">
        <v>1</v>
      </c>
      <c r="I873" s="629">
        <v>183</v>
      </c>
      <c r="J873" s="629">
        <v>9</v>
      </c>
      <c r="K873" s="629">
        <v>1665</v>
      </c>
      <c r="L873" s="629">
        <v>0.39558089807555241</v>
      </c>
      <c r="M873" s="629">
        <v>185</v>
      </c>
      <c r="N873" s="629">
        <v>4</v>
      </c>
      <c r="O873" s="629">
        <v>740</v>
      </c>
      <c r="P873" s="642">
        <v>0.17581373247802329</v>
      </c>
      <c r="Q873" s="630">
        <v>185</v>
      </c>
    </row>
    <row r="874" spans="1:17" ht="14.4" customHeight="1" x14ac:dyDescent="0.3">
      <c r="A874" s="625" t="s">
        <v>6208</v>
      </c>
      <c r="B874" s="626" t="s">
        <v>5138</v>
      </c>
      <c r="C874" s="626" t="s">
        <v>5155</v>
      </c>
      <c r="D874" s="626" t="s">
        <v>5304</v>
      </c>
      <c r="E874" s="626" t="s">
        <v>5305</v>
      </c>
      <c r="F874" s="629"/>
      <c r="G874" s="629"/>
      <c r="H874" s="629"/>
      <c r="I874" s="629"/>
      <c r="J874" s="629">
        <v>1</v>
      </c>
      <c r="K874" s="629">
        <v>1093</v>
      </c>
      <c r="L874" s="629"/>
      <c r="M874" s="629">
        <v>1093</v>
      </c>
      <c r="N874" s="629"/>
      <c r="O874" s="629"/>
      <c r="P874" s="642"/>
      <c r="Q874" s="630"/>
    </row>
    <row r="875" spans="1:17" ht="14.4" customHeight="1" x14ac:dyDescent="0.3">
      <c r="A875" s="625" t="s">
        <v>6208</v>
      </c>
      <c r="B875" s="626" t="s">
        <v>5138</v>
      </c>
      <c r="C875" s="626" t="s">
        <v>5155</v>
      </c>
      <c r="D875" s="626" t="s">
        <v>5291</v>
      </c>
      <c r="E875" s="626" t="s">
        <v>5292</v>
      </c>
      <c r="F875" s="629"/>
      <c r="G875" s="629"/>
      <c r="H875" s="629"/>
      <c r="I875" s="629"/>
      <c r="J875" s="629"/>
      <c r="K875" s="629"/>
      <c r="L875" s="629"/>
      <c r="M875" s="629"/>
      <c r="N875" s="629">
        <v>2</v>
      </c>
      <c r="O875" s="629">
        <v>112</v>
      </c>
      <c r="P875" s="642"/>
      <c r="Q875" s="630">
        <v>56</v>
      </c>
    </row>
    <row r="876" spans="1:17" ht="14.4" customHeight="1" x14ac:dyDescent="0.3">
      <c r="A876" s="625" t="s">
        <v>6208</v>
      </c>
      <c r="B876" s="626" t="s">
        <v>5138</v>
      </c>
      <c r="C876" s="626" t="s">
        <v>5155</v>
      </c>
      <c r="D876" s="626" t="s">
        <v>5170</v>
      </c>
      <c r="E876" s="626" t="s">
        <v>5171</v>
      </c>
      <c r="F876" s="629">
        <v>3</v>
      </c>
      <c r="G876" s="629">
        <v>102</v>
      </c>
      <c r="H876" s="629">
        <v>1</v>
      </c>
      <c r="I876" s="629">
        <v>34</v>
      </c>
      <c r="J876" s="629">
        <v>1</v>
      </c>
      <c r="K876" s="629">
        <v>34</v>
      </c>
      <c r="L876" s="629">
        <v>0.33333333333333331</v>
      </c>
      <c r="M876" s="629">
        <v>34</v>
      </c>
      <c r="N876" s="629">
        <v>1</v>
      </c>
      <c r="O876" s="629">
        <v>34</v>
      </c>
      <c r="P876" s="642">
        <v>0.33333333333333331</v>
      </c>
      <c r="Q876" s="630">
        <v>34</v>
      </c>
    </row>
    <row r="877" spans="1:17" ht="14.4" customHeight="1" x14ac:dyDescent="0.3">
      <c r="A877" s="625" t="s">
        <v>6208</v>
      </c>
      <c r="B877" s="626" t="s">
        <v>5138</v>
      </c>
      <c r="C877" s="626" t="s">
        <v>5155</v>
      </c>
      <c r="D877" s="626" t="s">
        <v>5174</v>
      </c>
      <c r="E877" s="626" t="s">
        <v>5175</v>
      </c>
      <c r="F877" s="629"/>
      <c r="G877" s="629"/>
      <c r="H877" s="629"/>
      <c r="I877" s="629"/>
      <c r="J877" s="629"/>
      <c r="K877" s="629"/>
      <c r="L877" s="629"/>
      <c r="M877" s="629"/>
      <c r="N877" s="629">
        <v>12</v>
      </c>
      <c r="O877" s="629">
        <v>0</v>
      </c>
      <c r="P877" s="642"/>
      <c r="Q877" s="630">
        <v>0</v>
      </c>
    </row>
    <row r="878" spans="1:17" ht="14.4" customHeight="1" x14ac:dyDescent="0.3">
      <c r="A878" s="625" t="s">
        <v>6208</v>
      </c>
      <c r="B878" s="626" t="s">
        <v>5138</v>
      </c>
      <c r="C878" s="626" t="s">
        <v>5155</v>
      </c>
      <c r="D878" s="626" t="s">
        <v>5176</v>
      </c>
      <c r="E878" s="626" t="s">
        <v>5177</v>
      </c>
      <c r="F878" s="629">
        <v>1</v>
      </c>
      <c r="G878" s="629">
        <v>630</v>
      </c>
      <c r="H878" s="629">
        <v>1</v>
      </c>
      <c r="I878" s="629">
        <v>630</v>
      </c>
      <c r="J878" s="629">
        <v>1</v>
      </c>
      <c r="K878" s="629">
        <v>632</v>
      </c>
      <c r="L878" s="629">
        <v>1.0031746031746032</v>
      </c>
      <c r="M878" s="629">
        <v>632</v>
      </c>
      <c r="N878" s="629">
        <v>2</v>
      </c>
      <c r="O878" s="629">
        <v>1270</v>
      </c>
      <c r="P878" s="642">
        <v>2.0158730158730158</v>
      </c>
      <c r="Q878" s="630">
        <v>635</v>
      </c>
    </row>
    <row r="879" spans="1:17" ht="14.4" customHeight="1" x14ac:dyDescent="0.3">
      <c r="A879" s="625" t="s">
        <v>6208</v>
      </c>
      <c r="B879" s="626" t="s">
        <v>5138</v>
      </c>
      <c r="C879" s="626" t="s">
        <v>5155</v>
      </c>
      <c r="D879" s="626" t="s">
        <v>5277</v>
      </c>
      <c r="E879" s="626" t="s">
        <v>5278</v>
      </c>
      <c r="F879" s="629">
        <v>14</v>
      </c>
      <c r="G879" s="629">
        <v>1400</v>
      </c>
      <c r="H879" s="629">
        <v>1</v>
      </c>
      <c r="I879" s="629">
        <v>100</v>
      </c>
      <c r="J879" s="629">
        <v>7</v>
      </c>
      <c r="K879" s="629">
        <v>700</v>
      </c>
      <c r="L879" s="629">
        <v>0.5</v>
      </c>
      <c r="M879" s="629">
        <v>100</v>
      </c>
      <c r="N879" s="629">
        <v>4</v>
      </c>
      <c r="O879" s="629">
        <v>400</v>
      </c>
      <c r="P879" s="642">
        <v>0.2857142857142857</v>
      </c>
      <c r="Q879" s="630">
        <v>100</v>
      </c>
    </row>
    <row r="880" spans="1:17" ht="14.4" customHeight="1" x14ac:dyDescent="0.3">
      <c r="A880" s="625" t="s">
        <v>6208</v>
      </c>
      <c r="B880" s="626" t="s">
        <v>5138</v>
      </c>
      <c r="C880" s="626" t="s">
        <v>5155</v>
      </c>
      <c r="D880" s="626" t="s">
        <v>5182</v>
      </c>
      <c r="E880" s="626" t="s">
        <v>5183</v>
      </c>
      <c r="F880" s="629">
        <v>45</v>
      </c>
      <c r="G880" s="629">
        <v>6975</v>
      </c>
      <c r="H880" s="629">
        <v>1</v>
      </c>
      <c r="I880" s="629">
        <v>155</v>
      </c>
      <c r="J880" s="629">
        <v>113</v>
      </c>
      <c r="K880" s="629">
        <v>17628</v>
      </c>
      <c r="L880" s="629">
        <v>2.5273118279569893</v>
      </c>
      <c r="M880" s="629">
        <v>156</v>
      </c>
      <c r="N880" s="629"/>
      <c r="O880" s="629"/>
      <c r="P880" s="642"/>
      <c r="Q880" s="630"/>
    </row>
    <row r="881" spans="1:17" ht="14.4" customHeight="1" x14ac:dyDescent="0.3">
      <c r="A881" s="625" t="s">
        <v>6208</v>
      </c>
      <c r="B881" s="626" t="s">
        <v>5138</v>
      </c>
      <c r="C881" s="626" t="s">
        <v>5155</v>
      </c>
      <c r="D881" s="626" t="s">
        <v>5184</v>
      </c>
      <c r="E881" s="626" t="s">
        <v>5183</v>
      </c>
      <c r="F881" s="629">
        <v>150</v>
      </c>
      <c r="G881" s="629">
        <v>11550</v>
      </c>
      <c r="H881" s="629">
        <v>1</v>
      </c>
      <c r="I881" s="629">
        <v>77</v>
      </c>
      <c r="J881" s="629">
        <v>137</v>
      </c>
      <c r="K881" s="629">
        <v>10686</v>
      </c>
      <c r="L881" s="629">
        <v>0.92519480519480524</v>
      </c>
      <c r="M881" s="629">
        <v>78</v>
      </c>
      <c r="N881" s="629"/>
      <c r="O881" s="629"/>
      <c r="P881" s="642"/>
      <c r="Q881" s="630"/>
    </row>
    <row r="882" spans="1:17" ht="14.4" customHeight="1" x14ac:dyDescent="0.3">
      <c r="A882" s="625" t="s">
        <v>6208</v>
      </c>
      <c r="B882" s="626" t="s">
        <v>5138</v>
      </c>
      <c r="C882" s="626" t="s">
        <v>5155</v>
      </c>
      <c r="D882" s="626" t="s">
        <v>5185</v>
      </c>
      <c r="E882" s="626" t="s">
        <v>5186</v>
      </c>
      <c r="F882" s="629">
        <v>2439</v>
      </c>
      <c r="G882" s="629">
        <v>560970</v>
      </c>
      <c r="H882" s="629">
        <v>1</v>
      </c>
      <c r="I882" s="629">
        <v>230</v>
      </c>
      <c r="J882" s="629">
        <v>2315</v>
      </c>
      <c r="K882" s="629">
        <v>534765</v>
      </c>
      <c r="L882" s="629">
        <v>0.95328627199315474</v>
      </c>
      <c r="M882" s="629">
        <v>231</v>
      </c>
      <c r="N882" s="629">
        <v>2360</v>
      </c>
      <c r="O882" s="629">
        <v>547520</v>
      </c>
      <c r="P882" s="642">
        <v>0.97602367328021111</v>
      </c>
      <c r="Q882" s="630">
        <v>232</v>
      </c>
    </row>
    <row r="883" spans="1:17" ht="14.4" customHeight="1" x14ac:dyDescent="0.3">
      <c r="A883" s="625" t="s">
        <v>6208</v>
      </c>
      <c r="B883" s="626" t="s">
        <v>5138</v>
      </c>
      <c r="C883" s="626" t="s">
        <v>5155</v>
      </c>
      <c r="D883" s="626" t="s">
        <v>5187</v>
      </c>
      <c r="E883" s="626" t="s">
        <v>5188</v>
      </c>
      <c r="F883" s="629">
        <v>1054</v>
      </c>
      <c r="G883" s="629">
        <v>121210</v>
      </c>
      <c r="H883" s="629">
        <v>1</v>
      </c>
      <c r="I883" s="629">
        <v>115</v>
      </c>
      <c r="J883" s="629">
        <v>1187</v>
      </c>
      <c r="K883" s="629">
        <v>137692</v>
      </c>
      <c r="L883" s="629">
        <v>1.1359788796303936</v>
      </c>
      <c r="M883" s="629">
        <v>116</v>
      </c>
      <c r="N883" s="629">
        <v>1515</v>
      </c>
      <c r="O883" s="629">
        <v>175740</v>
      </c>
      <c r="P883" s="642">
        <v>1.4498803729065259</v>
      </c>
      <c r="Q883" s="630">
        <v>116</v>
      </c>
    </row>
    <row r="884" spans="1:17" ht="14.4" customHeight="1" x14ac:dyDescent="0.3">
      <c r="A884" s="625" t="s">
        <v>6208</v>
      </c>
      <c r="B884" s="626" t="s">
        <v>5138</v>
      </c>
      <c r="C884" s="626" t="s">
        <v>5155</v>
      </c>
      <c r="D884" s="626" t="s">
        <v>5189</v>
      </c>
      <c r="E884" s="626" t="s">
        <v>5190</v>
      </c>
      <c r="F884" s="629"/>
      <c r="G884" s="629"/>
      <c r="H884" s="629"/>
      <c r="I884" s="629"/>
      <c r="J884" s="629"/>
      <c r="K884" s="629"/>
      <c r="L884" s="629"/>
      <c r="M884" s="629"/>
      <c r="N884" s="629">
        <v>1</v>
      </c>
      <c r="O884" s="629">
        <v>112</v>
      </c>
      <c r="P884" s="642"/>
      <c r="Q884" s="630">
        <v>112</v>
      </c>
    </row>
    <row r="885" spans="1:17" ht="14.4" customHeight="1" x14ac:dyDescent="0.3">
      <c r="A885" s="625" t="s">
        <v>6208</v>
      </c>
      <c r="B885" s="626" t="s">
        <v>5138</v>
      </c>
      <c r="C885" s="626" t="s">
        <v>5155</v>
      </c>
      <c r="D885" s="626" t="s">
        <v>5193</v>
      </c>
      <c r="E885" s="626" t="s">
        <v>5194</v>
      </c>
      <c r="F885" s="629">
        <v>251</v>
      </c>
      <c r="G885" s="629">
        <v>73794</v>
      </c>
      <c r="H885" s="629">
        <v>1</v>
      </c>
      <c r="I885" s="629">
        <v>294</v>
      </c>
      <c r="J885" s="629">
        <v>241</v>
      </c>
      <c r="K885" s="629">
        <v>71095</v>
      </c>
      <c r="L885" s="629">
        <v>0.96342521072173892</v>
      </c>
      <c r="M885" s="629">
        <v>295</v>
      </c>
      <c r="N885" s="629">
        <v>230</v>
      </c>
      <c r="O885" s="629">
        <v>68080</v>
      </c>
      <c r="P885" s="642">
        <v>0.92256823047944281</v>
      </c>
      <c r="Q885" s="630">
        <v>296</v>
      </c>
    </row>
    <row r="886" spans="1:17" ht="14.4" customHeight="1" x14ac:dyDescent="0.3">
      <c r="A886" s="625" t="s">
        <v>6208</v>
      </c>
      <c r="B886" s="626" t="s">
        <v>5138</v>
      </c>
      <c r="C886" s="626" t="s">
        <v>5155</v>
      </c>
      <c r="D886" s="626" t="s">
        <v>5195</v>
      </c>
      <c r="E886" s="626" t="s">
        <v>5196</v>
      </c>
      <c r="F886" s="629">
        <v>1</v>
      </c>
      <c r="G886" s="629">
        <v>318</v>
      </c>
      <c r="H886" s="629">
        <v>1</v>
      </c>
      <c r="I886" s="629">
        <v>318</v>
      </c>
      <c r="J886" s="629">
        <v>5</v>
      </c>
      <c r="K886" s="629">
        <v>1595</v>
      </c>
      <c r="L886" s="629">
        <v>5.0157232704402519</v>
      </c>
      <c r="M886" s="629">
        <v>319</v>
      </c>
      <c r="N886" s="629">
        <v>1</v>
      </c>
      <c r="O886" s="629">
        <v>320</v>
      </c>
      <c r="P886" s="642">
        <v>1.0062893081761006</v>
      </c>
      <c r="Q886" s="630">
        <v>320</v>
      </c>
    </row>
    <row r="887" spans="1:17" ht="14.4" customHeight="1" x14ac:dyDescent="0.3">
      <c r="A887" s="625" t="s">
        <v>6208</v>
      </c>
      <c r="B887" s="626" t="s">
        <v>5138</v>
      </c>
      <c r="C887" s="626" t="s">
        <v>5155</v>
      </c>
      <c r="D887" s="626" t="s">
        <v>5197</v>
      </c>
      <c r="E887" s="626" t="s">
        <v>5198</v>
      </c>
      <c r="F887" s="629">
        <v>368</v>
      </c>
      <c r="G887" s="629">
        <v>177376</v>
      </c>
      <c r="H887" s="629">
        <v>1</v>
      </c>
      <c r="I887" s="629">
        <v>482</v>
      </c>
      <c r="J887" s="629">
        <v>280</v>
      </c>
      <c r="K887" s="629">
        <v>135240</v>
      </c>
      <c r="L887" s="629">
        <v>0.76244813278008294</v>
      </c>
      <c r="M887" s="629">
        <v>483</v>
      </c>
      <c r="N887" s="629">
        <v>183</v>
      </c>
      <c r="O887" s="629">
        <v>88572</v>
      </c>
      <c r="P887" s="642">
        <v>0.49934602200974204</v>
      </c>
      <c r="Q887" s="630">
        <v>484</v>
      </c>
    </row>
    <row r="888" spans="1:17" ht="14.4" customHeight="1" x14ac:dyDescent="0.3">
      <c r="A888" s="625" t="s">
        <v>6208</v>
      </c>
      <c r="B888" s="626" t="s">
        <v>5138</v>
      </c>
      <c r="C888" s="626" t="s">
        <v>5155</v>
      </c>
      <c r="D888" s="626" t="s">
        <v>5199</v>
      </c>
      <c r="E888" s="626" t="s">
        <v>5200</v>
      </c>
      <c r="F888" s="629">
        <v>76</v>
      </c>
      <c r="G888" s="629">
        <v>51300</v>
      </c>
      <c r="H888" s="629">
        <v>1</v>
      </c>
      <c r="I888" s="629">
        <v>675</v>
      </c>
      <c r="J888" s="629">
        <v>50</v>
      </c>
      <c r="K888" s="629">
        <v>33800</v>
      </c>
      <c r="L888" s="629">
        <v>0.65886939571150094</v>
      </c>
      <c r="M888" s="629">
        <v>676</v>
      </c>
      <c r="N888" s="629">
        <v>43</v>
      </c>
      <c r="O888" s="629">
        <v>29111</v>
      </c>
      <c r="P888" s="642">
        <v>0.56746588693957112</v>
      </c>
      <c r="Q888" s="630">
        <v>677</v>
      </c>
    </row>
    <row r="889" spans="1:17" ht="14.4" customHeight="1" x14ac:dyDescent="0.3">
      <c r="A889" s="625" t="s">
        <v>6208</v>
      </c>
      <c r="B889" s="626" t="s">
        <v>5138</v>
      </c>
      <c r="C889" s="626" t="s">
        <v>5155</v>
      </c>
      <c r="D889" s="626" t="s">
        <v>5279</v>
      </c>
      <c r="E889" s="626" t="s">
        <v>5280</v>
      </c>
      <c r="F889" s="629">
        <v>498</v>
      </c>
      <c r="G889" s="629">
        <v>364536</v>
      </c>
      <c r="H889" s="629">
        <v>1</v>
      </c>
      <c r="I889" s="629">
        <v>732</v>
      </c>
      <c r="J889" s="629">
        <v>234</v>
      </c>
      <c r="K889" s="629">
        <v>171522</v>
      </c>
      <c r="L889" s="629">
        <v>0.47052142998222396</v>
      </c>
      <c r="M889" s="629">
        <v>733</v>
      </c>
      <c r="N889" s="629">
        <v>145</v>
      </c>
      <c r="O889" s="629">
        <v>106430</v>
      </c>
      <c r="P889" s="642">
        <v>0.2919601904887309</v>
      </c>
      <c r="Q889" s="630">
        <v>734</v>
      </c>
    </row>
    <row r="890" spans="1:17" ht="14.4" customHeight="1" x14ac:dyDescent="0.3">
      <c r="A890" s="625" t="s">
        <v>6208</v>
      </c>
      <c r="B890" s="626" t="s">
        <v>5138</v>
      </c>
      <c r="C890" s="626" t="s">
        <v>5155</v>
      </c>
      <c r="D890" s="626" t="s">
        <v>5281</v>
      </c>
      <c r="E890" s="626" t="s">
        <v>5280</v>
      </c>
      <c r="F890" s="629">
        <v>181</v>
      </c>
      <c r="G890" s="629">
        <v>155298</v>
      </c>
      <c r="H890" s="629">
        <v>1</v>
      </c>
      <c r="I890" s="629">
        <v>858</v>
      </c>
      <c r="J890" s="629">
        <v>32</v>
      </c>
      <c r="K890" s="629">
        <v>27488</v>
      </c>
      <c r="L890" s="629">
        <v>0.17700163556517148</v>
      </c>
      <c r="M890" s="629">
        <v>859</v>
      </c>
      <c r="N890" s="629">
        <v>27</v>
      </c>
      <c r="O890" s="629">
        <v>23220</v>
      </c>
      <c r="P890" s="642">
        <v>0.14951898929799481</v>
      </c>
      <c r="Q890" s="630">
        <v>860</v>
      </c>
    </row>
    <row r="891" spans="1:17" ht="14.4" customHeight="1" x14ac:dyDescent="0.3">
      <c r="A891" s="625" t="s">
        <v>6208</v>
      </c>
      <c r="B891" s="626" t="s">
        <v>5138</v>
      </c>
      <c r="C891" s="626" t="s">
        <v>5155</v>
      </c>
      <c r="D891" s="626" t="s">
        <v>5306</v>
      </c>
      <c r="E891" s="626" t="s">
        <v>5280</v>
      </c>
      <c r="F891" s="629"/>
      <c r="G891" s="629"/>
      <c r="H891" s="629"/>
      <c r="I891" s="629"/>
      <c r="J891" s="629">
        <v>11</v>
      </c>
      <c r="K891" s="629">
        <v>10362</v>
      </c>
      <c r="L891" s="629"/>
      <c r="M891" s="629">
        <v>942</v>
      </c>
      <c r="N891" s="629"/>
      <c r="O891" s="629"/>
      <c r="P891" s="642"/>
      <c r="Q891" s="630"/>
    </row>
    <row r="892" spans="1:17" ht="14.4" customHeight="1" x14ac:dyDescent="0.3">
      <c r="A892" s="625" t="s">
        <v>6208</v>
      </c>
      <c r="B892" s="626" t="s">
        <v>5138</v>
      </c>
      <c r="C892" s="626" t="s">
        <v>5155</v>
      </c>
      <c r="D892" s="626" t="s">
        <v>5201</v>
      </c>
      <c r="E892" s="626" t="s">
        <v>5202</v>
      </c>
      <c r="F892" s="629">
        <v>4387</v>
      </c>
      <c r="G892" s="629">
        <v>350960</v>
      </c>
      <c r="H892" s="629">
        <v>1</v>
      </c>
      <c r="I892" s="629">
        <v>80</v>
      </c>
      <c r="J892" s="629">
        <v>4001</v>
      </c>
      <c r="K892" s="629">
        <v>324081</v>
      </c>
      <c r="L892" s="629">
        <v>0.92341292454980628</v>
      </c>
      <c r="M892" s="629">
        <v>81</v>
      </c>
      <c r="N892" s="629">
        <v>3769</v>
      </c>
      <c r="O892" s="629">
        <v>309058</v>
      </c>
      <c r="P892" s="642">
        <v>0.88060747663551397</v>
      </c>
      <c r="Q892" s="630">
        <v>82</v>
      </c>
    </row>
    <row r="893" spans="1:17" ht="14.4" customHeight="1" x14ac:dyDescent="0.3">
      <c r="A893" s="625" t="s">
        <v>6208</v>
      </c>
      <c r="B893" s="626" t="s">
        <v>5138</v>
      </c>
      <c r="C893" s="626" t="s">
        <v>5155</v>
      </c>
      <c r="D893" s="626" t="s">
        <v>5203</v>
      </c>
      <c r="E893" s="626" t="s">
        <v>5204</v>
      </c>
      <c r="F893" s="629">
        <v>1</v>
      </c>
      <c r="G893" s="629">
        <v>267</v>
      </c>
      <c r="H893" s="629">
        <v>1</v>
      </c>
      <c r="I893" s="629">
        <v>267</v>
      </c>
      <c r="J893" s="629"/>
      <c r="K893" s="629"/>
      <c r="L893" s="629"/>
      <c r="M893" s="629"/>
      <c r="N893" s="629">
        <v>1</v>
      </c>
      <c r="O893" s="629">
        <v>269</v>
      </c>
      <c r="P893" s="642">
        <v>1.0074906367041199</v>
      </c>
      <c r="Q893" s="630">
        <v>269</v>
      </c>
    </row>
    <row r="894" spans="1:17" ht="14.4" customHeight="1" x14ac:dyDescent="0.3">
      <c r="A894" s="625" t="s">
        <v>6208</v>
      </c>
      <c r="B894" s="626" t="s">
        <v>5138</v>
      </c>
      <c r="C894" s="626" t="s">
        <v>5155</v>
      </c>
      <c r="D894" s="626" t="s">
        <v>5282</v>
      </c>
      <c r="E894" s="626" t="s">
        <v>5283</v>
      </c>
      <c r="F894" s="629">
        <v>103</v>
      </c>
      <c r="G894" s="629">
        <v>53766</v>
      </c>
      <c r="H894" s="629">
        <v>1</v>
      </c>
      <c r="I894" s="629">
        <v>522</v>
      </c>
      <c r="J894" s="629">
        <v>39</v>
      </c>
      <c r="K894" s="629">
        <v>20397</v>
      </c>
      <c r="L894" s="629">
        <v>0.37936614217163261</v>
      </c>
      <c r="M894" s="629">
        <v>523</v>
      </c>
      <c r="N894" s="629">
        <v>18</v>
      </c>
      <c r="O894" s="629">
        <v>9432</v>
      </c>
      <c r="P894" s="642">
        <v>0.17542684968195513</v>
      </c>
      <c r="Q894" s="630">
        <v>524</v>
      </c>
    </row>
    <row r="895" spans="1:17" ht="14.4" customHeight="1" x14ac:dyDescent="0.3">
      <c r="A895" s="625" t="s">
        <v>6208</v>
      </c>
      <c r="B895" s="626" t="s">
        <v>5138</v>
      </c>
      <c r="C895" s="626" t="s">
        <v>5155</v>
      </c>
      <c r="D895" s="626" t="s">
        <v>5205</v>
      </c>
      <c r="E895" s="626" t="s">
        <v>5206</v>
      </c>
      <c r="F895" s="629">
        <v>1</v>
      </c>
      <c r="G895" s="629">
        <v>332</v>
      </c>
      <c r="H895" s="629">
        <v>1</v>
      </c>
      <c r="I895" s="629">
        <v>332</v>
      </c>
      <c r="J895" s="629">
        <v>1</v>
      </c>
      <c r="K895" s="629">
        <v>333</v>
      </c>
      <c r="L895" s="629">
        <v>1.0030120481927711</v>
      </c>
      <c r="M895" s="629">
        <v>333</v>
      </c>
      <c r="N895" s="629">
        <v>1</v>
      </c>
      <c r="O895" s="629">
        <v>335</v>
      </c>
      <c r="P895" s="642">
        <v>1.0090361445783131</v>
      </c>
      <c r="Q895" s="630">
        <v>335</v>
      </c>
    </row>
    <row r="896" spans="1:17" ht="14.4" customHeight="1" x14ac:dyDescent="0.3">
      <c r="A896" s="625" t="s">
        <v>6208</v>
      </c>
      <c r="B896" s="626" t="s">
        <v>5138</v>
      </c>
      <c r="C896" s="626" t="s">
        <v>5155</v>
      </c>
      <c r="D896" s="626" t="s">
        <v>5209</v>
      </c>
      <c r="E896" s="626" t="s">
        <v>5210</v>
      </c>
      <c r="F896" s="629">
        <v>1298</v>
      </c>
      <c r="G896" s="629">
        <v>672364</v>
      </c>
      <c r="H896" s="629">
        <v>1</v>
      </c>
      <c r="I896" s="629">
        <v>518</v>
      </c>
      <c r="J896" s="629">
        <v>1664</v>
      </c>
      <c r="K896" s="629">
        <v>863616</v>
      </c>
      <c r="L896" s="629">
        <v>1.2844471149555896</v>
      </c>
      <c r="M896" s="629">
        <v>519</v>
      </c>
      <c r="N896" s="629">
        <v>1431</v>
      </c>
      <c r="O896" s="629">
        <v>744120</v>
      </c>
      <c r="P896" s="642">
        <v>1.1067219541795812</v>
      </c>
      <c r="Q896" s="630">
        <v>520</v>
      </c>
    </row>
    <row r="897" spans="1:17" ht="14.4" customHeight="1" x14ac:dyDescent="0.3">
      <c r="A897" s="625" t="s">
        <v>6208</v>
      </c>
      <c r="B897" s="626" t="s">
        <v>5138</v>
      </c>
      <c r="C897" s="626" t="s">
        <v>5155</v>
      </c>
      <c r="D897" s="626" t="s">
        <v>5315</v>
      </c>
      <c r="E897" s="626" t="s">
        <v>5210</v>
      </c>
      <c r="F897" s="629">
        <v>4</v>
      </c>
      <c r="G897" s="629">
        <v>2920</v>
      </c>
      <c r="H897" s="629">
        <v>1</v>
      </c>
      <c r="I897" s="629">
        <v>730</v>
      </c>
      <c r="J897" s="629">
        <v>2</v>
      </c>
      <c r="K897" s="629">
        <v>1462</v>
      </c>
      <c r="L897" s="629">
        <v>0.50068493150684934</v>
      </c>
      <c r="M897" s="629">
        <v>731</v>
      </c>
      <c r="N897" s="629">
        <v>2</v>
      </c>
      <c r="O897" s="629">
        <v>1464</v>
      </c>
      <c r="P897" s="642">
        <v>0.50136986301369868</v>
      </c>
      <c r="Q897" s="630">
        <v>732</v>
      </c>
    </row>
    <row r="898" spans="1:17" ht="14.4" customHeight="1" x14ac:dyDescent="0.3">
      <c r="A898" s="625" t="s">
        <v>6208</v>
      </c>
      <c r="B898" s="626" t="s">
        <v>5138</v>
      </c>
      <c r="C898" s="626" t="s">
        <v>5155</v>
      </c>
      <c r="D898" s="626" t="s">
        <v>6209</v>
      </c>
      <c r="E898" s="626" t="s">
        <v>5210</v>
      </c>
      <c r="F898" s="629"/>
      <c r="G898" s="629"/>
      <c r="H898" s="629"/>
      <c r="I898" s="629"/>
      <c r="J898" s="629">
        <v>5</v>
      </c>
      <c r="K898" s="629">
        <v>3905</v>
      </c>
      <c r="L898" s="629"/>
      <c r="M898" s="629">
        <v>781</v>
      </c>
      <c r="N898" s="629"/>
      <c r="O898" s="629"/>
      <c r="P898" s="642"/>
      <c r="Q898" s="630"/>
    </row>
    <row r="899" spans="1:17" ht="14.4" customHeight="1" x14ac:dyDescent="0.3">
      <c r="A899" s="625" t="s">
        <v>6208</v>
      </c>
      <c r="B899" s="626" t="s">
        <v>5138</v>
      </c>
      <c r="C899" s="626" t="s">
        <v>5155</v>
      </c>
      <c r="D899" s="626" t="s">
        <v>5211</v>
      </c>
      <c r="E899" s="626" t="s">
        <v>5212</v>
      </c>
      <c r="F899" s="629">
        <v>227</v>
      </c>
      <c r="G899" s="629">
        <v>135746</v>
      </c>
      <c r="H899" s="629">
        <v>1</v>
      </c>
      <c r="I899" s="629">
        <v>598</v>
      </c>
      <c r="J899" s="629">
        <v>293</v>
      </c>
      <c r="K899" s="629">
        <v>175507</v>
      </c>
      <c r="L899" s="629">
        <v>1.2929073416527928</v>
      </c>
      <c r="M899" s="629">
        <v>599</v>
      </c>
      <c r="N899" s="629">
        <v>242</v>
      </c>
      <c r="O899" s="629">
        <v>145442</v>
      </c>
      <c r="P899" s="642">
        <v>1.0714275190429183</v>
      </c>
      <c r="Q899" s="630">
        <v>601</v>
      </c>
    </row>
    <row r="900" spans="1:17" ht="14.4" customHeight="1" x14ac:dyDescent="0.3">
      <c r="A900" s="625" t="s">
        <v>6208</v>
      </c>
      <c r="B900" s="626" t="s">
        <v>5138</v>
      </c>
      <c r="C900" s="626" t="s">
        <v>5155</v>
      </c>
      <c r="D900" s="626" t="s">
        <v>5213</v>
      </c>
      <c r="E900" s="626" t="s">
        <v>5214</v>
      </c>
      <c r="F900" s="629">
        <v>190</v>
      </c>
      <c r="G900" s="629">
        <v>141930</v>
      </c>
      <c r="H900" s="629">
        <v>1</v>
      </c>
      <c r="I900" s="629">
        <v>747</v>
      </c>
      <c r="J900" s="629">
        <v>276</v>
      </c>
      <c r="K900" s="629">
        <v>206448</v>
      </c>
      <c r="L900" s="629">
        <v>1.454576199534982</v>
      </c>
      <c r="M900" s="629">
        <v>748</v>
      </c>
      <c r="N900" s="629">
        <v>228</v>
      </c>
      <c r="O900" s="629">
        <v>170772</v>
      </c>
      <c r="P900" s="642">
        <v>1.2032128514056224</v>
      </c>
      <c r="Q900" s="630">
        <v>749</v>
      </c>
    </row>
    <row r="901" spans="1:17" ht="14.4" customHeight="1" x14ac:dyDescent="0.3">
      <c r="A901" s="625" t="s">
        <v>6208</v>
      </c>
      <c r="B901" s="626" t="s">
        <v>5138</v>
      </c>
      <c r="C901" s="626" t="s">
        <v>5155</v>
      </c>
      <c r="D901" s="626" t="s">
        <v>5307</v>
      </c>
      <c r="E901" s="626" t="s">
        <v>5308</v>
      </c>
      <c r="F901" s="629">
        <v>1</v>
      </c>
      <c r="G901" s="629">
        <v>1363</v>
      </c>
      <c r="H901" s="629">
        <v>1</v>
      </c>
      <c r="I901" s="629">
        <v>1363</v>
      </c>
      <c r="J901" s="629">
        <v>1</v>
      </c>
      <c r="K901" s="629">
        <v>1364</v>
      </c>
      <c r="L901" s="629">
        <v>1.0007336757153338</v>
      </c>
      <c r="M901" s="629">
        <v>1364</v>
      </c>
      <c r="N901" s="629">
        <v>2</v>
      </c>
      <c r="O901" s="629">
        <v>2732</v>
      </c>
      <c r="P901" s="642">
        <v>2.0044020542920031</v>
      </c>
      <c r="Q901" s="630">
        <v>1366</v>
      </c>
    </row>
    <row r="902" spans="1:17" ht="14.4" customHeight="1" x14ac:dyDescent="0.3">
      <c r="A902" s="625" t="s">
        <v>6208</v>
      </c>
      <c r="B902" s="626" t="s">
        <v>5138</v>
      </c>
      <c r="C902" s="626" t="s">
        <v>5155</v>
      </c>
      <c r="D902" s="626" t="s">
        <v>5219</v>
      </c>
      <c r="E902" s="626" t="s">
        <v>5220</v>
      </c>
      <c r="F902" s="629">
        <v>173</v>
      </c>
      <c r="G902" s="629">
        <v>29583</v>
      </c>
      <c r="H902" s="629">
        <v>1</v>
      </c>
      <c r="I902" s="629">
        <v>171</v>
      </c>
      <c r="J902" s="629">
        <v>79</v>
      </c>
      <c r="K902" s="629">
        <v>13588</v>
      </c>
      <c r="L902" s="629">
        <v>0.45931785146874893</v>
      </c>
      <c r="M902" s="629">
        <v>172</v>
      </c>
      <c r="N902" s="629">
        <v>68</v>
      </c>
      <c r="O902" s="629">
        <v>11696</v>
      </c>
      <c r="P902" s="642">
        <v>0.3953622012642396</v>
      </c>
      <c r="Q902" s="630">
        <v>172</v>
      </c>
    </row>
    <row r="903" spans="1:17" ht="14.4" customHeight="1" x14ac:dyDescent="0.3">
      <c r="A903" s="625" t="s">
        <v>6208</v>
      </c>
      <c r="B903" s="626" t="s">
        <v>5138</v>
      </c>
      <c r="C903" s="626" t="s">
        <v>5155</v>
      </c>
      <c r="D903" s="626" t="s">
        <v>5221</v>
      </c>
      <c r="E903" s="626" t="s">
        <v>5194</v>
      </c>
      <c r="F903" s="629">
        <v>66</v>
      </c>
      <c r="G903" s="629">
        <v>23760</v>
      </c>
      <c r="H903" s="629">
        <v>1</v>
      </c>
      <c r="I903" s="629">
        <v>360</v>
      </c>
      <c r="J903" s="629">
        <v>87</v>
      </c>
      <c r="K903" s="629">
        <v>31494</v>
      </c>
      <c r="L903" s="629">
        <v>1.3255050505050505</v>
      </c>
      <c r="M903" s="629">
        <v>362</v>
      </c>
      <c r="N903" s="629">
        <v>177</v>
      </c>
      <c r="O903" s="629">
        <v>64605</v>
      </c>
      <c r="P903" s="642">
        <v>2.7190656565656566</v>
      </c>
      <c r="Q903" s="630">
        <v>365</v>
      </c>
    </row>
    <row r="904" spans="1:17" ht="14.4" customHeight="1" x14ac:dyDescent="0.3">
      <c r="A904" s="625" t="s">
        <v>6208</v>
      </c>
      <c r="B904" s="626" t="s">
        <v>5138</v>
      </c>
      <c r="C904" s="626" t="s">
        <v>5155</v>
      </c>
      <c r="D904" s="626" t="s">
        <v>5222</v>
      </c>
      <c r="E904" s="626" t="s">
        <v>5196</v>
      </c>
      <c r="F904" s="629">
        <v>2</v>
      </c>
      <c r="G904" s="629">
        <v>768</v>
      </c>
      <c r="H904" s="629">
        <v>1</v>
      </c>
      <c r="I904" s="629">
        <v>384</v>
      </c>
      <c r="J904" s="629">
        <v>1</v>
      </c>
      <c r="K904" s="629">
        <v>386</v>
      </c>
      <c r="L904" s="629">
        <v>0.50260416666666663</v>
      </c>
      <c r="M904" s="629">
        <v>386</v>
      </c>
      <c r="N904" s="629">
        <v>4</v>
      </c>
      <c r="O904" s="629">
        <v>1556</v>
      </c>
      <c r="P904" s="642">
        <v>2.0260416666666665</v>
      </c>
      <c r="Q904" s="630">
        <v>389</v>
      </c>
    </row>
    <row r="905" spans="1:17" ht="14.4" customHeight="1" x14ac:dyDescent="0.3">
      <c r="A905" s="625" t="s">
        <v>6208</v>
      </c>
      <c r="B905" s="626" t="s">
        <v>5138</v>
      </c>
      <c r="C905" s="626" t="s">
        <v>5155</v>
      </c>
      <c r="D905" s="626" t="s">
        <v>5223</v>
      </c>
      <c r="E905" s="626" t="s">
        <v>5198</v>
      </c>
      <c r="F905" s="629">
        <v>496</v>
      </c>
      <c r="G905" s="629">
        <v>271808</v>
      </c>
      <c r="H905" s="629">
        <v>1</v>
      </c>
      <c r="I905" s="629">
        <v>548</v>
      </c>
      <c r="J905" s="629">
        <v>764</v>
      </c>
      <c r="K905" s="629">
        <v>420200</v>
      </c>
      <c r="L905" s="629">
        <v>1.5459441959029903</v>
      </c>
      <c r="M905" s="629">
        <v>550</v>
      </c>
      <c r="N905" s="629">
        <v>492</v>
      </c>
      <c r="O905" s="629">
        <v>272076</v>
      </c>
      <c r="P905" s="642">
        <v>1.0009859901106664</v>
      </c>
      <c r="Q905" s="630">
        <v>553</v>
      </c>
    </row>
    <row r="906" spans="1:17" ht="14.4" customHeight="1" x14ac:dyDescent="0.3">
      <c r="A906" s="625" t="s">
        <v>6208</v>
      </c>
      <c r="B906" s="626" t="s">
        <v>5138</v>
      </c>
      <c r="C906" s="626" t="s">
        <v>5155</v>
      </c>
      <c r="D906" s="626" t="s">
        <v>5224</v>
      </c>
      <c r="E906" s="626" t="s">
        <v>5200</v>
      </c>
      <c r="F906" s="629">
        <v>23</v>
      </c>
      <c r="G906" s="629">
        <v>17043</v>
      </c>
      <c r="H906" s="629">
        <v>1</v>
      </c>
      <c r="I906" s="629">
        <v>741</v>
      </c>
      <c r="J906" s="629">
        <v>50</v>
      </c>
      <c r="K906" s="629">
        <v>37150</v>
      </c>
      <c r="L906" s="629">
        <v>2.1797805550665963</v>
      </c>
      <c r="M906" s="629">
        <v>743</v>
      </c>
      <c r="N906" s="629">
        <v>85</v>
      </c>
      <c r="O906" s="629">
        <v>63410</v>
      </c>
      <c r="P906" s="642">
        <v>3.7205890981634688</v>
      </c>
      <c r="Q906" s="630">
        <v>746</v>
      </c>
    </row>
    <row r="907" spans="1:17" ht="14.4" customHeight="1" x14ac:dyDescent="0.3">
      <c r="A907" s="625" t="s">
        <v>6208</v>
      </c>
      <c r="B907" s="626" t="s">
        <v>5138</v>
      </c>
      <c r="C907" s="626" t="s">
        <v>5155</v>
      </c>
      <c r="D907" s="626" t="s">
        <v>5285</v>
      </c>
      <c r="E907" s="626" t="s">
        <v>5280</v>
      </c>
      <c r="F907" s="629">
        <v>1785</v>
      </c>
      <c r="G907" s="629">
        <v>1424430</v>
      </c>
      <c r="H907" s="629">
        <v>1</v>
      </c>
      <c r="I907" s="629">
        <v>798</v>
      </c>
      <c r="J907" s="629">
        <v>1831</v>
      </c>
      <c r="K907" s="629">
        <v>1464800</v>
      </c>
      <c r="L907" s="629">
        <v>1.0283411610258137</v>
      </c>
      <c r="M907" s="629">
        <v>800</v>
      </c>
      <c r="N907" s="629">
        <v>1775</v>
      </c>
      <c r="O907" s="629">
        <v>1425325</v>
      </c>
      <c r="P907" s="642">
        <v>1.0006283215040401</v>
      </c>
      <c r="Q907" s="630">
        <v>803</v>
      </c>
    </row>
    <row r="908" spans="1:17" ht="14.4" customHeight="1" x14ac:dyDescent="0.3">
      <c r="A908" s="625" t="s">
        <v>6208</v>
      </c>
      <c r="B908" s="626" t="s">
        <v>5138</v>
      </c>
      <c r="C908" s="626" t="s">
        <v>5155</v>
      </c>
      <c r="D908" s="626" t="s">
        <v>5286</v>
      </c>
      <c r="E908" s="626" t="s">
        <v>5280</v>
      </c>
      <c r="F908" s="629">
        <v>1719</v>
      </c>
      <c r="G908" s="629">
        <v>1588356</v>
      </c>
      <c r="H908" s="629">
        <v>1</v>
      </c>
      <c r="I908" s="629">
        <v>924</v>
      </c>
      <c r="J908" s="629">
        <v>1719</v>
      </c>
      <c r="K908" s="629">
        <v>1591794</v>
      </c>
      <c r="L908" s="629">
        <v>1.0021645021645023</v>
      </c>
      <c r="M908" s="629">
        <v>926</v>
      </c>
      <c r="N908" s="629">
        <v>1441</v>
      </c>
      <c r="O908" s="629">
        <v>1338689</v>
      </c>
      <c r="P908" s="642">
        <v>0.84281420537965046</v>
      </c>
      <c r="Q908" s="630">
        <v>929</v>
      </c>
    </row>
    <row r="909" spans="1:17" ht="14.4" customHeight="1" x14ac:dyDescent="0.3">
      <c r="A909" s="625" t="s">
        <v>6208</v>
      </c>
      <c r="B909" s="626" t="s">
        <v>5138</v>
      </c>
      <c r="C909" s="626" t="s">
        <v>5155</v>
      </c>
      <c r="D909" s="626" t="s">
        <v>5287</v>
      </c>
      <c r="E909" s="626" t="s">
        <v>5280</v>
      </c>
      <c r="F909" s="629">
        <v>28</v>
      </c>
      <c r="G909" s="629">
        <v>28196</v>
      </c>
      <c r="H909" s="629">
        <v>1</v>
      </c>
      <c r="I909" s="629">
        <v>1007</v>
      </c>
      <c r="J909" s="629">
        <v>33</v>
      </c>
      <c r="K909" s="629">
        <v>33297</v>
      </c>
      <c r="L909" s="629">
        <v>1.1809121861256915</v>
      </c>
      <c r="M909" s="629">
        <v>1009</v>
      </c>
      <c r="N909" s="629">
        <v>42</v>
      </c>
      <c r="O909" s="629">
        <v>42504</v>
      </c>
      <c r="P909" s="642">
        <v>1.5074478649453824</v>
      </c>
      <c r="Q909" s="630">
        <v>1012</v>
      </c>
    </row>
    <row r="910" spans="1:17" ht="14.4" customHeight="1" x14ac:dyDescent="0.3">
      <c r="A910" s="625" t="s">
        <v>6208</v>
      </c>
      <c r="B910" s="626" t="s">
        <v>5138</v>
      </c>
      <c r="C910" s="626" t="s">
        <v>5155</v>
      </c>
      <c r="D910" s="626" t="s">
        <v>5225</v>
      </c>
      <c r="E910" s="626" t="s">
        <v>5206</v>
      </c>
      <c r="F910" s="629">
        <v>8</v>
      </c>
      <c r="G910" s="629">
        <v>3456</v>
      </c>
      <c r="H910" s="629">
        <v>1</v>
      </c>
      <c r="I910" s="629">
        <v>432</v>
      </c>
      <c r="J910" s="629">
        <v>4</v>
      </c>
      <c r="K910" s="629">
        <v>1740</v>
      </c>
      <c r="L910" s="629">
        <v>0.50347222222222221</v>
      </c>
      <c r="M910" s="629">
        <v>435</v>
      </c>
      <c r="N910" s="629">
        <v>13</v>
      </c>
      <c r="O910" s="629">
        <v>5707</v>
      </c>
      <c r="P910" s="642">
        <v>1.6513310185185186</v>
      </c>
      <c r="Q910" s="630">
        <v>439</v>
      </c>
    </row>
    <row r="911" spans="1:17" ht="14.4" customHeight="1" x14ac:dyDescent="0.3">
      <c r="A911" s="625" t="s">
        <v>6208</v>
      </c>
      <c r="B911" s="626" t="s">
        <v>5138</v>
      </c>
      <c r="C911" s="626" t="s">
        <v>5155</v>
      </c>
      <c r="D911" s="626" t="s">
        <v>5226</v>
      </c>
      <c r="E911" s="626" t="s">
        <v>5208</v>
      </c>
      <c r="F911" s="629"/>
      <c r="G911" s="629"/>
      <c r="H911" s="629"/>
      <c r="I911" s="629"/>
      <c r="J911" s="629"/>
      <c r="K911" s="629"/>
      <c r="L911" s="629"/>
      <c r="M911" s="629"/>
      <c r="N911" s="629">
        <v>3</v>
      </c>
      <c r="O911" s="629">
        <v>1293</v>
      </c>
      <c r="P911" s="642"/>
      <c r="Q911" s="630">
        <v>431</v>
      </c>
    </row>
    <row r="912" spans="1:17" ht="14.4" customHeight="1" x14ac:dyDescent="0.3">
      <c r="A912" s="625" t="s">
        <v>6208</v>
      </c>
      <c r="B912" s="626" t="s">
        <v>5138</v>
      </c>
      <c r="C912" s="626" t="s">
        <v>5155</v>
      </c>
      <c r="D912" s="626" t="s">
        <v>5293</v>
      </c>
      <c r="E912" s="626" t="s">
        <v>5210</v>
      </c>
      <c r="F912" s="629">
        <v>555</v>
      </c>
      <c r="G912" s="629">
        <v>324120</v>
      </c>
      <c r="H912" s="629">
        <v>1</v>
      </c>
      <c r="I912" s="629">
        <v>584</v>
      </c>
      <c r="J912" s="629">
        <v>609</v>
      </c>
      <c r="K912" s="629">
        <v>356874</v>
      </c>
      <c r="L912" s="629">
        <v>1.1010551647537949</v>
      </c>
      <c r="M912" s="629">
        <v>586</v>
      </c>
      <c r="N912" s="629">
        <v>813</v>
      </c>
      <c r="O912" s="629">
        <v>478857</v>
      </c>
      <c r="P912" s="642">
        <v>1.4774065161051462</v>
      </c>
      <c r="Q912" s="630">
        <v>589</v>
      </c>
    </row>
    <row r="913" spans="1:17" ht="14.4" customHeight="1" x14ac:dyDescent="0.3">
      <c r="A913" s="625" t="s">
        <v>6208</v>
      </c>
      <c r="B913" s="626" t="s">
        <v>5138</v>
      </c>
      <c r="C913" s="626" t="s">
        <v>5155</v>
      </c>
      <c r="D913" s="626" t="s">
        <v>5288</v>
      </c>
      <c r="E913" s="626" t="s">
        <v>5210</v>
      </c>
      <c r="F913" s="629">
        <v>16</v>
      </c>
      <c r="G913" s="629">
        <v>12736</v>
      </c>
      <c r="H913" s="629">
        <v>1</v>
      </c>
      <c r="I913" s="629">
        <v>796</v>
      </c>
      <c r="J913" s="629">
        <v>50</v>
      </c>
      <c r="K913" s="629">
        <v>39900</v>
      </c>
      <c r="L913" s="629">
        <v>3.1328517587939699</v>
      </c>
      <c r="M913" s="629">
        <v>798</v>
      </c>
      <c r="N913" s="629">
        <v>79</v>
      </c>
      <c r="O913" s="629">
        <v>63279</v>
      </c>
      <c r="P913" s="642">
        <v>4.9685144472361813</v>
      </c>
      <c r="Q913" s="630">
        <v>801</v>
      </c>
    </row>
    <row r="914" spans="1:17" ht="14.4" customHeight="1" x14ac:dyDescent="0.3">
      <c r="A914" s="625" t="s">
        <v>6208</v>
      </c>
      <c r="B914" s="626" t="s">
        <v>5138</v>
      </c>
      <c r="C914" s="626" t="s">
        <v>5155</v>
      </c>
      <c r="D914" s="626" t="s">
        <v>5313</v>
      </c>
      <c r="E914" s="626" t="s">
        <v>5210</v>
      </c>
      <c r="F914" s="629"/>
      <c r="G914" s="629"/>
      <c r="H914" s="629"/>
      <c r="I914" s="629"/>
      <c r="J914" s="629">
        <v>3</v>
      </c>
      <c r="K914" s="629">
        <v>2544</v>
      </c>
      <c r="L914" s="629"/>
      <c r="M914" s="629">
        <v>848</v>
      </c>
      <c r="N914" s="629"/>
      <c r="O914" s="629"/>
      <c r="P914" s="642"/>
      <c r="Q914" s="630"/>
    </row>
    <row r="915" spans="1:17" ht="14.4" customHeight="1" x14ac:dyDescent="0.3">
      <c r="A915" s="625" t="s">
        <v>6208</v>
      </c>
      <c r="B915" s="626" t="s">
        <v>5138</v>
      </c>
      <c r="C915" s="626" t="s">
        <v>5155</v>
      </c>
      <c r="D915" s="626" t="s">
        <v>5289</v>
      </c>
      <c r="E915" s="626" t="s">
        <v>5212</v>
      </c>
      <c r="F915" s="629">
        <v>170</v>
      </c>
      <c r="G915" s="629">
        <v>118660</v>
      </c>
      <c r="H915" s="629">
        <v>1</v>
      </c>
      <c r="I915" s="629">
        <v>698</v>
      </c>
      <c r="J915" s="629">
        <v>203</v>
      </c>
      <c r="K915" s="629">
        <v>142303</v>
      </c>
      <c r="L915" s="629">
        <v>1.1992499578628013</v>
      </c>
      <c r="M915" s="629">
        <v>701</v>
      </c>
      <c r="N915" s="629">
        <v>273</v>
      </c>
      <c r="O915" s="629">
        <v>192465</v>
      </c>
      <c r="P915" s="642">
        <v>1.6219871902915894</v>
      </c>
      <c r="Q915" s="630">
        <v>705</v>
      </c>
    </row>
    <row r="916" spans="1:17" ht="14.4" customHeight="1" x14ac:dyDescent="0.3">
      <c r="A916" s="625" t="s">
        <v>6208</v>
      </c>
      <c r="B916" s="626" t="s">
        <v>5138</v>
      </c>
      <c r="C916" s="626" t="s">
        <v>5155</v>
      </c>
      <c r="D916" s="626" t="s">
        <v>5227</v>
      </c>
      <c r="E916" s="626" t="s">
        <v>5214</v>
      </c>
      <c r="F916" s="629">
        <v>4</v>
      </c>
      <c r="G916" s="629">
        <v>3252</v>
      </c>
      <c r="H916" s="629">
        <v>1</v>
      </c>
      <c r="I916" s="629">
        <v>813</v>
      </c>
      <c r="J916" s="629"/>
      <c r="K916" s="629"/>
      <c r="L916" s="629"/>
      <c r="M916" s="629"/>
      <c r="N916" s="629">
        <v>6</v>
      </c>
      <c r="O916" s="629">
        <v>4908</v>
      </c>
      <c r="P916" s="642">
        <v>1.5092250922509225</v>
      </c>
      <c r="Q916" s="630">
        <v>818</v>
      </c>
    </row>
    <row r="917" spans="1:17" ht="14.4" customHeight="1" x14ac:dyDescent="0.3">
      <c r="A917" s="625" t="s">
        <v>6208</v>
      </c>
      <c r="B917" s="626" t="s">
        <v>5138</v>
      </c>
      <c r="C917" s="626" t="s">
        <v>5155</v>
      </c>
      <c r="D917" s="626" t="s">
        <v>5228</v>
      </c>
      <c r="E917" s="626" t="s">
        <v>5220</v>
      </c>
      <c r="F917" s="629">
        <v>706</v>
      </c>
      <c r="G917" s="629">
        <v>144730</v>
      </c>
      <c r="H917" s="629">
        <v>1</v>
      </c>
      <c r="I917" s="629">
        <v>205</v>
      </c>
      <c r="J917" s="629">
        <v>776</v>
      </c>
      <c r="K917" s="629">
        <v>159856</v>
      </c>
      <c r="L917" s="629">
        <v>1.1045118496510744</v>
      </c>
      <c r="M917" s="629">
        <v>206</v>
      </c>
      <c r="N917" s="629">
        <v>738</v>
      </c>
      <c r="O917" s="629">
        <v>152766</v>
      </c>
      <c r="P917" s="642">
        <v>1.0555240793201133</v>
      </c>
      <c r="Q917" s="630">
        <v>207</v>
      </c>
    </row>
    <row r="918" spans="1:17" ht="14.4" customHeight="1" x14ac:dyDescent="0.3">
      <c r="A918" s="625" t="s">
        <v>6208</v>
      </c>
      <c r="B918" s="626" t="s">
        <v>5138</v>
      </c>
      <c r="C918" s="626" t="s">
        <v>5155</v>
      </c>
      <c r="D918" s="626" t="s">
        <v>5231</v>
      </c>
      <c r="E918" s="626" t="s">
        <v>5232</v>
      </c>
      <c r="F918" s="629">
        <v>1</v>
      </c>
      <c r="G918" s="629">
        <v>324</v>
      </c>
      <c r="H918" s="629">
        <v>1</v>
      </c>
      <c r="I918" s="629">
        <v>324</v>
      </c>
      <c r="J918" s="629"/>
      <c r="K918" s="629"/>
      <c r="L918" s="629"/>
      <c r="M918" s="629"/>
      <c r="N918" s="629">
        <v>6</v>
      </c>
      <c r="O918" s="629">
        <v>1962</v>
      </c>
      <c r="P918" s="642">
        <v>6.0555555555555554</v>
      </c>
      <c r="Q918" s="630">
        <v>327</v>
      </c>
    </row>
    <row r="919" spans="1:17" ht="14.4" customHeight="1" x14ac:dyDescent="0.3">
      <c r="A919" s="625" t="s">
        <v>6208</v>
      </c>
      <c r="B919" s="626" t="s">
        <v>5138</v>
      </c>
      <c r="C919" s="626" t="s">
        <v>5155</v>
      </c>
      <c r="D919" s="626" t="s">
        <v>5239</v>
      </c>
      <c r="E919" s="626" t="s">
        <v>5240</v>
      </c>
      <c r="F919" s="629">
        <v>5</v>
      </c>
      <c r="G919" s="629">
        <v>0</v>
      </c>
      <c r="H919" s="629"/>
      <c r="I919" s="629">
        <v>0</v>
      </c>
      <c r="J919" s="629">
        <v>4</v>
      </c>
      <c r="K919" s="629">
        <v>0</v>
      </c>
      <c r="L919" s="629"/>
      <c r="M919" s="629">
        <v>0</v>
      </c>
      <c r="N919" s="629">
        <v>10</v>
      </c>
      <c r="O919" s="629">
        <v>0</v>
      </c>
      <c r="P919" s="642"/>
      <c r="Q919" s="630">
        <v>0</v>
      </c>
    </row>
    <row r="920" spans="1:17" ht="14.4" customHeight="1" x14ac:dyDescent="0.3">
      <c r="A920" s="625" t="s">
        <v>6210</v>
      </c>
      <c r="B920" s="626" t="s">
        <v>5138</v>
      </c>
      <c r="C920" s="626" t="s">
        <v>5144</v>
      </c>
      <c r="D920" s="626" t="s">
        <v>5271</v>
      </c>
      <c r="E920" s="626" t="s">
        <v>5272</v>
      </c>
      <c r="F920" s="629"/>
      <c r="G920" s="629"/>
      <c r="H920" s="629"/>
      <c r="I920" s="629"/>
      <c r="J920" s="629"/>
      <c r="K920" s="629"/>
      <c r="L920" s="629"/>
      <c r="M920" s="629"/>
      <c r="N920" s="629">
        <v>4</v>
      </c>
      <c r="O920" s="629">
        <v>3619</v>
      </c>
      <c r="P920" s="642"/>
      <c r="Q920" s="630">
        <v>904.75</v>
      </c>
    </row>
    <row r="921" spans="1:17" ht="14.4" customHeight="1" x14ac:dyDescent="0.3">
      <c r="A921" s="625" t="s">
        <v>6210</v>
      </c>
      <c r="B921" s="626" t="s">
        <v>5138</v>
      </c>
      <c r="C921" s="626" t="s">
        <v>5155</v>
      </c>
      <c r="D921" s="626" t="s">
        <v>5273</v>
      </c>
      <c r="E921" s="626" t="s">
        <v>5274</v>
      </c>
      <c r="F921" s="629">
        <v>1</v>
      </c>
      <c r="G921" s="629">
        <v>850</v>
      </c>
      <c r="H921" s="629">
        <v>1</v>
      </c>
      <c r="I921" s="629">
        <v>850</v>
      </c>
      <c r="J921" s="629">
        <v>1</v>
      </c>
      <c r="K921" s="629">
        <v>852</v>
      </c>
      <c r="L921" s="629">
        <v>1.0023529411764707</v>
      </c>
      <c r="M921" s="629">
        <v>852</v>
      </c>
      <c r="N921" s="629"/>
      <c r="O921" s="629"/>
      <c r="P921" s="642"/>
      <c r="Q921" s="630"/>
    </row>
    <row r="922" spans="1:17" ht="14.4" customHeight="1" x14ac:dyDescent="0.3">
      <c r="A922" s="625" t="s">
        <v>6210</v>
      </c>
      <c r="B922" s="626" t="s">
        <v>5138</v>
      </c>
      <c r="C922" s="626" t="s">
        <v>5155</v>
      </c>
      <c r="D922" s="626" t="s">
        <v>5275</v>
      </c>
      <c r="E922" s="626" t="s">
        <v>5276</v>
      </c>
      <c r="F922" s="629">
        <v>5</v>
      </c>
      <c r="G922" s="629">
        <v>915</v>
      </c>
      <c r="H922" s="629">
        <v>1</v>
      </c>
      <c r="I922" s="629">
        <v>183</v>
      </c>
      <c r="J922" s="629">
        <v>1</v>
      </c>
      <c r="K922" s="629">
        <v>185</v>
      </c>
      <c r="L922" s="629">
        <v>0.20218579234972678</v>
      </c>
      <c r="M922" s="629">
        <v>185</v>
      </c>
      <c r="N922" s="629">
        <v>1</v>
      </c>
      <c r="O922" s="629">
        <v>185</v>
      </c>
      <c r="P922" s="642">
        <v>0.20218579234972678</v>
      </c>
      <c r="Q922" s="630">
        <v>185</v>
      </c>
    </row>
    <row r="923" spans="1:17" ht="14.4" customHeight="1" x14ac:dyDescent="0.3">
      <c r="A923" s="625" t="s">
        <v>6210</v>
      </c>
      <c r="B923" s="626" t="s">
        <v>5138</v>
      </c>
      <c r="C923" s="626" t="s">
        <v>5155</v>
      </c>
      <c r="D923" s="626" t="s">
        <v>5291</v>
      </c>
      <c r="E923" s="626" t="s">
        <v>5292</v>
      </c>
      <c r="F923" s="629">
        <v>3</v>
      </c>
      <c r="G923" s="629">
        <v>174</v>
      </c>
      <c r="H923" s="629">
        <v>1</v>
      </c>
      <c r="I923" s="629">
        <v>58</v>
      </c>
      <c r="J923" s="629">
        <v>1</v>
      </c>
      <c r="K923" s="629">
        <v>58</v>
      </c>
      <c r="L923" s="629">
        <v>0.33333333333333331</v>
      </c>
      <c r="M923" s="629">
        <v>58</v>
      </c>
      <c r="N923" s="629"/>
      <c r="O923" s="629"/>
      <c r="P923" s="642"/>
      <c r="Q923" s="630"/>
    </row>
    <row r="924" spans="1:17" ht="14.4" customHeight="1" x14ac:dyDescent="0.3">
      <c r="A924" s="625" t="s">
        <v>6210</v>
      </c>
      <c r="B924" s="626" t="s">
        <v>5138</v>
      </c>
      <c r="C924" s="626" t="s">
        <v>5155</v>
      </c>
      <c r="D924" s="626" t="s">
        <v>5174</v>
      </c>
      <c r="E924" s="626" t="s">
        <v>5175</v>
      </c>
      <c r="F924" s="629"/>
      <c r="G924" s="629"/>
      <c r="H924" s="629"/>
      <c r="I924" s="629"/>
      <c r="J924" s="629"/>
      <c r="K924" s="629"/>
      <c r="L924" s="629"/>
      <c r="M924" s="629"/>
      <c r="N924" s="629">
        <v>1</v>
      </c>
      <c r="O924" s="629">
        <v>0</v>
      </c>
      <c r="P924" s="642"/>
      <c r="Q924" s="630">
        <v>0</v>
      </c>
    </row>
    <row r="925" spans="1:17" ht="14.4" customHeight="1" x14ac:dyDescent="0.3">
      <c r="A925" s="625" t="s">
        <v>6210</v>
      </c>
      <c r="B925" s="626" t="s">
        <v>5138</v>
      </c>
      <c r="C925" s="626" t="s">
        <v>5155</v>
      </c>
      <c r="D925" s="626" t="s">
        <v>5176</v>
      </c>
      <c r="E925" s="626" t="s">
        <v>5177</v>
      </c>
      <c r="F925" s="629">
        <v>1</v>
      </c>
      <c r="G925" s="629">
        <v>630</v>
      </c>
      <c r="H925" s="629">
        <v>1</v>
      </c>
      <c r="I925" s="629">
        <v>630</v>
      </c>
      <c r="J925" s="629"/>
      <c r="K925" s="629"/>
      <c r="L925" s="629"/>
      <c r="M925" s="629"/>
      <c r="N925" s="629"/>
      <c r="O925" s="629"/>
      <c r="P925" s="642"/>
      <c r="Q925" s="630"/>
    </row>
    <row r="926" spans="1:17" ht="14.4" customHeight="1" x14ac:dyDescent="0.3">
      <c r="A926" s="625" t="s">
        <v>6210</v>
      </c>
      <c r="B926" s="626" t="s">
        <v>5138</v>
      </c>
      <c r="C926" s="626" t="s">
        <v>5155</v>
      </c>
      <c r="D926" s="626" t="s">
        <v>5277</v>
      </c>
      <c r="E926" s="626" t="s">
        <v>5278</v>
      </c>
      <c r="F926" s="629">
        <v>6</v>
      </c>
      <c r="G926" s="629">
        <v>600</v>
      </c>
      <c r="H926" s="629">
        <v>1</v>
      </c>
      <c r="I926" s="629">
        <v>100</v>
      </c>
      <c r="J926" s="629">
        <v>5</v>
      </c>
      <c r="K926" s="629">
        <v>500</v>
      </c>
      <c r="L926" s="629">
        <v>0.83333333333333337</v>
      </c>
      <c r="M926" s="629">
        <v>100</v>
      </c>
      <c r="N926" s="629">
        <v>2</v>
      </c>
      <c r="O926" s="629">
        <v>200</v>
      </c>
      <c r="P926" s="642">
        <v>0.33333333333333331</v>
      </c>
      <c r="Q926" s="630">
        <v>100</v>
      </c>
    </row>
    <row r="927" spans="1:17" ht="14.4" customHeight="1" x14ac:dyDescent="0.3">
      <c r="A927" s="625" t="s">
        <v>6210</v>
      </c>
      <c r="B927" s="626" t="s">
        <v>5138</v>
      </c>
      <c r="C927" s="626" t="s">
        <v>5155</v>
      </c>
      <c r="D927" s="626" t="s">
        <v>5184</v>
      </c>
      <c r="E927" s="626" t="s">
        <v>5183</v>
      </c>
      <c r="F927" s="629"/>
      <c r="G927" s="629"/>
      <c r="H927" s="629"/>
      <c r="I927" s="629"/>
      <c r="J927" s="629">
        <v>2</v>
      </c>
      <c r="K927" s="629">
        <v>156</v>
      </c>
      <c r="L927" s="629"/>
      <c r="M927" s="629">
        <v>78</v>
      </c>
      <c r="N927" s="629"/>
      <c r="O927" s="629"/>
      <c r="P927" s="642"/>
      <c r="Q927" s="630"/>
    </row>
    <row r="928" spans="1:17" ht="14.4" customHeight="1" x14ac:dyDescent="0.3">
      <c r="A928" s="625" t="s">
        <v>6210</v>
      </c>
      <c r="B928" s="626" t="s">
        <v>5138</v>
      </c>
      <c r="C928" s="626" t="s">
        <v>5155</v>
      </c>
      <c r="D928" s="626" t="s">
        <v>5185</v>
      </c>
      <c r="E928" s="626" t="s">
        <v>5186</v>
      </c>
      <c r="F928" s="629">
        <v>36</v>
      </c>
      <c r="G928" s="629">
        <v>8280</v>
      </c>
      <c r="H928" s="629">
        <v>1</v>
      </c>
      <c r="I928" s="629">
        <v>230</v>
      </c>
      <c r="J928" s="629">
        <v>43</v>
      </c>
      <c r="K928" s="629">
        <v>9933</v>
      </c>
      <c r="L928" s="629">
        <v>1.1996376811594203</v>
      </c>
      <c r="M928" s="629">
        <v>231</v>
      </c>
      <c r="N928" s="629">
        <v>39</v>
      </c>
      <c r="O928" s="629">
        <v>9048</v>
      </c>
      <c r="P928" s="642">
        <v>1.0927536231884059</v>
      </c>
      <c r="Q928" s="630">
        <v>232</v>
      </c>
    </row>
    <row r="929" spans="1:17" ht="14.4" customHeight="1" x14ac:dyDescent="0.3">
      <c r="A929" s="625" t="s">
        <v>6210</v>
      </c>
      <c r="B929" s="626" t="s">
        <v>5138</v>
      </c>
      <c r="C929" s="626" t="s">
        <v>5155</v>
      </c>
      <c r="D929" s="626" t="s">
        <v>5187</v>
      </c>
      <c r="E929" s="626" t="s">
        <v>5188</v>
      </c>
      <c r="F929" s="629">
        <v>15</v>
      </c>
      <c r="G929" s="629">
        <v>1725</v>
      </c>
      <c r="H929" s="629">
        <v>1</v>
      </c>
      <c r="I929" s="629">
        <v>115</v>
      </c>
      <c r="J929" s="629">
        <v>22</v>
      </c>
      <c r="K929" s="629">
        <v>2552</v>
      </c>
      <c r="L929" s="629">
        <v>1.4794202898550726</v>
      </c>
      <c r="M929" s="629">
        <v>116</v>
      </c>
      <c r="N929" s="629">
        <v>13</v>
      </c>
      <c r="O929" s="629">
        <v>1508</v>
      </c>
      <c r="P929" s="642">
        <v>0.87420289855072464</v>
      </c>
      <c r="Q929" s="630">
        <v>116</v>
      </c>
    </row>
    <row r="930" spans="1:17" ht="14.4" customHeight="1" x14ac:dyDescent="0.3">
      <c r="A930" s="625" t="s">
        <v>6210</v>
      </c>
      <c r="B930" s="626" t="s">
        <v>5138</v>
      </c>
      <c r="C930" s="626" t="s">
        <v>5155</v>
      </c>
      <c r="D930" s="626" t="s">
        <v>5189</v>
      </c>
      <c r="E930" s="626" t="s">
        <v>5190</v>
      </c>
      <c r="F930" s="629">
        <v>1</v>
      </c>
      <c r="G930" s="629">
        <v>110</v>
      </c>
      <c r="H930" s="629">
        <v>1</v>
      </c>
      <c r="I930" s="629">
        <v>110</v>
      </c>
      <c r="J930" s="629"/>
      <c r="K930" s="629"/>
      <c r="L930" s="629"/>
      <c r="M930" s="629"/>
      <c r="N930" s="629"/>
      <c r="O930" s="629"/>
      <c r="P930" s="642"/>
      <c r="Q930" s="630"/>
    </row>
    <row r="931" spans="1:17" ht="14.4" customHeight="1" x14ac:dyDescent="0.3">
      <c r="A931" s="625" t="s">
        <v>6210</v>
      </c>
      <c r="B931" s="626" t="s">
        <v>5138</v>
      </c>
      <c r="C931" s="626" t="s">
        <v>5155</v>
      </c>
      <c r="D931" s="626" t="s">
        <v>5193</v>
      </c>
      <c r="E931" s="626" t="s">
        <v>5194</v>
      </c>
      <c r="F931" s="629">
        <v>1</v>
      </c>
      <c r="G931" s="629">
        <v>294</v>
      </c>
      <c r="H931" s="629">
        <v>1</v>
      </c>
      <c r="I931" s="629">
        <v>294</v>
      </c>
      <c r="J931" s="629">
        <v>1</v>
      </c>
      <c r="K931" s="629">
        <v>295</v>
      </c>
      <c r="L931" s="629">
        <v>1.0034013605442176</v>
      </c>
      <c r="M931" s="629">
        <v>295</v>
      </c>
      <c r="N931" s="629"/>
      <c r="O931" s="629"/>
      <c r="P931" s="642"/>
      <c r="Q931" s="630"/>
    </row>
    <row r="932" spans="1:17" ht="14.4" customHeight="1" x14ac:dyDescent="0.3">
      <c r="A932" s="625" t="s">
        <v>6210</v>
      </c>
      <c r="B932" s="626" t="s">
        <v>5138</v>
      </c>
      <c r="C932" s="626" t="s">
        <v>5155</v>
      </c>
      <c r="D932" s="626" t="s">
        <v>5195</v>
      </c>
      <c r="E932" s="626" t="s">
        <v>5196</v>
      </c>
      <c r="F932" s="629">
        <v>24</v>
      </c>
      <c r="G932" s="629">
        <v>7632</v>
      </c>
      <c r="H932" s="629">
        <v>1</v>
      </c>
      <c r="I932" s="629">
        <v>318</v>
      </c>
      <c r="J932" s="629">
        <v>23</v>
      </c>
      <c r="K932" s="629">
        <v>7337</v>
      </c>
      <c r="L932" s="629">
        <v>0.96134696016771493</v>
      </c>
      <c r="M932" s="629">
        <v>319</v>
      </c>
      <c r="N932" s="629">
        <v>6</v>
      </c>
      <c r="O932" s="629">
        <v>1920</v>
      </c>
      <c r="P932" s="642">
        <v>0.25157232704402516</v>
      </c>
      <c r="Q932" s="630">
        <v>320</v>
      </c>
    </row>
    <row r="933" spans="1:17" ht="14.4" customHeight="1" x14ac:dyDescent="0.3">
      <c r="A933" s="625" t="s">
        <v>6210</v>
      </c>
      <c r="B933" s="626" t="s">
        <v>5138</v>
      </c>
      <c r="C933" s="626" t="s">
        <v>5155</v>
      </c>
      <c r="D933" s="626" t="s">
        <v>5197</v>
      </c>
      <c r="E933" s="626" t="s">
        <v>5198</v>
      </c>
      <c r="F933" s="629">
        <v>7</v>
      </c>
      <c r="G933" s="629">
        <v>3374</v>
      </c>
      <c r="H933" s="629">
        <v>1</v>
      </c>
      <c r="I933" s="629">
        <v>482</v>
      </c>
      <c r="J933" s="629">
        <v>5</v>
      </c>
      <c r="K933" s="629">
        <v>2415</v>
      </c>
      <c r="L933" s="629">
        <v>0.71576763485477179</v>
      </c>
      <c r="M933" s="629">
        <v>483</v>
      </c>
      <c r="N933" s="629">
        <v>8</v>
      </c>
      <c r="O933" s="629">
        <v>3872</v>
      </c>
      <c r="P933" s="642">
        <v>1.1475992886781268</v>
      </c>
      <c r="Q933" s="630">
        <v>484</v>
      </c>
    </row>
    <row r="934" spans="1:17" ht="14.4" customHeight="1" x14ac:dyDescent="0.3">
      <c r="A934" s="625" t="s">
        <v>6210</v>
      </c>
      <c r="B934" s="626" t="s">
        <v>5138</v>
      </c>
      <c r="C934" s="626" t="s">
        <v>5155</v>
      </c>
      <c r="D934" s="626" t="s">
        <v>5199</v>
      </c>
      <c r="E934" s="626" t="s">
        <v>5200</v>
      </c>
      <c r="F934" s="629"/>
      <c r="G934" s="629"/>
      <c r="H934" s="629"/>
      <c r="I934" s="629"/>
      <c r="J934" s="629">
        <v>4</v>
      </c>
      <c r="K934" s="629">
        <v>2704</v>
      </c>
      <c r="L934" s="629"/>
      <c r="M934" s="629">
        <v>676</v>
      </c>
      <c r="N934" s="629"/>
      <c r="O934" s="629"/>
      <c r="P934" s="642"/>
      <c r="Q934" s="630"/>
    </row>
    <row r="935" spans="1:17" ht="14.4" customHeight="1" x14ac:dyDescent="0.3">
      <c r="A935" s="625" t="s">
        <v>6210</v>
      </c>
      <c r="B935" s="626" t="s">
        <v>5138</v>
      </c>
      <c r="C935" s="626" t="s">
        <v>5155</v>
      </c>
      <c r="D935" s="626" t="s">
        <v>5279</v>
      </c>
      <c r="E935" s="626" t="s">
        <v>5280</v>
      </c>
      <c r="F935" s="629">
        <v>16</v>
      </c>
      <c r="G935" s="629">
        <v>11712</v>
      </c>
      <c r="H935" s="629">
        <v>1</v>
      </c>
      <c r="I935" s="629">
        <v>732</v>
      </c>
      <c r="J935" s="629">
        <v>2</v>
      </c>
      <c r="K935" s="629">
        <v>1466</v>
      </c>
      <c r="L935" s="629">
        <v>0.12517076502732241</v>
      </c>
      <c r="M935" s="629">
        <v>733</v>
      </c>
      <c r="N935" s="629">
        <v>6</v>
      </c>
      <c r="O935" s="629">
        <v>4404</v>
      </c>
      <c r="P935" s="642">
        <v>0.37602459016393441</v>
      </c>
      <c r="Q935" s="630">
        <v>734</v>
      </c>
    </row>
    <row r="936" spans="1:17" ht="14.4" customHeight="1" x14ac:dyDescent="0.3">
      <c r="A936" s="625" t="s">
        <v>6210</v>
      </c>
      <c r="B936" s="626" t="s">
        <v>5138</v>
      </c>
      <c r="C936" s="626" t="s">
        <v>5155</v>
      </c>
      <c r="D936" s="626" t="s">
        <v>5201</v>
      </c>
      <c r="E936" s="626" t="s">
        <v>5202</v>
      </c>
      <c r="F936" s="629">
        <v>87</v>
      </c>
      <c r="G936" s="629">
        <v>6960</v>
      </c>
      <c r="H936" s="629">
        <v>1</v>
      </c>
      <c r="I936" s="629">
        <v>80</v>
      </c>
      <c r="J936" s="629">
        <v>72</v>
      </c>
      <c r="K936" s="629">
        <v>5832</v>
      </c>
      <c r="L936" s="629">
        <v>0.83793103448275863</v>
      </c>
      <c r="M936" s="629">
        <v>81</v>
      </c>
      <c r="N936" s="629">
        <v>81</v>
      </c>
      <c r="O936" s="629">
        <v>6642</v>
      </c>
      <c r="P936" s="642">
        <v>0.95431034482758625</v>
      </c>
      <c r="Q936" s="630">
        <v>82</v>
      </c>
    </row>
    <row r="937" spans="1:17" ht="14.4" customHeight="1" x14ac:dyDescent="0.3">
      <c r="A937" s="625" t="s">
        <v>6210</v>
      </c>
      <c r="B937" s="626" t="s">
        <v>5138</v>
      </c>
      <c r="C937" s="626" t="s">
        <v>5155</v>
      </c>
      <c r="D937" s="626" t="s">
        <v>5203</v>
      </c>
      <c r="E937" s="626" t="s">
        <v>5204</v>
      </c>
      <c r="F937" s="629">
        <v>28</v>
      </c>
      <c r="G937" s="629">
        <v>7476</v>
      </c>
      <c r="H937" s="629">
        <v>1</v>
      </c>
      <c r="I937" s="629">
        <v>267</v>
      </c>
      <c r="J937" s="629">
        <v>32</v>
      </c>
      <c r="K937" s="629">
        <v>8576</v>
      </c>
      <c r="L937" s="629">
        <v>1.1471375066880685</v>
      </c>
      <c r="M937" s="629">
        <v>268</v>
      </c>
      <c r="N937" s="629">
        <v>32</v>
      </c>
      <c r="O937" s="629">
        <v>8608</v>
      </c>
      <c r="P937" s="642">
        <v>1.1514178705189941</v>
      </c>
      <c r="Q937" s="630">
        <v>269</v>
      </c>
    </row>
    <row r="938" spans="1:17" ht="14.4" customHeight="1" x14ac:dyDescent="0.3">
      <c r="A938" s="625" t="s">
        <v>6210</v>
      </c>
      <c r="B938" s="626" t="s">
        <v>5138</v>
      </c>
      <c r="C938" s="626" t="s">
        <v>5155</v>
      </c>
      <c r="D938" s="626" t="s">
        <v>5282</v>
      </c>
      <c r="E938" s="626" t="s">
        <v>5283</v>
      </c>
      <c r="F938" s="629">
        <v>33</v>
      </c>
      <c r="G938" s="629">
        <v>17226</v>
      </c>
      <c r="H938" s="629">
        <v>1</v>
      </c>
      <c r="I938" s="629">
        <v>522</v>
      </c>
      <c r="J938" s="629">
        <v>37</v>
      </c>
      <c r="K938" s="629">
        <v>19351</v>
      </c>
      <c r="L938" s="629">
        <v>1.1233600371531407</v>
      </c>
      <c r="M938" s="629">
        <v>523</v>
      </c>
      <c r="N938" s="629">
        <v>28</v>
      </c>
      <c r="O938" s="629">
        <v>14672</v>
      </c>
      <c r="P938" s="642">
        <v>0.85173574828747245</v>
      </c>
      <c r="Q938" s="630">
        <v>524</v>
      </c>
    </row>
    <row r="939" spans="1:17" ht="14.4" customHeight="1" x14ac:dyDescent="0.3">
      <c r="A939" s="625" t="s">
        <v>6210</v>
      </c>
      <c r="B939" s="626" t="s">
        <v>5138</v>
      </c>
      <c r="C939" s="626" t="s">
        <v>5155</v>
      </c>
      <c r="D939" s="626" t="s">
        <v>5211</v>
      </c>
      <c r="E939" s="626" t="s">
        <v>5212</v>
      </c>
      <c r="F939" s="629"/>
      <c r="G939" s="629"/>
      <c r="H939" s="629"/>
      <c r="I939" s="629"/>
      <c r="J939" s="629">
        <v>1</v>
      </c>
      <c r="K939" s="629">
        <v>599</v>
      </c>
      <c r="L939" s="629"/>
      <c r="M939" s="629">
        <v>599</v>
      </c>
      <c r="N939" s="629"/>
      <c r="O939" s="629"/>
      <c r="P939" s="642"/>
      <c r="Q939" s="630"/>
    </row>
    <row r="940" spans="1:17" ht="14.4" customHeight="1" x14ac:dyDescent="0.3">
      <c r="A940" s="625" t="s">
        <v>6210</v>
      </c>
      <c r="B940" s="626" t="s">
        <v>5138</v>
      </c>
      <c r="C940" s="626" t="s">
        <v>5155</v>
      </c>
      <c r="D940" s="626" t="s">
        <v>5219</v>
      </c>
      <c r="E940" s="626" t="s">
        <v>5220</v>
      </c>
      <c r="F940" s="629">
        <v>1</v>
      </c>
      <c r="G940" s="629">
        <v>171</v>
      </c>
      <c r="H940" s="629">
        <v>1</v>
      </c>
      <c r="I940" s="629">
        <v>171</v>
      </c>
      <c r="J940" s="629"/>
      <c r="K940" s="629"/>
      <c r="L940" s="629"/>
      <c r="M940" s="629"/>
      <c r="N940" s="629">
        <v>2</v>
      </c>
      <c r="O940" s="629">
        <v>344</v>
      </c>
      <c r="P940" s="642">
        <v>2.0116959064327484</v>
      </c>
      <c r="Q940" s="630">
        <v>172</v>
      </c>
    </row>
    <row r="941" spans="1:17" ht="14.4" customHeight="1" x14ac:dyDescent="0.3">
      <c r="A941" s="625" t="s">
        <v>6210</v>
      </c>
      <c r="B941" s="626" t="s">
        <v>5138</v>
      </c>
      <c r="C941" s="626" t="s">
        <v>5155</v>
      </c>
      <c r="D941" s="626" t="s">
        <v>5221</v>
      </c>
      <c r="E941" s="626" t="s">
        <v>5194</v>
      </c>
      <c r="F941" s="629"/>
      <c r="G941" s="629"/>
      <c r="H941" s="629"/>
      <c r="I941" s="629"/>
      <c r="J941" s="629">
        <v>1</v>
      </c>
      <c r="K941" s="629">
        <v>362</v>
      </c>
      <c r="L941" s="629"/>
      <c r="M941" s="629">
        <v>362</v>
      </c>
      <c r="N941" s="629">
        <v>9</v>
      </c>
      <c r="O941" s="629">
        <v>3285</v>
      </c>
      <c r="P941" s="642"/>
      <c r="Q941" s="630">
        <v>365</v>
      </c>
    </row>
    <row r="942" spans="1:17" ht="14.4" customHeight="1" x14ac:dyDescent="0.3">
      <c r="A942" s="625" t="s">
        <v>6210</v>
      </c>
      <c r="B942" s="626" t="s">
        <v>5138</v>
      </c>
      <c r="C942" s="626" t="s">
        <v>5155</v>
      </c>
      <c r="D942" s="626" t="s">
        <v>5222</v>
      </c>
      <c r="E942" s="626" t="s">
        <v>5196</v>
      </c>
      <c r="F942" s="629">
        <v>8</v>
      </c>
      <c r="G942" s="629">
        <v>3072</v>
      </c>
      <c r="H942" s="629">
        <v>1</v>
      </c>
      <c r="I942" s="629">
        <v>384</v>
      </c>
      <c r="J942" s="629">
        <v>7</v>
      </c>
      <c r="K942" s="629">
        <v>2702</v>
      </c>
      <c r="L942" s="629">
        <v>0.87955729166666663</v>
      </c>
      <c r="M942" s="629">
        <v>386</v>
      </c>
      <c r="N942" s="629">
        <v>21</v>
      </c>
      <c r="O942" s="629">
        <v>8169</v>
      </c>
      <c r="P942" s="642">
        <v>2.6591796875</v>
      </c>
      <c r="Q942" s="630">
        <v>389</v>
      </c>
    </row>
    <row r="943" spans="1:17" ht="14.4" customHeight="1" x14ac:dyDescent="0.3">
      <c r="A943" s="625" t="s">
        <v>6210</v>
      </c>
      <c r="B943" s="626" t="s">
        <v>5138</v>
      </c>
      <c r="C943" s="626" t="s">
        <v>5155</v>
      </c>
      <c r="D943" s="626" t="s">
        <v>5223</v>
      </c>
      <c r="E943" s="626" t="s">
        <v>5198</v>
      </c>
      <c r="F943" s="629">
        <v>2</v>
      </c>
      <c r="G943" s="629">
        <v>1096</v>
      </c>
      <c r="H943" s="629">
        <v>1</v>
      </c>
      <c r="I943" s="629">
        <v>548</v>
      </c>
      <c r="J943" s="629">
        <v>5</v>
      </c>
      <c r="K943" s="629">
        <v>2750</v>
      </c>
      <c r="L943" s="629">
        <v>2.5091240875912408</v>
      </c>
      <c r="M943" s="629">
        <v>550</v>
      </c>
      <c r="N943" s="629">
        <v>3</v>
      </c>
      <c r="O943" s="629">
        <v>1659</v>
      </c>
      <c r="P943" s="642">
        <v>1.5136861313868613</v>
      </c>
      <c r="Q943" s="630">
        <v>553</v>
      </c>
    </row>
    <row r="944" spans="1:17" ht="14.4" customHeight="1" x14ac:dyDescent="0.3">
      <c r="A944" s="625" t="s">
        <v>6210</v>
      </c>
      <c r="B944" s="626" t="s">
        <v>5138</v>
      </c>
      <c r="C944" s="626" t="s">
        <v>5155</v>
      </c>
      <c r="D944" s="626" t="s">
        <v>5224</v>
      </c>
      <c r="E944" s="626" t="s">
        <v>5200</v>
      </c>
      <c r="F944" s="629"/>
      <c r="G944" s="629"/>
      <c r="H944" s="629"/>
      <c r="I944" s="629"/>
      <c r="J944" s="629">
        <v>3</v>
      </c>
      <c r="K944" s="629">
        <v>2229</v>
      </c>
      <c r="L944" s="629"/>
      <c r="M944" s="629">
        <v>743</v>
      </c>
      <c r="N944" s="629"/>
      <c r="O944" s="629"/>
      <c r="P944" s="642"/>
      <c r="Q944" s="630"/>
    </row>
    <row r="945" spans="1:17" ht="14.4" customHeight="1" x14ac:dyDescent="0.3">
      <c r="A945" s="625" t="s">
        <v>6210</v>
      </c>
      <c r="B945" s="626" t="s">
        <v>5138</v>
      </c>
      <c r="C945" s="626" t="s">
        <v>5155</v>
      </c>
      <c r="D945" s="626" t="s">
        <v>5285</v>
      </c>
      <c r="E945" s="626" t="s">
        <v>5280</v>
      </c>
      <c r="F945" s="629">
        <v>32</v>
      </c>
      <c r="G945" s="629">
        <v>25536</v>
      </c>
      <c r="H945" s="629">
        <v>1</v>
      </c>
      <c r="I945" s="629">
        <v>798</v>
      </c>
      <c r="J945" s="629">
        <v>30</v>
      </c>
      <c r="K945" s="629">
        <v>24000</v>
      </c>
      <c r="L945" s="629">
        <v>0.93984962406015038</v>
      </c>
      <c r="M945" s="629">
        <v>800</v>
      </c>
      <c r="N945" s="629">
        <v>41</v>
      </c>
      <c r="O945" s="629">
        <v>32923</v>
      </c>
      <c r="P945" s="642">
        <v>1.2892778822055138</v>
      </c>
      <c r="Q945" s="630">
        <v>803</v>
      </c>
    </row>
    <row r="946" spans="1:17" ht="14.4" customHeight="1" x14ac:dyDescent="0.3">
      <c r="A946" s="625" t="s">
        <v>6210</v>
      </c>
      <c r="B946" s="626" t="s">
        <v>5138</v>
      </c>
      <c r="C946" s="626" t="s">
        <v>5155</v>
      </c>
      <c r="D946" s="626" t="s">
        <v>5286</v>
      </c>
      <c r="E946" s="626" t="s">
        <v>5280</v>
      </c>
      <c r="F946" s="629">
        <v>46</v>
      </c>
      <c r="G946" s="629">
        <v>42504</v>
      </c>
      <c r="H946" s="629">
        <v>1</v>
      </c>
      <c r="I946" s="629">
        <v>924</v>
      </c>
      <c r="J946" s="629">
        <v>20</v>
      </c>
      <c r="K946" s="629">
        <v>18520</v>
      </c>
      <c r="L946" s="629">
        <v>0.43572369659326182</v>
      </c>
      <c r="M946" s="629">
        <v>926</v>
      </c>
      <c r="N946" s="629">
        <v>37</v>
      </c>
      <c r="O946" s="629">
        <v>34373</v>
      </c>
      <c r="P946" s="642">
        <v>0.80870035761340109</v>
      </c>
      <c r="Q946" s="630">
        <v>929</v>
      </c>
    </row>
    <row r="947" spans="1:17" ht="14.4" customHeight="1" x14ac:dyDescent="0.3">
      <c r="A947" s="625" t="s">
        <v>6210</v>
      </c>
      <c r="B947" s="626" t="s">
        <v>5138</v>
      </c>
      <c r="C947" s="626" t="s">
        <v>5155</v>
      </c>
      <c r="D947" s="626" t="s">
        <v>5287</v>
      </c>
      <c r="E947" s="626" t="s">
        <v>5280</v>
      </c>
      <c r="F947" s="629"/>
      <c r="G947" s="629"/>
      <c r="H947" s="629"/>
      <c r="I947" s="629"/>
      <c r="J947" s="629">
        <v>6</v>
      </c>
      <c r="K947" s="629">
        <v>6054</v>
      </c>
      <c r="L947" s="629"/>
      <c r="M947" s="629">
        <v>1009</v>
      </c>
      <c r="N947" s="629"/>
      <c r="O947" s="629"/>
      <c r="P947" s="642"/>
      <c r="Q947" s="630"/>
    </row>
    <row r="948" spans="1:17" ht="14.4" customHeight="1" x14ac:dyDescent="0.3">
      <c r="A948" s="625" t="s">
        <v>6210</v>
      </c>
      <c r="B948" s="626" t="s">
        <v>5138</v>
      </c>
      <c r="C948" s="626" t="s">
        <v>5155</v>
      </c>
      <c r="D948" s="626" t="s">
        <v>5289</v>
      </c>
      <c r="E948" s="626" t="s">
        <v>5212</v>
      </c>
      <c r="F948" s="629">
        <v>5</v>
      </c>
      <c r="G948" s="629">
        <v>3490</v>
      </c>
      <c r="H948" s="629">
        <v>1</v>
      </c>
      <c r="I948" s="629">
        <v>698</v>
      </c>
      <c r="J948" s="629">
        <v>3</v>
      </c>
      <c r="K948" s="629">
        <v>2103</v>
      </c>
      <c r="L948" s="629">
        <v>0.60257879656160462</v>
      </c>
      <c r="M948" s="629">
        <v>701</v>
      </c>
      <c r="N948" s="629">
        <v>2</v>
      </c>
      <c r="O948" s="629">
        <v>1410</v>
      </c>
      <c r="P948" s="642">
        <v>0.4040114613180516</v>
      </c>
      <c r="Q948" s="630">
        <v>705</v>
      </c>
    </row>
    <row r="949" spans="1:17" ht="14.4" customHeight="1" x14ac:dyDescent="0.3">
      <c r="A949" s="625" t="s">
        <v>6210</v>
      </c>
      <c r="B949" s="626" t="s">
        <v>5138</v>
      </c>
      <c r="C949" s="626" t="s">
        <v>5155</v>
      </c>
      <c r="D949" s="626" t="s">
        <v>5228</v>
      </c>
      <c r="E949" s="626" t="s">
        <v>5220</v>
      </c>
      <c r="F949" s="629">
        <v>8</v>
      </c>
      <c r="G949" s="629">
        <v>1640</v>
      </c>
      <c r="H949" s="629">
        <v>1</v>
      </c>
      <c r="I949" s="629">
        <v>205</v>
      </c>
      <c r="J949" s="629">
        <v>9</v>
      </c>
      <c r="K949" s="629">
        <v>1854</v>
      </c>
      <c r="L949" s="629">
        <v>1.1304878048780487</v>
      </c>
      <c r="M949" s="629">
        <v>206</v>
      </c>
      <c r="N949" s="629">
        <v>9</v>
      </c>
      <c r="O949" s="629">
        <v>1863</v>
      </c>
      <c r="P949" s="642">
        <v>1.1359756097560976</v>
      </c>
      <c r="Q949" s="630">
        <v>207</v>
      </c>
    </row>
    <row r="950" spans="1:17" ht="14.4" customHeight="1" x14ac:dyDescent="0.3">
      <c r="A950" s="625" t="s">
        <v>6211</v>
      </c>
      <c r="B950" s="626" t="s">
        <v>5138</v>
      </c>
      <c r="C950" s="626" t="s">
        <v>5144</v>
      </c>
      <c r="D950" s="626" t="s">
        <v>5298</v>
      </c>
      <c r="E950" s="626" t="s">
        <v>5299</v>
      </c>
      <c r="F950" s="629">
        <v>2</v>
      </c>
      <c r="G950" s="629">
        <v>4620</v>
      </c>
      <c r="H950" s="629">
        <v>1</v>
      </c>
      <c r="I950" s="629">
        <v>2310</v>
      </c>
      <c r="J950" s="629">
        <v>1</v>
      </c>
      <c r="K950" s="629">
        <v>2310</v>
      </c>
      <c r="L950" s="629">
        <v>0.5</v>
      </c>
      <c r="M950" s="629">
        <v>2310</v>
      </c>
      <c r="N950" s="629">
        <v>2</v>
      </c>
      <c r="O950" s="629">
        <v>4620</v>
      </c>
      <c r="P950" s="642">
        <v>1</v>
      </c>
      <c r="Q950" s="630">
        <v>2310</v>
      </c>
    </row>
    <row r="951" spans="1:17" ht="14.4" customHeight="1" x14ac:dyDescent="0.3">
      <c r="A951" s="625" t="s">
        <v>6211</v>
      </c>
      <c r="B951" s="626" t="s">
        <v>5138</v>
      </c>
      <c r="C951" s="626" t="s">
        <v>5144</v>
      </c>
      <c r="D951" s="626" t="s">
        <v>5300</v>
      </c>
      <c r="E951" s="626" t="s">
        <v>5301</v>
      </c>
      <c r="F951" s="629">
        <v>1</v>
      </c>
      <c r="G951" s="629">
        <v>2310</v>
      </c>
      <c r="H951" s="629">
        <v>1</v>
      </c>
      <c r="I951" s="629">
        <v>2310</v>
      </c>
      <c r="J951" s="629"/>
      <c r="K951" s="629"/>
      <c r="L951" s="629"/>
      <c r="M951" s="629"/>
      <c r="N951" s="629"/>
      <c r="O951" s="629"/>
      <c r="P951" s="642"/>
      <c r="Q951" s="630"/>
    </row>
    <row r="952" spans="1:17" ht="14.4" customHeight="1" x14ac:dyDescent="0.3">
      <c r="A952" s="625" t="s">
        <v>6211</v>
      </c>
      <c r="B952" s="626" t="s">
        <v>5138</v>
      </c>
      <c r="C952" s="626" t="s">
        <v>5144</v>
      </c>
      <c r="D952" s="626" t="s">
        <v>5271</v>
      </c>
      <c r="E952" s="626" t="s">
        <v>5272</v>
      </c>
      <c r="F952" s="629"/>
      <c r="G952" s="629"/>
      <c r="H952" s="629"/>
      <c r="I952" s="629"/>
      <c r="J952" s="629"/>
      <c r="K952" s="629"/>
      <c r="L952" s="629"/>
      <c r="M952" s="629"/>
      <c r="N952" s="629">
        <v>75</v>
      </c>
      <c r="O952" s="629">
        <v>67856.25</v>
      </c>
      <c r="P952" s="642"/>
      <c r="Q952" s="630">
        <v>904.75</v>
      </c>
    </row>
    <row r="953" spans="1:17" ht="14.4" customHeight="1" x14ac:dyDescent="0.3">
      <c r="A953" s="625" t="s">
        <v>6211</v>
      </c>
      <c r="B953" s="626" t="s">
        <v>5138</v>
      </c>
      <c r="C953" s="626" t="s">
        <v>5144</v>
      </c>
      <c r="D953" s="626" t="s">
        <v>5147</v>
      </c>
      <c r="E953" s="626" t="s">
        <v>5148</v>
      </c>
      <c r="F953" s="629">
        <v>2</v>
      </c>
      <c r="G953" s="629">
        <v>468.26</v>
      </c>
      <c r="H953" s="629">
        <v>1</v>
      </c>
      <c r="I953" s="629">
        <v>234.13</v>
      </c>
      <c r="J953" s="629"/>
      <c r="K953" s="629"/>
      <c r="L953" s="629"/>
      <c r="M953" s="629"/>
      <c r="N953" s="629">
        <v>2</v>
      </c>
      <c r="O953" s="629">
        <v>485.28</v>
      </c>
      <c r="P953" s="642">
        <v>1.036347328407295</v>
      </c>
      <c r="Q953" s="630">
        <v>242.64</v>
      </c>
    </row>
    <row r="954" spans="1:17" ht="14.4" customHeight="1" x14ac:dyDescent="0.3">
      <c r="A954" s="625" t="s">
        <v>6211</v>
      </c>
      <c r="B954" s="626" t="s">
        <v>5138</v>
      </c>
      <c r="C954" s="626" t="s">
        <v>5155</v>
      </c>
      <c r="D954" s="626" t="s">
        <v>5273</v>
      </c>
      <c r="E954" s="626" t="s">
        <v>5274</v>
      </c>
      <c r="F954" s="629">
        <v>3</v>
      </c>
      <c r="G954" s="629">
        <v>2550</v>
      </c>
      <c r="H954" s="629">
        <v>1</v>
      </c>
      <c r="I954" s="629">
        <v>850</v>
      </c>
      <c r="J954" s="629">
        <v>3</v>
      </c>
      <c r="K954" s="629">
        <v>2556</v>
      </c>
      <c r="L954" s="629">
        <v>1.0023529411764707</v>
      </c>
      <c r="M954" s="629">
        <v>852</v>
      </c>
      <c r="N954" s="629">
        <v>2</v>
      </c>
      <c r="O954" s="629">
        <v>1406</v>
      </c>
      <c r="P954" s="642">
        <v>0.55137254901960786</v>
      </c>
      <c r="Q954" s="630">
        <v>703</v>
      </c>
    </row>
    <row r="955" spans="1:17" ht="14.4" customHeight="1" x14ac:dyDescent="0.3">
      <c r="A955" s="625" t="s">
        <v>6211</v>
      </c>
      <c r="B955" s="626" t="s">
        <v>5138</v>
      </c>
      <c r="C955" s="626" t="s">
        <v>5155</v>
      </c>
      <c r="D955" s="626" t="s">
        <v>5275</v>
      </c>
      <c r="E955" s="626" t="s">
        <v>5276</v>
      </c>
      <c r="F955" s="629">
        <v>3</v>
      </c>
      <c r="G955" s="629">
        <v>549</v>
      </c>
      <c r="H955" s="629">
        <v>1</v>
      </c>
      <c r="I955" s="629">
        <v>183</v>
      </c>
      <c r="J955" s="629">
        <v>7</v>
      </c>
      <c r="K955" s="629">
        <v>1295</v>
      </c>
      <c r="L955" s="629">
        <v>2.3588342440801457</v>
      </c>
      <c r="M955" s="629">
        <v>185</v>
      </c>
      <c r="N955" s="629">
        <v>2</v>
      </c>
      <c r="O955" s="629">
        <v>370</v>
      </c>
      <c r="P955" s="642">
        <v>0.67395264116575593</v>
      </c>
      <c r="Q955" s="630">
        <v>185</v>
      </c>
    </row>
    <row r="956" spans="1:17" ht="14.4" customHeight="1" x14ac:dyDescent="0.3">
      <c r="A956" s="625" t="s">
        <v>6211</v>
      </c>
      <c r="B956" s="626" t="s">
        <v>5138</v>
      </c>
      <c r="C956" s="626" t="s">
        <v>5155</v>
      </c>
      <c r="D956" s="626" t="s">
        <v>5304</v>
      </c>
      <c r="E956" s="626" t="s">
        <v>5305</v>
      </c>
      <c r="F956" s="629"/>
      <c r="G956" s="629"/>
      <c r="H956" s="629"/>
      <c r="I956" s="629"/>
      <c r="J956" s="629">
        <v>2</v>
      </c>
      <c r="K956" s="629">
        <v>2186</v>
      </c>
      <c r="L956" s="629"/>
      <c r="M956" s="629">
        <v>1093</v>
      </c>
      <c r="N956" s="629">
        <v>1</v>
      </c>
      <c r="O956" s="629">
        <v>1134</v>
      </c>
      <c r="P956" s="642"/>
      <c r="Q956" s="630">
        <v>1134</v>
      </c>
    </row>
    <row r="957" spans="1:17" ht="14.4" customHeight="1" x14ac:dyDescent="0.3">
      <c r="A957" s="625" t="s">
        <v>6211</v>
      </c>
      <c r="B957" s="626" t="s">
        <v>5138</v>
      </c>
      <c r="C957" s="626" t="s">
        <v>5155</v>
      </c>
      <c r="D957" s="626" t="s">
        <v>5291</v>
      </c>
      <c r="E957" s="626" t="s">
        <v>5292</v>
      </c>
      <c r="F957" s="629">
        <v>2</v>
      </c>
      <c r="G957" s="629">
        <v>116</v>
      </c>
      <c r="H957" s="629">
        <v>1</v>
      </c>
      <c r="I957" s="629">
        <v>58</v>
      </c>
      <c r="J957" s="629">
        <v>4</v>
      </c>
      <c r="K957" s="629">
        <v>232</v>
      </c>
      <c r="L957" s="629">
        <v>2</v>
      </c>
      <c r="M957" s="629">
        <v>58</v>
      </c>
      <c r="N957" s="629">
        <v>1</v>
      </c>
      <c r="O957" s="629">
        <v>56</v>
      </c>
      <c r="P957" s="642">
        <v>0.48275862068965519</v>
      </c>
      <c r="Q957" s="630">
        <v>56</v>
      </c>
    </row>
    <row r="958" spans="1:17" ht="14.4" customHeight="1" x14ac:dyDescent="0.3">
      <c r="A958" s="625" t="s">
        <v>6211</v>
      </c>
      <c r="B958" s="626" t="s">
        <v>5138</v>
      </c>
      <c r="C958" s="626" t="s">
        <v>5155</v>
      </c>
      <c r="D958" s="626" t="s">
        <v>5170</v>
      </c>
      <c r="E958" s="626" t="s">
        <v>5171</v>
      </c>
      <c r="F958" s="629">
        <v>5</v>
      </c>
      <c r="G958" s="629">
        <v>170</v>
      </c>
      <c r="H958" s="629">
        <v>1</v>
      </c>
      <c r="I958" s="629">
        <v>34</v>
      </c>
      <c r="J958" s="629">
        <v>4</v>
      </c>
      <c r="K958" s="629">
        <v>136</v>
      </c>
      <c r="L958" s="629">
        <v>0.8</v>
      </c>
      <c r="M958" s="629">
        <v>34</v>
      </c>
      <c r="N958" s="629">
        <v>4</v>
      </c>
      <c r="O958" s="629">
        <v>136</v>
      </c>
      <c r="P958" s="642">
        <v>0.8</v>
      </c>
      <c r="Q958" s="630">
        <v>34</v>
      </c>
    </row>
    <row r="959" spans="1:17" ht="14.4" customHeight="1" x14ac:dyDescent="0.3">
      <c r="A959" s="625" t="s">
        <v>6211</v>
      </c>
      <c r="B959" s="626" t="s">
        <v>5138</v>
      </c>
      <c r="C959" s="626" t="s">
        <v>5155</v>
      </c>
      <c r="D959" s="626" t="s">
        <v>5174</v>
      </c>
      <c r="E959" s="626" t="s">
        <v>5175</v>
      </c>
      <c r="F959" s="629"/>
      <c r="G959" s="629"/>
      <c r="H959" s="629"/>
      <c r="I959" s="629"/>
      <c r="J959" s="629"/>
      <c r="K959" s="629"/>
      <c r="L959" s="629"/>
      <c r="M959" s="629"/>
      <c r="N959" s="629">
        <v>140</v>
      </c>
      <c r="O959" s="629">
        <v>12508</v>
      </c>
      <c r="P959" s="642"/>
      <c r="Q959" s="630">
        <v>89.342857142857142</v>
      </c>
    </row>
    <row r="960" spans="1:17" ht="14.4" customHeight="1" x14ac:dyDescent="0.3">
      <c r="A960" s="625" t="s">
        <v>6211</v>
      </c>
      <c r="B960" s="626" t="s">
        <v>5138</v>
      </c>
      <c r="C960" s="626" t="s">
        <v>5155</v>
      </c>
      <c r="D960" s="626" t="s">
        <v>5176</v>
      </c>
      <c r="E960" s="626" t="s">
        <v>5177</v>
      </c>
      <c r="F960" s="629">
        <v>5</v>
      </c>
      <c r="G960" s="629">
        <v>3150</v>
      </c>
      <c r="H960" s="629">
        <v>1</v>
      </c>
      <c r="I960" s="629">
        <v>630</v>
      </c>
      <c r="J960" s="629">
        <v>3</v>
      </c>
      <c r="K960" s="629">
        <v>1896</v>
      </c>
      <c r="L960" s="629">
        <v>0.60190476190476194</v>
      </c>
      <c r="M960" s="629">
        <v>632</v>
      </c>
      <c r="N960" s="629">
        <v>3</v>
      </c>
      <c r="O960" s="629">
        <v>1905</v>
      </c>
      <c r="P960" s="642">
        <v>0.60476190476190472</v>
      </c>
      <c r="Q960" s="630">
        <v>635</v>
      </c>
    </row>
    <row r="961" spans="1:17" ht="14.4" customHeight="1" x14ac:dyDescent="0.3">
      <c r="A961" s="625" t="s">
        <v>6211</v>
      </c>
      <c r="B961" s="626" t="s">
        <v>5138</v>
      </c>
      <c r="C961" s="626" t="s">
        <v>5155</v>
      </c>
      <c r="D961" s="626" t="s">
        <v>5277</v>
      </c>
      <c r="E961" s="626" t="s">
        <v>5278</v>
      </c>
      <c r="F961" s="629">
        <v>28</v>
      </c>
      <c r="G961" s="629">
        <v>2800</v>
      </c>
      <c r="H961" s="629">
        <v>1</v>
      </c>
      <c r="I961" s="629">
        <v>100</v>
      </c>
      <c r="J961" s="629">
        <v>30</v>
      </c>
      <c r="K961" s="629">
        <v>3000</v>
      </c>
      <c r="L961" s="629">
        <v>1.0714285714285714</v>
      </c>
      <c r="M961" s="629">
        <v>100</v>
      </c>
      <c r="N961" s="629">
        <v>5</v>
      </c>
      <c r="O961" s="629">
        <v>500</v>
      </c>
      <c r="P961" s="642">
        <v>0.17857142857142858</v>
      </c>
      <c r="Q961" s="630">
        <v>100</v>
      </c>
    </row>
    <row r="962" spans="1:17" ht="14.4" customHeight="1" x14ac:dyDescent="0.3">
      <c r="A962" s="625" t="s">
        <v>6211</v>
      </c>
      <c r="B962" s="626" t="s">
        <v>5138</v>
      </c>
      <c r="C962" s="626" t="s">
        <v>5155</v>
      </c>
      <c r="D962" s="626" t="s">
        <v>5182</v>
      </c>
      <c r="E962" s="626" t="s">
        <v>5183</v>
      </c>
      <c r="F962" s="629">
        <v>4</v>
      </c>
      <c r="G962" s="629">
        <v>620</v>
      </c>
      <c r="H962" s="629">
        <v>1</v>
      </c>
      <c r="I962" s="629">
        <v>155</v>
      </c>
      <c r="J962" s="629">
        <v>40</v>
      </c>
      <c r="K962" s="629">
        <v>6240</v>
      </c>
      <c r="L962" s="629">
        <v>10.064516129032258</v>
      </c>
      <c r="M962" s="629">
        <v>156</v>
      </c>
      <c r="N962" s="629"/>
      <c r="O962" s="629"/>
      <c r="P962" s="642"/>
      <c r="Q962" s="630"/>
    </row>
    <row r="963" spans="1:17" ht="14.4" customHeight="1" x14ac:dyDescent="0.3">
      <c r="A963" s="625" t="s">
        <v>6211</v>
      </c>
      <c r="B963" s="626" t="s">
        <v>5138</v>
      </c>
      <c r="C963" s="626" t="s">
        <v>5155</v>
      </c>
      <c r="D963" s="626" t="s">
        <v>5184</v>
      </c>
      <c r="E963" s="626" t="s">
        <v>5183</v>
      </c>
      <c r="F963" s="629">
        <v>76</v>
      </c>
      <c r="G963" s="629">
        <v>5852</v>
      </c>
      <c r="H963" s="629">
        <v>1</v>
      </c>
      <c r="I963" s="629">
        <v>77</v>
      </c>
      <c r="J963" s="629">
        <v>79</v>
      </c>
      <c r="K963" s="629">
        <v>6162</v>
      </c>
      <c r="L963" s="629">
        <v>1.0529733424470267</v>
      </c>
      <c r="M963" s="629">
        <v>78</v>
      </c>
      <c r="N963" s="629"/>
      <c r="O963" s="629"/>
      <c r="P963" s="642"/>
      <c r="Q963" s="630"/>
    </row>
    <row r="964" spans="1:17" ht="14.4" customHeight="1" x14ac:dyDescent="0.3">
      <c r="A964" s="625" t="s">
        <v>6211</v>
      </c>
      <c r="B964" s="626" t="s">
        <v>5138</v>
      </c>
      <c r="C964" s="626" t="s">
        <v>5155</v>
      </c>
      <c r="D964" s="626" t="s">
        <v>5185</v>
      </c>
      <c r="E964" s="626" t="s">
        <v>5186</v>
      </c>
      <c r="F964" s="629">
        <v>2198</v>
      </c>
      <c r="G964" s="629">
        <v>505540</v>
      </c>
      <c r="H964" s="629">
        <v>1</v>
      </c>
      <c r="I964" s="629">
        <v>230</v>
      </c>
      <c r="J964" s="629">
        <v>1859</v>
      </c>
      <c r="K964" s="629">
        <v>429429</v>
      </c>
      <c r="L964" s="629">
        <v>0.84944613680420933</v>
      </c>
      <c r="M964" s="629">
        <v>231</v>
      </c>
      <c r="N964" s="629">
        <v>2258</v>
      </c>
      <c r="O964" s="629">
        <v>523856</v>
      </c>
      <c r="P964" s="642">
        <v>1.0362305653360764</v>
      </c>
      <c r="Q964" s="630">
        <v>232</v>
      </c>
    </row>
    <row r="965" spans="1:17" ht="14.4" customHeight="1" x14ac:dyDescent="0.3">
      <c r="A965" s="625" t="s">
        <v>6211</v>
      </c>
      <c r="B965" s="626" t="s">
        <v>5138</v>
      </c>
      <c r="C965" s="626" t="s">
        <v>5155</v>
      </c>
      <c r="D965" s="626" t="s">
        <v>5187</v>
      </c>
      <c r="E965" s="626" t="s">
        <v>5188</v>
      </c>
      <c r="F965" s="629">
        <v>900</v>
      </c>
      <c r="G965" s="629">
        <v>103500</v>
      </c>
      <c r="H965" s="629">
        <v>1</v>
      </c>
      <c r="I965" s="629">
        <v>115</v>
      </c>
      <c r="J965" s="629">
        <v>1067</v>
      </c>
      <c r="K965" s="629">
        <v>123772</v>
      </c>
      <c r="L965" s="629">
        <v>1.195864734299517</v>
      </c>
      <c r="M965" s="629">
        <v>116</v>
      </c>
      <c r="N965" s="629">
        <v>957</v>
      </c>
      <c r="O965" s="629">
        <v>111012</v>
      </c>
      <c r="P965" s="642">
        <v>1.0725797101449275</v>
      </c>
      <c r="Q965" s="630">
        <v>116</v>
      </c>
    </row>
    <row r="966" spans="1:17" ht="14.4" customHeight="1" x14ac:dyDescent="0.3">
      <c r="A966" s="625" t="s">
        <v>6211</v>
      </c>
      <c r="B966" s="626" t="s">
        <v>5138</v>
      </c>
      <c r="C966" s="626" t="s">
        <v>5155</v>
      </c>
      <c r="D966" s="626" t="s">
        <v>5189</v>
      </c>
      <c r="E966" s="626" t="s">
        <v>5190</v>
      </c>
      <c r="F966" s="629">
        <v>13</v>
      </c>
      <c r="G966" s="629">
        <v>1430</v>
      </c>
      <c r="H966" s="629">
        <v>1</v>
      </c>
      <c r="I966" s="629">
        <v>110</v>
      </c>
      <c r="J966" s="629">
        <v>1</v>
      </c>
      <c r="K966" s="629">
        <v>111</v>
      </c>
      <c r="L966" s="629">
        <v>7.7622377622377628E-2</v>
      </c>
      <c r="M966" s="629">
        <v>111</v>
      </c>
      <c r="N966" s="629">
        <v>10</v>
      </c>
      <c r="O966" s="629">
        <v>1120</v>
      </c>
      <c r="P966" s="642">
        <v>0.78321678321678323</v>
      </c>
      <c r="Q966" s="630">
        <v>112</v>
      </c>
    </row>
    <row r="967" spans="1:17" ht="14.4" customHeight="1" x14ac:dyDescent="0.3">
      <c r="A967" s="625" t="s">
        <v>6211</v>
      </c>
      <c r="B967" s="626" t="s">
        <v>5138</v>
      </c>
      <c r="C967" s="626" t="s">
        <v>5155</v>
      </c>
      <c r="D967" s="626" t="s">
        <v>5193</v>
      </c>
      <c r="E967" s="626" t="s">
        <v>5194</v>
      </c>
      <c r="F967" s="629">
        <v>233</v>
      </c>
      <c r="G967" s="629">
        <v>68502</v>
      </c>
      <c r="H967" s="629">
        <v>1</v>
      </c>
      <c r="I967" s="629">
        <v>294</v>
      </c>
      <c r="J967" s="629">
        <v>140</v>
      </c>
      <c r="K967" s="629">
        <v>41300</v>
      </c>
      <c r="L967" s="629">
        <v>0.60290210504802777</v>
      </c>
      <c r="M967" s="629">
        <v>295</v>
      </c>
      <c r="N967" s="629">
        <v>240</v>
      </c>
      <c r="O967" s="629">
        <v>71040</v>
      </c>
      <c r="P967" s="642">
        <v>1.0370500131383025</v>
      </c>
      <c r="Q967" s="630">
        <v>296</v>
      </c>
    </row>
    <row r="968" spans="1:17" ht="14.4" customHeight="1" x14ac:dyDescent="0.3">
      <c r="A968" s="625" t="s">
        <v>6211</v>
      </c>
      <c r="B968" s="626" t="s">
        <v>5138</v>
      </c>
      <c r="C968" s="626" t="s">
        <v>5155</v>
      </c>
      <c r="D968" s="626" t="s">
        <v>5195</v>
      </c>
      <c r="E968" s="626" t="s">
        <v>5196</v>
      </c>
      <c r="F968" s="629">
        <v>71</v>
      </c>
      <c r="G968" s="629">
        <v>22578</v>
      </c>
      <c r="H968" s="629">
        <v>1</v>
      </c>
      <c r="I968" s="629">
        <v>318</v>
      </c>
      <c r="J968" s="629">
        <v>71</v>
      </c>
      <c r="K968" s="629">
        <v>22649</v>
      </c>
      <c r="L968" s="629">
        <v>1.0031446540880504</v>
      </c>
      <c r="M968" s="629">
        <v>319</v>
      </c>
      <c r="N968" s="629">
        <v>63</v>
      </c>
      <c r="O968" s="629">
        <v>20160</v>
      </c>
      <c r="P968" s="642">
        <v>0.89290459739569494</v>
      </c>
      <c r="Q968" s="630">
        <v>320</v>
      </c>
    </row>
    <row r="969" spans="1:17" ht="14.4" customHeight="1" x14ac:dyDescent="0.3">
      <c r="A969" s="625" t="s">
        <v>6211</v>
      </c>
      <c r="B969" s="626" t="s">
        <v>5138</v>
      </c>
      <c r="C969" s="626" t="s">
        <v>5155</v>
      </c>
      <c r="D969" s="626" t="s">
        <v>5197</v>
      </c>
      <c r="E969" s="626" t="s">
        <v>5198</v>
      </c>
      <c r="F969" s="629">
        <v>625</v>
      </c>
      <c r="G969" s="629">
        <v>301250</v>
      </c>
      <c r="H969" s="629">
        <v>1</v>
      </c>
      <c r="I969" s="629">
        <v>482</v>
      </c>
      <c r="J969" s="629">
        <v>596</v>
      </c>
      <c r="K969" s="629">
        <v>287868</v>
      </c>
      <c r="L969" s="629">
        <v>0.95557842323651454</v>
      </c>
      <c r="M969" s="629">
        <v>483</v>
      </c>
      <c r="N969" s="629">
        <v>436</v>
      </c>
      <c r="O969" s="629">
        <v>211024</v>
      </c>
      <c r="P969" s="642">
        <v>0.70049460580912859</v>
      </c>
      <c r="Q969" s="630">
        <v>484</v>
      </c>
    </row>
    <row r="970" spans="1:17" ht="14.4" customHeight="1" x14ac:dyDescent="0.3">
      <c r="A970" s="625" t="s">
        <v>6211</v>
      </c>
      <c r="B970" s="626" t="s">
        <v>5138</v>
      </c>
      <c r="C970" s="626" t="s">
        <v>5155</v>
      </c>
      <c r="D970" s="626" t="s">
        <v>5199</v>
      </c>
      <c r="E970" s="626" t="s">
        <v>5200</v>
      </c>
      <c r="F970" s="629">
        <v>242</v>
      </c>
      <c r="G970" s="629">
        <v>163350</v>
      </c>
      <c r="H970" s="629">
        <v>1</v>
      </c>
      <c r="I970" s="629">
        <v>675</v>
      </c>
      <c r="J970" s="629">
        <v>154</v>
      </c>
      <c r="K970" s="629">
        <v>104104</v>
      </c>
      <c r="L970" s="629">
        <v>0.63730639730639727</v>
      </c>
      <c r="M970" s="629">
        <v>676</v>
      </c>
      <c r="N970" s="629">
        <v>99</v>
      </c>
      <c r="O970" s="629">
        <v>67023</v>
      </c>
      <c r="P970" s="642">
        <v>0.41030303030303028</v>
      </c>
      <c r="Q970" s="630">
        <v>677</v>
      </c>
    </row>
    <row r="971" spans="1:17" ht="14.4" customHeight="1" x14ac:dyDescent="0.3">
      <c r="A971" s="625" t="s">
        <v>6211</v>
      </c>
      <c r="B971" s="626" t="s">
        <v>5138</v>
      </c>
      <c r="C971" s="626" t="s">
        <v>5155</v>
      </c>
      <c r="D971" s="626" t="s">
        <v>5279</v>
      </c>
      <c r="E971" s="626" t="s">
        <v>5280</v>
      </c>
      <c r="F971" s="629">
        <v>819</v>
      </c>
      <c r="G971" s="629">
        <v>599508</v>
      </c>
      <c r="H971" s="629">
        <v>1</v>
      </c>
      <c r="I971" s="629">
        <v>732</v>
      </c>
      <c r="J971" s="629">
        <v>734</v>
      </c>
      <c r="K971" s="629">
        <v>538022</v>
      </c>
      <c r="L971" s="629">
        <v>0.89743923350480725</v>
      </c>
      <c r="M971" s="629">
        <v>733</v>
      </c>
      <c r="N971" s="629">
        <v>591</v>
      </c>
      <c r="O971" s="629">
        <v>433794</v>
      </c>
      <c r="P971" s="642">
        <v>0.72358333833743671</v>
      </c>
      <c r="Q971" s="630">
        <v>734</v>
      </c>
    </row>
    <row r="972" spans="1:17" ht="14.4" customHeight="1" x14ac:dyDescent="0.3">
      <c r="A972" s="625" t="s">
        <v>6211</v>
      </c>
      <c r="B972" s="626" t="s">
        <v>5138</v>
      </c>
      <c r="C972" s="626" t="s">
        <v>5155</v>
      </c>
      <c r="D972" s="626" t="s">
        <v>5281</v>
      </c>
      <c r="E972" s="626" t="s">
        <v>5280</v>
      </c>
      <c r="F972" s="629">
        <v>26</v>
      </c>
      <c r="G972" s="629">
        <v>22308</v>
      </c>
      <c r="H972" s="629">
        <v>1</v>
      </c>
      <c r="I972" s="629">
        <v>858</v>
      </c>
      <c r="J972" s="629">
        <v>25</v>
      </c>
      <c r="K972" s="629">
        <v>21475</v>
      </c>
      <c r="L972" s="629">
        <v>0.96265913573605877</v>
      </c>
      <c r="M972" s="629">
        <v>859</v>
      </c>
      <c r="N972" s="629">
        <v>10</v>
      </c>
      <c r="O972" s="629">
        <v>8600</v>
      </c>
      <c r="P972" s="642">
        <v>0.38551192397346246</v>
      </c>
      <c r="Q972" s="630">
        <v>860</v>
      </c>
    </row>
    <row r="973" spans="1:17" ht="14.4" customHeight="1" x14ac:dyDescent="0.3">
      <c r="A973" s="625" t="s">
        <v>6211</v>
      </c>
      <c r="B973" s="626" t="s">
        <v>5138</v>
      </c>
      <c r="C973" s="626" t="s">
        <v>5155</v>
      </c>
      <c r="D973" s="626" t="s">
        <v>5201</v>
      </c>
      <c r="E973" s="626" t="s">
        <v>5202</v>
      </c>
      <c r="F973" s="629">
        <v>3931</v>
      </c>
      <c r="G973" s="629">
        <v>314480</v>
      </c>
      <c r="H973" s="629">
        <v>1</v>
      </c>
      <c r="I973" s="629">
        <v>80</v>
      </c>
      <c r="J973" s="629">
        <v>4753</v>
      </c>
      <c r="K973" s="629">
        <v>384993</v>
      </c>
      <c r="L973" s="629">
        <v>1.2242209361485628</v>
      </c>
      <c r="M973" s="629">
        <v>81</v>
      </c>
      <c r="N973" s="629">
        <v>4601</v>
      </c>
      <c r="O973" s="629">
        <v>377282</v>
      </c>
      <c r="P973" s="642">
        <v>1.1997010938692445</v>
      </c>
      <c r="Q973" s="630">
        <v>82</v>
      </c>
    </row>
    <row r="974" spans="1:17" ht="14.4" customHeight="1" x14ac:dyDescent="0.3">
      <c r="A974" s="625" t="s">
        <v>6211</v>
      </c>
      <c r="B974" s="626" t="s">
        <v>5138</v>
      </c>
      <c r="C974" s="626" t="s">
        <v>5155</v>
      </c>
      <c r="D974" s="626" t="s">
        <v>5203</v>
      </c>
      <c r="E974" s="626" t="s">
        <v>5204</v>
      </c>
      <c r="F974" s="629">
        <v>390</v>
      </c>
      <c r="G974" s="629">
        <v>104130</v>
      </c>
      <c r="H974" s="629">
        <v>1</v>
      </c>
      <c r="I974" s="629">
        <v>267</v>
      </c>
      <c r="J974" s="629">
        <v>369</v>
      </c>
      <c r="K974" s="629">
        <v>98892</v>
      </c>
      <c r="L974" s="629">
        <v>0.94969749351771826</v>
      </c>
      <c r="M974" s="629">
        <v>268</v>
      </c>
      <c r="N974" s="629">
        <v>353</v>
      </c>
      <c r="O974" s="629">
        <v>94957</v>
      </c>
      <c r="P974" s="642">
        <v>0.91190819168347259</v>
      </c>
      <c r="Q974" s="630">
        <v>269</v>
      </c>
    </row>
    <row r="975" spans="1:17" ht="14.4" customHeight="1" x14ac:dyDescent="0.3">
      <c r="A975" s="625" t="s">
        <v>6211</v>
      </c>
      <c r="B975" s="626" t="s">
        <v>5138</v>
      </c>
      <c r="C975" s="626" t="s">
        <v>5155</v>
      </c>
      <c r="D975" s="626" t="s">
        <v>5282</v>
      </c>
      <c r="E975" s="626" t="s">
        <v>5283</v>
      </c>
      <c r="F975" s="629">
        <v>111</v>
      </c>
      <c r="G975" s="629">
        <v>57942</v>
      </c>
      <c r="H975" s="629">
        <v>1</v>
      </c>
      <c r="I975" s="629">
        <v>522</v>
      </c>
      <c r="J975" s="629">
        <v>113</v>
      </c>
      <c r="K975" s="629">
        <v>59099</v>
      </c>
      <c r="L975" s="629">
        <v>1.019968244106175</v>
      </c>
      <c r="M975" s="629">
        <v>523</v>
      </c>
      <c r="N975" s="629">
        <v>123</v>
      </c>
      <c r="O975" s="629">
        <v>64452</v>
      </c>
      <c r="P975" s="642">
        <v>1.1123537330433881</v>
      </c>
      <c r="Q975" s="630">
        <v>524</v>
      </c>
    </row>
    <row r="976" spans="1:17" ht="14.4" customHeight="1" x14ac:dyDescent="0.3">
      <c r="A976" s="625" t="s">
        <v>6211</v>
      </c>
      <c r="B976" s="626" t="s">
        <v>5138</v>
      </c>
      <c r="C976" s="626" t="s">
        <v>5155</v>
      </c>
      <c r="D976" s="626" t="s">
        <v>5205</v>
      </c>
      <c r="E976" s="626" t="s">
        <v>5206</v>
      </c>
      <c r="F976" s="629">
        <v>35</v>
      </c>
      <c r="G976" s="629">
        <v>11620</v>
      </c>
      <c r="H976" s="629">
        <v>1</v>
      </c>
      <c r="I976" s="629">
        <v>332</v>
      </c>
      <c r="J976" s="629">
        <v>3</v>
      </c>
      <c r="K976" s="629">
        <v>999</v>
      </c>
      <c r="L976" s="629">
        <v>8.597246127366609E-2</v>
      </c>
      <c r="M976" s="629">
        <v>333</v>
      </c>
      <c r="N976" s="629">
        <v>1</v>
      </c>
      <c r="O976" s="629">
        <v>335</v>
      </c>
      <c r="P976" s="642">
        <v>2.8829604130808949E-2</v>
      </c>
      <c r="Q976" s="630">
        <v>335</v>
      </c>
    </row>
    <row r="977" spans="1:17" ht="14.4" customHeight="1" x14ac:dyDescent="0.3">
      <c r="A977" s="625" t="s">
        <v>6211</v>
      </c>
      <c r="B977" s="626" t="s">
        <v>5138</v>
      </c>
      <c r="C977" s="626" t="s">
        <v>5155</v>
      </c>
      <c r="D977" s="626" t="s">
        <v>5207</v>
      </c>
      <c r="E977" s="626" t="s">
        <v>5208</v>
      </c>
      <c r="F977" s="629">
        <v>1</v>
      </c>
      <c r="G977" s="629">
        <v>360</v>
      </c>
      <c r="H977" s="629">
        <v>1</v>
      </c>
      <c r="I977" s="629">
        <v>360</v>
      </c>
      <c r="J977" s="629"/>
      <c r="K977" s="629"/>
      <c r="L977" s="629"/>
      <c r="M977" s="629"/>
      <c r="N977" s="629"/>
      <c r="O977" s="629"/>
      <c r="P977" s="642"/>
      <c r="Q977" s="630"/>
    </row>
    <row r="978" spans="1:17" ht="14.4" customHeight="1" x14ac:dyDescent="0.3">
      <c r="A978" s="625" t="s">
        <v>6211</v>
      </c>
      <c r="B978" s="626" t="s">
        <v>5138</v>
      </c>
      <c r="C978" s="626" t="s">
        <v>5155</v>
      </c>
      <c r="D978" s="626" t="s">
        <v>5209</v>
      </c>
      <c r="E978" s="626" t="s">
        <v>5210</v>
      </c>
      <c r="F978" s="629">
        <v>2</v>
      </c>
      <c r="G978" s="629">
        <v>1036</v>
      </c>
      <c r="H978" s="629">
        <v>1</v>
      </c>
      <c r="I978" s="629">
        <v>518</v>
      </c>
      <c r="J978" s="629"/>
      <c r="K978" s="629"/>
      <c r="L978" s="629"/>
      <c r="M978" s="629"/>
      <c r="N978" s="629">
        <v>5</v>
      </c>
      <c r="O978" s="629">
        <v>2600</v>
      </c>
      <c r="P978" s="642">
        <v>2.5096525096525095</v>
      </c>
      <c r="Q978" s="630">
        <v>520</v>
      </c>
    </row>
    <row r="979" spans="1:17" ht="14.4" customHeight="1" x14ac:dyDescent="0.3">
      <c r="A979" s="625" t="s">
        <v>6211</v>
      </c>
      <c r="B979" s="626" t="s">
        <v>5138</v>
      </c>
      <c r="C979" s="626" t="s">
        <v>5155</v>
      </c>
      <c r="D979" s="626" t="s">
        <v>5315</v>
      </c>
      <c r="E979" s="626" t="s">
        <v>5210</v>
      </c>
      <c r="F979" s="629"/>
      <c r="G979" s="629"/>
      <c r="H979" s="629"/>
      <c r="I979" s="629"/>
      <c r="J979" s="629"/>
      <c r="K979" s="629"/>
      <c r="L979" s="629"/>
      <c r="M979" s="629"/>
      <c r="N979" s="629">
        <v>2</v>
      </c>
      <c r="O979" s="629">
        <v>1464</v>
      </c>
      <c r="P979" s="642"/>
      <c r="Q979" s="630">
        <v>732</v>
      </c>
    </row>
    <row r="980" spans="1:17" ht="14.4" customHeight="1" x14ac:dyDescent="0.3">
      <c r="A980" s="625" t="s">
        <v>6211</v>
      </c>
      <c r="B980" s="626" t="s">
        <v>5138</v>
      </c>
      <c r="C980" s="626" t="s">
        <v>5155</v>
      </c>
      <c r="D980" s="626" t="s">
        <v>5211</v>
      </c>
      <c r="E980" s="626" t="s">
        <v>5212</v>
      </c>
      <c r="F980" s="629">
        <v>18</v>
      </c>
      <c r="G980" s="629">
        <v>10764</v>
      </c>
      <c r="H980" s="629">
        <v>1</v>
      </c>
      <c r="I980" s="629">
        <v>598</v>
      </c>
      <c r="J980" s="629">
        <v>41</v>
      </c>
      <c r="K980" s="629">
        <v>24559</v>
      </c>
      <c r="L980" s="629">
        <v>2.2815867707172055</v>
      </c>
      <c r="M980" s="629">
        <v>599</v>
      </c>
      <c r="N980" s="629">
        <v>48</v>
      </c>
      <c r="O980" s="629">
        <v>28848</v>
      </c>
      <c r="P980" s="642">
        <v>2.6800445930880712</v>
      </c>
      <c r="Q980" s="630">
        <v>601</v>
      </c>
    </row>
    <row r="981" spans="1:17" ht="14.4" customHeight="1" x14ac:dyDescent="0.3">
      <c r="A981" s="625" t="s">
        <v>6211</v>
      </c>
      <c r="B981" s="626" t="s">
        <v>5138</v>
      </c>
      <c r="C981" s="626" t="s">
        <v>5155</v>
      </c>
      <c r="D981" s="626" t="s">
        <v>5219</v>
      </c>
      <c r="E981" s="626" t="s">
        <v>5220</v>
      </c>
      <c r="F981" s="629">
        <v>235</v>
      </c>
      <c r="G981" s="629">
        <v>40185</v>
      </c>
      <c r="H981" s="629">
        <v>1</v>
      </c>
      <c r="I981" s="629">
        <v>171</v>
      </c>
      <c r="J981" s="629">
        <v>207</v>
      </c>
      <c r="K981" s="629">
        <v>35604</v>
      </c>
      <c r="L981" s="629">
        <v>0.88600223964165736</v>
      </c>
      <c r="M981" s="629">
        <v>172</v>
      </c>
      <c r="N981" s="629">
        <v>177</v>
      </c>
      <c r="O981" s="629">
        <v>30444</v>
      </c>
      <c r="P981" s="642">
        <v>0.75759611795446058</v>
      </c>
      <c r="Q981" s="630">
        <v>172</v>
      </c>
    </row>
    <row r="982" spans="1:17" ht="14.4" customHeight="1" x14ac:dyDescent="0.3">
      <c r="A982" s="625" t="s">
        <v>6211</v>
      </c>
      <c r="B982" s="626" t="s">
        <v>5138</v>
      </c>
      <c r="C982" s="626" t="s">
        <v>5155</v>
      </c>
      <c r="D982" s="626" t="s">
        <v>5309</v>
      </c>
      <c r="E982" s="626" t="s">
        <v>5310</v>
      </c>
      <c r="F982" s="629"/>
      <c r="G982" s="629"/>
      <c r="H982" s="629"/>
      <c r="I982" s="629"/>
      <c r="J982" s="629"/>
      <c r="K982" s="629"/>
      <c r="L982" s="629"/>
      <c r="M982" s="629"/>
      <c r="N982" s="629">
        <v>1</v>
      </c>
      <c r="O982" s="629">
        <v>524</v>
      </c>
      <c r="P982" s="642"/>
      <c r="Q982" s="630">
        <v>524</v>
      </c>
    </row>
    <row r="983" spans="1:17" ht="14.4" customHeight="1" x14ac:dyDescent="0.3">
      <c r="A983" s="625" t="s">
        <v>6211</v>
      </c>
      <c r="B983" s="626" t="s">
        <v>5138</v>
      </c>
      <c r="C983" s="626" t="s">
        <v>5155</v>
      </c>
      <c r="D983" s="626" t="s">
        <v>5311</v>
      </c>
      <c r="E983" s="626" t="s">
        <v>5312</v>
      </c>
      <c r="F983" s="629">
        <v>5</v>
      </c>
      <c r="G983" s="629">
        <v>1685</v>
      </c>
      <c r="H983" s="629">
        <v>1</v>
      </c>
      <c r="I983" s="629">
        <v>337</v>
      </c>
      <c r="J983" s="629">
        <v>9</v>
      </c>
      <c r="K983" s="629">
        <v>3042</v>
      </c>
      <c r="L983" s="629">
        <v>1.8053412462908012</v>
      </c>
      <c r="M983" s="629">
        <v>338</v>
      </c>
      <c r="N983" s="629">
        <v>4</v>
      </c>
      <c r="O983" s="629">
        <v>1360</v>
      </c>
      <c r="P983" s="642">
        <v>0.80712166172106825</v>
      </c>
      <c r="Q983" s="630">
        <v>340</v>
      </c>
    </row>
    <row r="984" spans="1:17" ht="14.4" customHeight="1" x14ac:dyDescent="0.3">
      <c r="A984" s="625" t="s">
        <v>6211</v>
      </c>
      <c r="B984" s="626" t="s">
        <v>5138</v>
      </c>
      <c r="C984" s="626" t="s">
        <v>5155</v>
      </c>
      <c r="D984" s="626" t="s">
        <v>5221</v>
      </c>
      <c r="E984" s="626" t="s">
        <v>5194</v>
      </c>
      <c r="F984" s="629">
        <v>53</v>
      </c>
      <c r="G984" s="629">
        <v>19080</v>
      </c>
      <c r="H984" s="629">
        <v>1</v>
      </c>
      <c r="I984" s="629">
        <v>360</v>
      </c>
      <c r="J984" s="629">
        <v>228</v>
      </c>
      <c r="K984" s="629">
        <v>82536</v>
      </c>
      <c r="L984" s="629">
        <v>4.3257861635220127</v>
      </c>
      <c r="M984" s="629">
        <v>362</v>
      </c>
      <c r="N984" s="629">
        <v>88</v>
      </c>
      <c r="O984" s="629">
        <v>32120</v>
      </c>
      <c r="P984" s="642">
        <v>1.6834381551362683</v>
      </c>
      <c r="Q984" s="630">
        <v>365</v>
      </c>
    </row>
    <row r="985" spans="1:17" ht="14.4" customHeight="1" x14ac:dyDescent="0.3">
      <c r="A985" s="625" t="s">
        <v>6211</v>
      </c>
      <c r="B985" s="626" t="s">
        <v>5138</v>
      </c>
      <c r="C985" s="626" t="s">
        <v>5155</v>
      </c>
      <c r="D985" s="626" t="s">
        <v>5222</v>
      </c>
      <c r="E985" s="626" t="s">
        <v>5196</v>
      </c>
      <c r="F985" s="629">
        <v>8</v>
      </c>
      <c r="G985" s="629">
        <v>3072</v>
      </c>
      <c r="H985" s="629">
        <v>1</v>
      </c>
      <c r="I985" s="629">
        <v>384</v>
      </c>
      <c r="J985" s="629">
        <v>54</v>
      </c>
      <c r="K985" s="629">
        <v>20844</v>
      </c>
      <c r="L985" s="629">
        <v>6.78515625</v>
      </c>
      <c r="M985" s="629">
        <v>386</v>
      </c>
      <c r="N985" s="629">
        <v>58</v>
      </c>
      <c r="O985" s="629">
        <v>22562</v>
      </c>
      <c r="P985" s="642">
        <v>7.344401041666667</v>
      </c>
      <c r="Q985" s="630">
        <v>389</v>
      </c>
    </row>
    <row r="986" spans="1:17" ht="14.4" customHeight="1" x14ac:dyDescent="0.3">
      <c r="A986" s="625" t="s">
        <v>6211</v>
      </c>
      <c r="B986" s="626" t="s">
        <v>5138</v>
      </c>
      <c r="C986" s="626" t="s">
        <v>5155</v>
      </c>
      <c r="D986" s="626" t="s">
        <v>5223</v>
      </c>
      <c r="E986" s="626" t="s">
        <v>5198</v>
      </c>
      <c r="F986" s="629">
        <v>289</v>
      </c>
      <c r="G986" s="629">
        <v>158372</v>
      </c>
      <c r="H986" s="629">
        <v>1</v>
      </c>
      <c r="I986" s="629">
        <v>548</v>
      </c>
      <c r="J986" s="629">
        <v>554</v>
      </c>
      <c r="K986" s="629">
        <v>304700</v>
      </c>
      <c r="L986" s="629">
        <v>1.9239512034955675</v>
      </c>
      <c r="M986" s="629">
        <v>550</v>
      </c>
      <c r="N986" s="629">
        <v>499</v>
      </c>
      <c r="O986" s="629">
        <v>275947</v>
      </c>
      <c r="P986" s="642">
        <v>1.742397646048544</v>
      </c>
      <c r="Q986" s="630">
        <v>553</v>
      </c>
    </row>
    <row r="987" spans="1:17" ht="14.4" customHeight="1" x14ac:dyDescent="0.3">
      <c r="A987" s="625" t="s">
        <v>6211</v>
      </c>
      <c r="B987" s="626" t="s">
        <v>5138</v>
      </c>
      <c r="C987" s="626" t="s">
        <v>5155</v>
      </c>
      <c r="D987" s="626" t="s">
        <v>5224</v>
      </c>
      <c r="E987" s="626" t="s">
        <v>5200</v>
      </c>
      <c r="F987" s="629">
        <v>154</v>
      </c>
      <c r="G987" s="629">
        <v>114114</v>
      </c>
      <c r="H987" s="629">
        <v>1</v>
      </c>
      <c r="I987" s="629">
        <v>741</v>
      </c>
      <c r="J987" s="629">
        <v>111</v>
      </c>
      <c r="K987" s="629">
        <v>82473</v>
      </c>
      <c r="L987" s="629">
        <v>0.72272464377727541</v>
      </c>
      <c r="M987" s="629">
        <v>743</v>
      </c>
      <c r="N987" s="629">
        <v>186</v>
      </c>
      <c r="O987" s="629">
        <v>138756</v>
      </c>
      <c r="P987" s="642">
        <v>1.215941952784058</v>
      </c>
      <c r="Q987" s="630">
        <v>746</v>
      </c>
    </row>
    <row r="988" spans="1:17" ht="14.4" customHeight="1" x14ac:dyDescent="0.3">
      <c r="A988" s="625" t="s">
        <v>6211</v>
      </c>
      <c r="B988" s="626" t="s">
        <v>5138</v>
      </c>
      <c r="C988" s="626" t="s">
        <v>5155</v>
      </c>
      <c r="D988" s="626" t="s">
        <v>5285</v>
      </c>
      <c r="E988" s="626" t="s">
        <v>5280</v>
      </c>
      <c r="F988" s="629">
        <v>1883</v>
      </c>
      <c r="G988" s="629">
        <v>1502634</v>
      </c>
      <c r="H988" s="629">
        <v>1</v>
      </c>
      <c r="I988" s="629">
        <v>798</v>
      </c>
      <c r="J988" s="629">
        <v>2402</v>
      </c>
      <c r="K988" s="629">
        <v>1921600</v>
      </c>
      <c r="L988" s="629">
        <v>1.2788210568907665</v>
      </c>
      <c r="M988" s="629">
        <v>800</v>
      </c>
      <c r="N988" s="629">
        <v>2336</v>
      </c>
      <c r="O988" s="629">
        <v>1875808</v>
      </c>
      <c r="P988" s="642">
        <v>1.2483465700895893</v>
      </c>
      <c r="Q988" s="630">
        <v>803</v>
      </c>
    </row>
    <row r="989" spans="1:17" ht="14.4" customHeight="1" x14ac:dyDescent="0.3">
      <c r="A989" s="625" t="s">
        <v>6211</v>
      </c>
      <c r="B989" s="626" t="s">
        <v>5138</v>
      </c>
      <c r="C989" s="626" t="s">
        <v>5155</v>
      </c>
      <c r="D989" s="626" t="s">
        <v>5286</v>
      </c>
      <c r="E989" s="626" t="s">
        <v>5280</v>
      </c>
      <c r="F989" s="629">
        <v>456</v>
      </c>
      <c r="G989" s="629">
        <v>421344</v>
      </c>
      <c r="H989" s="629">
        <v>1</v>
      </c>
      <c r="I989" s="629">
        <v>924</v>
      </c>
      <c r="J989" s="629">
        <v>640</v>
      </c>
      <c r="K989" s="629">
        <v>592640</v>
      </c>
      <c r="L989" s="629">
        <v>1.4065466697045645</v>
      </c>
      <c r="M989" s="629">
        <v>926</v>
      </c>
      <c r="N989" s="629">
        <v>635</v>
      </c>
      <c r="O989" s="629">
        <v>589915</v>
      </c>
      <c r="P989" s="642">
        <v>1.4000792701450597</v>
      </c>
      <c r="Q989" s="630">
        <v>929</v>
      </c>
    </row>
    <row r="990" spans="1:17" ht="14.4" customHeight="1" x14ac:dyDescent="0.3">
      <c r="A990" s="625" t="s">
        <v>6211</v>
      </c>
      <c r="B990" s="626" t="s">
        <v>5138</v>
      </c>
      <c r="C990" s="626" t="s">
        <v>5155</v>
      </c>
      <c r="D990" s="626" t="s">
        <v>5287</v>
      </c>
      <c r="E990" s="626" t="s">
        <v>5280</v>
      </c>
      <c r="F990" s="629">
        <v>13</v>
      </c>
      <c r="G990" s="629">
        <v>13091</v>
      </c>
      <c r="H990" s="629">
        <v>1</v>
      </c>
      <c r="I990" s="629">
        <v>1007</v>
      </c>
      <c r="J990" s="629">
        <v>19</v>
      </c>
      <c r="K990" s="629">
        <v>19171</v>
      </c>
      <c r="L990" s="629">
        <v>1.4644412191582004</v>
      </c>
      <c r="M990" s="629">
        <v>1009</v>
      </c>
      <c r="N990" s="629">
        <v>12</v>
      </c>
      <c r="O990" s="629">
        <v>12144</v>
      </c>
      <c r="P990" s="642">
        <v>0.92766022458177377</v>
      </c>
      <c r="Q990" s="630">
        <v>1012</v>
      </c>
    </row>
    <row r="991" spans="1:17" ht="14.4" customHeight="1" x14ac:dyDescent="0.3">
      <c r="A991" s="625" t="s">
        <v>6211</v>
      </c>
      <c r="B991" s="626" t="s">
        <v>5138</v>
      </c>
      <c r="C991" s="626" t="s">
        <v>5155</v>
      </c>
      <c r="D991" s="626" t="s">
        <v>5225</v>
      </c>
      <c r="E991" s="626" t="s">
        <v>5206</v>
      </c>
      <c r="F991" s="629">
        <v>1</v>
      </c>
      <c r="G991" s="629">
        <v>432</v>
      </c>
      <c r="H991" s="629">
        <v>1</v>
      </c>
      <c r="I991" s="629">
        <v>432</v>
      </c>
      <c r="J991" s="629">
        <v>2</v>
      </c>
      <c r="K991" s="629">
        <v>870</v>
      </c>
      <c r="L991" s="629">
        <v>2.0138888888888888</v>
      </c>
      <c r="M991" s="629">
        <v>435</v>
      </c>
      <c r="N991" s="629">
        <v>3</v>
      </c>
      <c r="O991" s="629">
        <v>1317</v>
      </c>
      <c r="P991" s="642">
        <v>3.0486111111111112</v>
      </c>
      <c r="Q991" s="630">
        <v>439</v>
      </c>
    </row>
    <row r="992" spans="1:17" ht="14.4" customHeight="1" x14ac:dyDescent="0.3">
      <c r="A992" s="625" t="s">
        <v>6211</v>
      </c>
      <c r="B992" s="626" t="s">
        <v>5138</v>
      </c>
      <c r="C992" s="626" t="s">
        <v>5155</v>
      </c>
      <c r="D992" s="626" t="s">
        <v>5226</v>
      </c>
      <c r="E992" s="626" t="s">
        <v>5208</v>
      </c>
      <c r="F992" s="629">
        <v>2</v>
      </c>
      <c r="G992" s="629">
        <v>852</v>
      </c>
      <c r="H992" s="629">
        <v>1</v>
      </c>
      <c r="I992" s="629">
        <v>426</v>
      </c>
      <c r="J992" s="629"/>
      <c r="K992" s="629"/>
      <c r="L992" s="629"/>
      <c r="M992" s="629"/>
      <c r="N992" s="629">
        <v>2</v>
      </c>
      <c r="O992" s="629">
        <v>862</v>
      </c>
      <c r="P992" s="642">
        <v>1.011737089201878</v>
      </c>
      <c r="Q992" s="630">
        <v>431</v>
      </c>
    </row>
    <row r="993" spans="1:17" ht="14.4" customHeight="1" x14ac:dyDescent="0.3">
      <c r="A993" s="625" t="s">
        <v>6211</v>
      </c>
      <c r="B993" s="626" t="s">
        <v>5138</v>
      </c>
      <c r="C993" s="626" t="s">
        <v>5155</v>
      </c>
      <c r="D993" s="626" t="s">
        <v>5293</v>
      </c>
      <c r="E993" s="626" t="s">
        <v>5210</v>
      </c>
      <c r="F993" s="629">
        <v>27</v>
      </c>
      <c r="G993" s="629">
        <v>15768</v>
      </c>
      <c r="H993" s="629">
        <v>1</v>
      </c>
      <c r="I993" s="629">
        <v>584</v>
      </c>
      <c r="J993" s="629">
        <v>22</v>
      </c>
      <c r="K993" s="629">
        <v>12892</v>
      </c>
      <c r="L993" s="629">
        <v>0.81760527650938608</v>
      </c>
      <c r="M993" s="629">
        <v>586</v>
      </c>
      <c r="N993" s="629">
        <v>36</v>
      </c>
      <c r="O993" s="629">
        <v>21204</v>
      </c>
      <c r="P993" s="642">
        <v>1.3447488584474885</v>
      </c>
      <c r="Q993" s="630">
        <v>589</v>
      </c>
    </row>
    <row r="994" spans="1:17" ht="14.4" customHeight="1" x14ac:dyDescent="0.3">
      <c r="A994" s="625" t="s">
        <v>6211</v>
      </c>
      <c r="B994" s="626" t="s">
        <v>5138</v>
      </c>
      <c r="C994" s="626" t="s">
        <v>5155</v>
      </c>
      <c r="D994" s="626" t="s">
        <v>5288</v>
      </c>
      <c r="E994" s="626" t="s">
        <v>5210</v>
      </c>
      <c r="F994" s="629">
        <v>10</v>
      </c>
      <c r="G994" s="629">
        <v>7960</v>
      </c>
      <c r="H994" s="629">
        <v>1</v>
      </c>
      <c r="I994" s="629">
        <v>796</v>
      </c>
      <c r="J994" s="629">
        <v>6</v>
      </c>
      <c r="K994" s="629">
        <v>4788</v>
      </c>
      <c r="L994" s="629">
        <v>0.60150753768844223</v>
      </c>
      <c r="M994" s="629">
        <v>798</v>
      </c>
      <c r="N994" s="629">
        <v>36</v>
      </c>
      <c r="O994" s="629">
        <v>28836</v>
      </c>
      <c r="P994" s="642">
        <v>3.6226130653266333</v>
      </c>
      <c r="Q994" s="630">
        <v>801</v>
      </c>
    </row>
    <row r="995" spans="1:17" ht="14.4" customHeight="1" x14ac:dyDescent="0.3">
      <c r="A995" s="625" t="s">
        <v>6211</v>
      </c>
      <c r="B995" s="626" t="s">
        <v>5138</v>
      </c>
      <c r="C995" s="626" t="s">
        <v>5155</v>
      </c>
      <c r="D995" s="626" t="s">
        <v>5289</v>
      </c>
      <c r="E995" s="626" t="s">
        <v>5212</v>
      </c>
      <c r="F995" s="629">
        <v>204</v>
      </c>
      <c r="G995" s="629">
        <v>142392</v>
      </c>
      <c r="H995" s="629">
        <v>1</v>
      </c>
      <c r="I995" s="629">
        <v>698</v>
      </c>
      <c r="J995" s="629">
        <v>243</v>
      </c>
      <c r="K995" s="629">
        <v>170343</v>
      </c>
      <c r="L995" s="629">
        <v>1.1962961402325973</v>
      </c>
      <c r="M995" s="629">
        <v>701</v>
      </c>
      <c r="N995" s="629">
        <v>251</v>
      </c>
      <c r="O995" s="629">
        <v>176955</v>
      </c>
      <c r="P995" s="642">
        <v>1.2427313332209675</v>
      </c>
      <c r="Q995" s="630">
        <v>705</v>
      </c>
    </row>
    <row r="996" spans="1:17" ht="14.4" customHeight="1" x14ac:dyDescent="0.3">
      <c r="A996" s="625" t="s">
        <v>6211</v>
      </c>
      <c r="B996" s="626" t="s">
        <v>5138</v>
      </c>
      <c r="C996" s="626" t="s">
        <v>5155</v>
      </c>
      <c r="D996" s="626" t="s">
        <v>5227</v>
      </c>
      <c r="E996" s="626" t="s">
        <v>5214</v>
      </c>
      <c r="F996" s="629">
        <v>10</v>
      </c>
      <c r="G996" s="629">
        <v>8130</v>
      </c>
      <c r="H996" s="629">
        <v>1</v>
      </c>
      <c r="I996" s="629">
        <v>813</v>
      </c>
      <c r="J996" s="629">
        <v>10</v>
      </c>
      <c r="K996" s="629">
        <v>8150</v>
      </c>
      <c r="L996" s="629">
        <v>1.002460024600246</v>
      </c>
      <c r="M996" s="629">
        <v>815</v>
      </c>
      <c r="N996" s="629">
        <v>6</v>
      </c>
      <c r="O996" s="629">
        <v>4908</v>
      </c>
      <c r="P996" s="642">
        <v>0.60369003690036904</v>
      </c>
      <c r="Q996" s="630">
        <v>818</v>
      </c>
    </row>
    <row r="997" spans="1:17" ht="14.4" customHeight="1" x14ac:dyDescent="0.3">
      <c r="A997" s="625" t="s">
        <v>6211</v>
      </c>
      <c r="B997" s="626" t="s">
        <v>5138</v>
      </c>
      <c r="C997" s="626" t="s">
        <v>5155</v>
      </c>
      <c r="D997" s="626" t="s">
        <v>5228</v>
      </c>
      <c r="E997" s="626" t="s">
        <v>5220</v>
      </c>
      <c r="F997" s="629">
        <v>458</v>
      </c>
      <c r="G997" s="629">
        <v>93890</v>
      </c>
      <c r="H997" s="629">
        <v>1</v>
      </c>
      <c r="I997" s="629">
        <v>205</v>
      </c>
      <c r="J997" s="629">
        <v>600</v>
      </c>
      <c r="K997" s="629">
        <v>123600</v>
      </c>
      <c r="L997" s="629">
        <v>1.3164341250399403</v>
      </c>
      <c r="M997" s="629">
        <v>206</v>
      </c>
      <c r="N997" s="629">
        <v>633</v>
      </c>
      <c r="O997" s="629">
        <v>131031</v>
      </c>
      <c r="P997" s="642">
        <v>1.3955799339652786</v>
      </c>
      <c r="Q997" s="630">
        <v>207</v>
      </c>
    </row>
    <row r="998" spans="1:17" ht="14.4" customHeight="1" x14ac:dyDescent="0.3">
      <c r="A998" s="625" t="s">
        <v>6212</v>
      </c>
      <c r="B998" s="626" t="s">
        <v>5138</v>
      </c>
      <c r="C998" s="626" t="s">
        <v>5144</v>
      </c>
      <c r="D998" s="626" t="s">
        <v>5271</v>
      </c>
      <c r="E998" s="626" t="s">
        <v>5272</v>
      </c>
      <c r="F998" s="629"/>
      <c r="G998" s="629"/>
      <c r="H998" s="629"/>
      <c r="I998" s="629"/>
      <c r="J998" s="629"/>
      <c r="K998" s="629"/>
      <c r="L998" s="629"/>
      <c r="M998" s="629"/>
      <c r="N998" s="629">
        <v>283</v>
      </c>
      <c r="O998" s="629">
        <v>256044.25</v>
      </c>
      <c r="P998" s="642"/>
      <c r="Q998" s="630">
        <v>904.75</v>
      </c>
    </row>
    <row r="999" spans="1:17" ht="14.4" customHeight="1" x14ac:dyDescent="0.3">
      <c r="A999" s="625" t="s">
        <v>6212</v>
      </c>
      <c r="B999" s="626" t="s">
        <v>5138</v>
      </c>
      <c r="C999" s="626" t="s">
        <v>5144</v>
      </c>
      <c r="D999" s="626" t="s">
        <v>5145</v>
      </c>
      <c r="E999" s="626" t="s">
        <v>5146</v>
      </c>
      <c r="F999" s="629">
        <v>1</v>
      </c>
      <c r="G999" s="629">
        <v>234.13</v>
      </c>
      <c r="H999" s="629">
        <v>1</v>
      </c>
      <c r="I999" s="629">
        <v>234.13</v>
      </c>
      <c r="J999" s="629"/>
      <c r="K999" s="629"/>
      <c r="L999" s="629"/>
      <c r="M999" s="629"/>
      <c r="N999" s="629"/>
      <c r="O999" s="629"/>
      <c r="P999" s="642"/>
      <c r="Q999" s="630"/>
    </row>
    <row r="1000" spans="1:17" ht="14.4" customHeight="1" x14ac:dyDescent="0.3">
      <c r="A1000" s="625" t="s">
        <v>6212</v>
      </c>
      <c r="B1000" s="626" t="s">
        <v>5138</v>
      </c>
      <c r="C1000" s="626" t="s">
        <v>5144</v>
      </c>
      <c r="D1000" s="626" t="s">
        <v>5147</v>
      </c>
      <c r="E1000" s="626" t="s">
        <v>5148</v>
      </c>
      <c r="F1000" s="629">
        <v>10</v>
      </c>
      <c r="G1000" s="629">
        <v>2341.3000000000002</v>
      </c>
      <c r="H1000" s="629">
        <v>1</v>
      </c>
      <c r="I1000" s="629">
        <v>234.13000000000002</v>
      </c>
      <c r="J1000" s="629">
        <v>7</v>
      </c>
      <c r="K1000" s="629">
        <v>1698.48</v>
      </c>
      <c r="L1000" s="629">
        <v>0.72544312988510651</v>
      </c>
      <c r="M1000" s="629">
        <v>242.64000000000001</v>
      </c>
      <c r="N1000" s="629">
        <v>32</v>
      </c>
      <c r="O1000" s="629">
        <v>7764.48</v>
      </c>
      <c r="P1000" s="642">
        <v>3.3163114509033438</v>
      </c>
      <c r="Q1000" s="630">
        <v>242.64</v>
      </c>
    </row>
    <row r="1001" spans="1:17" ht="14.4" customHeight="1" x14ac:dyDescent="0.3">
      <c r="A1001" s="625" t="s">
        <v>6212</v>
      </c>
      <c r="B1001" s="626" t="s">
        <v>5138</v>
      </c>
      <c r="C1001" s="626" t="s">
        <v>5144</v>
      </c>
      <c r="D1001" s="626" t="s">
        <v>5149</v>
      </c>
      <c r="E1001" s="626" t="s">
        <v>5150</v>
      </c>
      <c r="F1001" s="629">
        <v>3</v>
      </c>
      <c r="G1001" s="629">
        <v>702.39</v>
      </c>
      <c r="H1001" s="629">
        <v>1</v>
      </c>
      <c r="I1001" s="629">
        <v>234.13</v>
      </c>
      <c r="J1001" s="629">
        <v>1</v>
      </c>
      <c r="K1001" s="629">
        <v>242.64</v>
      </c>
      <c r="L1001" s="629">
        <v>0.34544910946909835</v>
      </c>
      <c r="M1001" s="629">
        <v>242.64</v>
      </c>
      <c r="N1001" s="629">
        <v>3</v>
      </c>
      <c r="O1001" s="629">
        <v>727.92</v>
      </c>
      <c r="P1001" s="642">
        <v>1.036347328407295</v>
      </c>
      <c r="Q1001" s="630">
        <v>242.64</v>
      </c>
    </row>
    <row r="1002" spans="1:17" ht="14.4" customHeight="1" x14ac:dyDescent="0.3">
      <c r="A1002" s="625" t="s">
        <v>6212</v>
      </c>
      <c r="B1002" s="626" t="s">
        <v>5138</v>
      </c>
      <c r="C1002" s="626" t="s">
        <v>5155</v>
      </c>
      <c r="D1002" s="626" t="s">
        <v>5273</v>
      </c>
      <c r="E1002" s="626" t="s">
        <v>5274</v>
      </c>
      <c r="F1002" s="629">
        <v>1</v>
      </c>
      <c r="G1002" s="629">
        <v>850</v>
      </c>
      <c r="H1002" s="629">
        <v>1</v>
      </c>
      <c r="I1002" s="629">
        <v>850</v>
      </c>
      <c r="J1002" s="629">
        <v>5</v>
      </c>
      <c r="K1002" s="629">
        <v>4260</v>
      </c>
      <c r="L1002" s="629">
        <v>5.0117647058823529</v>
      </c>
      <c r="M1002" s="629">
        <v>852</v>
      </c>
      <c r="N1002" s="629">
        <v>2</v>
      </c>
      <c r="O1002" s="629">
        <v>1406</v>
      </c>
      <c r="P1002" s="642">
        <v>1.6541176470588235</v>
      </c>
      <c r="Q1002" s="630">
        <v>703</v>
      </c>
    </row>
    <row r="1003" spans="1:17" ht="14.4" customHeight="1" x14ac:dyDescent="0.3">
      <c r="A1003" s="625" t="s">
        <v>6212</v>
      </c>
      <c r="B1003" s="626" t="s">
        <v>5138</v>
      </c>
      <c r="C1003" s="626" t="s">
        <v>5155</v>
      </c>
      <c r="D1003" s="626" t="s">
        <v>5275</v>
      </c>
      <c r="E1003" s="626" t="s">
        <v>5276</v>
      </c>
      <c r="F1003" s="629">
        <v>56</v>
      </c>
      <c r="G1003" s="629">
        <v>10248</v>
      </c>
      <c r="H1003" s="629">
        <v>1</v>
      </c>
      <c r="I1003" s="629">
        <v>183</v>
      </c>
      <c r="J1003" s="629">
        <v>50</v>
      </c>
      <c r="K1003" s="629">
        <v>9250</v>
      </c>
      <c r="L1003" s="629">
        <v>0.90261514441842305</v>
      </c>
      <c r="M1003" s="629">
        <v>185</v>
      </c>
      <c r="N1003" s="629">
        <v>18</v>
      </c>
      <c r="O1003" s="629">
        <v>3330</v>
      </c>
      <c r="P1003" s="642">
        <v>0.32494145199063235</v>
      </c>
      <c r="Q1003" s="630">
        <v>185</v>
      </c>
    </row>
    <row r="1004" spans="1:17" ht="14.4" customHeight="1" x14ac:dyDescent="0.3">
      <c r="A1004" s="625" t="s">
        <v>6212</v>
      </c>
      <c r="B1004" s="626" t="s">
        <v>5138</v>
      </c>
      <c r="C1004" s="626" t="s">
        <v>5155</v>
      </c>
      <c r="D1004" s="626" t="s">
        <v>5291</v>
      </c>
      <c r="E1004" s="626" t="s">
        <v>5292</v>
      </c>
      <c r="F1004" s="629"/>
      <c r="G1004" s="629"/>
      <c r="H1004" s="629"/>
      <c r="I1004" s="629"/>
      <c r="J1004" s="629"/>
      <c r="K1004" s="629"/>
      <c r="L1004" s="629"/>
      <c r="M1004" s="629"/>
      <c r="N1004" s="629">
        <v>2</v>
      </c>
      <c r="O1004" s="629">
        <v>112</v>
      </c>
      <c r="P1004" s="642"/>
      <c r="Q1004" s="630">
        <v>56</v>
      </c>
    </row>
    <row r="1005" spans="1:17" ht="14.4" customHeight="1" x14ac:dyDescent="0.3">
      <c r="A1005" s="625" t="s">
        <v>6212</v>
      </c>
      <c r="B1005" s="626" t="s">
        <v>5138</v>
      </c>
      <c r="C1005" s="626" t="s">
        <v>5155</v>
      </c>
      <c r="D1005" s="626" t="s">
        <v>5170</v>
      </c>
      <c r="E1005" s="626" t="s">
        <v>5171</v>
      </c>
      <c r="F1005" s="629">
        <v>4</v>
      </c>
      <c r="G1005" s="629">
        <v>136</v>
      </c>
      <c r="H1005" s="629">
        <v>1</v>
      </c>
      <c r="I1005" s="629">
        <v>34</v>
      </c>
      <c r="J1005" s="629">
        <v>5</v>
      </c>
      <c r="K1005" s="629">
        <v>170</v>
      </c>
      <c r="L1005" s="629">
        <v>1.25</v>
      </c>
      <c r="M1005" s="629">
        <v>34</v>
      </c>
      <c r="N1005" s="629">
        <v>2</v>
      </c>
      <c r="O1005" s="629">
        <v>68</v>
      </c>
      <c r="P1005" s="642">
        <v>0.5</v>
      </c>
      <c r="Q1005" s="630">
        <v>34</v>
      </c>
    </row>
    <row r="1006" spans="1:17" ht="14.4" customHeight="1" x14ac:dyDescent="0.3">
      <c r="A1006" s="625" t="s">
        <v>6212</v>
      </c>
      <c r="B1006" s="626" t="s">
        <v>5138</v>
      </c>
      <c r="C1006" s="626" t="s">
        <v>5155</v>
      </c>
      <c r="D1006" s="626" t="s">
        <v>5174</v>
      </c>
      <c r="E1006" s="626" t="s">
        <v>5175</v>
      </c>
      <c r="F1006" s="629"/>
      <c r="G1006" s="629"/>
      <c r="H1006" s="629"/>
      <c r="I1006" s="629"/>
      <c r="J1006" s="629"/>
      <c r="K1006" s="629"/>
      <c r="L1006" s="629"/>
      <c r="M1006" s="629"/>
      <c r="N1006" s="629">
        <v>0</v>
      </c>
      <c r="O1006" s="629">
        <v>0</v>
      </c>
      <c r="P1006" s="642"/>
      <c r="Q1006" s="630"/>
    </row>
    <row r="1007" spans="1:17" ht="14.4" customHeight="1" x14ac:dyDescent="0.3">
      <c r="A1007" s="625" t="s">
        <v>6212</v>
      </c>
      <c r="B1007" s="626" t="s">
        <v>5138</v>
      </c>
      <c r="C1007" s="626" t="s">
        <v>5155</v>
      </c>
      <c r="D1007" s="626" t="s">
        <v>5176</v>
      </c>
      <c r="E1007" s="626" t="s">
        <v>5177</v>
      </c>
      <c r="F1007" s="629">
        <v>1</v>
      </c>
      <c r="G1007" s="629">
        <v>630</v>
      </c>
      <c r="H1007" s="629">
        <v>1</v>
      </c>
      <c r="I1007" s="629">
        <v>630</v>
      </c>
      <c r="J1007" s="629">
        <v>1</v>
      </c>
      <c r="K1007" s="629">
        <v>632</v>
      </c>
      <c r="L1007" s="629">
        <v>1.0031746031746032</v>
      </c>
      <c r="M1007" s="629">
        <v>632</v>
      </c>
      <c r="N1007" s="629">
        <v>2</v>
      </c>
      <c r="O1007" s="629">
        <v>1270</v>
      </c>
      <c r="P1007" s="642">
        <v>2.0158730158730158</v>
      </c>
      <c r="Q1007" s="630">
        <v>635</v>
      </c>
    </row>
    <row r="1008" spans="1:17" ht="14.4" customHeight="1" x14ac:dyDescent="0.3">
      <c r="A1008" s="625" t="s">
        <v>6212</v>
      </c>
      <c r="B1008" s="626" t="s">
        <v>5138</v>
      </c>
      <c r="C1008" s="626" t="s">
        <v>5155</v>
      </c>
      <c r="D1008" s="626" t="s">
        <v>5277</v>
      </c>
      <c r="E1008" s="626" t="s">
        <v>5278</v>
      </c>
      <c r="F1008" s="629">
        <v>5</v>
      </c>
      <c r="G1008" s="629">
        <v>500</v>
      </c>
      <c r="H1008" s="629">
        <v>1</v>
      </c>
      <c r="I1008" s="629">
        <v>100</v>
      </c>
      <c r="J1008" s="629">
        <v>8</v>
      </c>
      <c r="K1008" s="629">
        <v>800</v>
      </c>
      <c r="L1008" s="629">
        <v>1.6</v>
      </c>
      <c r="M1008" s="629">
        <v>100</v>
      </c>
      <c r="N1008" s="629">
        <v>5</v>
      </c>
      <c r="O1008" s="629">
        <v>500</v>
      </c>
      <c r="P1008" s="642">
        <v>1</v>
      </c>
      <c r="Q1008" s="630">
        <v>100</v>
      </c>
    </row>
    <row r="1009" spans="1:17" ht="14.4" customHeight="1" x14ac:dyDescent="0.3">
      <c r="A1009" s="625" t="s">
        <v>6212</v>
      </c>
      <c r="B1009" s="626" t="s">
        <v>5138</v>
      </c>
      <c r="C1009" s="626" t="s">
        <v>5155</v>
      </c>
      <c r="D1009" s="626" t="s">
        <v>5182</v>
      </c>
      <c r="E1009" s="626" t="s">
        <v>5183</v>
      </c>
      <c r="F1009" s="629">
        <v>4</v>
      </c>
      <c r="G1009" s="629">
        <v>620</v>
      </c>
      <c r="H1009" s="629">
        <v>1</v>
      </c>
      <c r="I1009" s="629">
        <v>155</v>
      </c>
      <c r="J1009" s="629">
        <v>26</v>
      </c>
      <c r="K1009" s="629">
        <v>4056</v>
      </c>
      <c r="L1009" s="629">
        <v>6.5419354838709678</v>
      </c>
      <c r="M1009" s="629">
        <v>156</v>
      </c>
      <c r="N1009" s="629"/>
      <c r="O1009" s="629"/>
      <c r="P1009" s="642"/>
      <c r="Q1009" s="630"/>
    </row>
    <row r="1010" spans="1:17" ht="14.4" customHeight="1" x14ac:dyDescent="0.3">
      <c r="A1010" s="625" t="s">
        <v>6212</v>
      </c>
      <c r="B1010" s="626" t="s">
        <v>5138</v>
      </c>
      <c r="C1010" s="626" t="s">
        <v>5155</v>
      </c>
      <c r="D1010" s="626" t="s">
        <v>5184</v>
      </c>
      <c r="E1010" s="626" t="s">
        <v>5183</v>
      </c>
      <c r="F1010" s="629">
        <v>89</v>
      </c>
      <c r="G1010" s="629">
        <v>6853</v>
      </c>
      <c r="H1010" s="629">
        <v>1</v>
      </c>
      <c r="I1010" s="629">
        <v>77</v>
      </c>
      <c r="J1010" s="629">
        <v>84</v>
      </c>
      <c r="K1010" s="629">
        <v>6552</v>
      </c>
      <c r="L1010" s="629">
        <v>0.95607763023493364</v>
      </c>
      <c r="M1010" s="629">
        <v>78</v>
      </c>
      <c r="N1010" s="629"/>
      <c r="O1010" s="629"/>
      <c r="P1010" s="642"/>
      <c r="Q1010" s="630"/>
    </row>
    <row r="1011" spans="1:17" ht="14.4" customHeight="1" x14ac:dyDescent="0.3">
      <c r="A1011" s="625" t="s">
        <v>6212</v>
      </c>
      <c r="B1011" s="626" t="s">
        <v>5138</v>
      </c>
      <c r="C1011" s="626" t="s">
        <v>5155</v>
      </c>
      <c r="D1011" s="626" t="s">
        <v>5185</v>
      </c>
      <c r="E1011" s="626" t="s">
        <v>5186</v>
      </c>
      <c r="F1011" s="629">
        <v>2921</v>
      </c>
      <c r="G1011" s="629">
        <v>671830</v>
      </c>
      <c r="H1011" s="629">
        <v>1</v>
      </c>
      <c r="I1011" s="629">
        <v>230</v>
      </c>
      <c r="J1011" s="629">
        <v>2006</v>
      </c>
      <c r="K1011" s="629">
        <v>463385</v>
      </c>
      <c r="L1011" s="629">
        <v>0.6897354985636247</v>
      </c>
      <c r="M1011" s="629">
        <v>230.99950149551347</v>
      </c>
      <c r="N1011" s="629">
        <v>2408</v>
      </c>
      <c r="O1011" s="629">
        <v>558656</v>
      </c>
      <c r="P1011" s="642">
        <v>0.83154369408927853</v>
      </c>
      <c r="Q1011" s="630">
        <v>232</v>
      </c>
    </row>
    <row r="1012" spans="1:17" ht="14.4" customHeight="1" x14ac:dyDescent="0.3">
      <c r="A1012" s="625" t="s">
        <v>6212</v>
      </c>
      <c r="B1012" s="626" t="s">
        <v>5138</v>
      </c>
      <c r="C1012" s="626" t="s">
        <v>5155</v>
      </c>
      <c r="D1012" s="626" t="s">
        <v>5187</v>
      </c>
      <c r="E1012" s="626" t="s">
        <v>5188</v>
      </c>
      <c r="F1012" s="629">
        <v>1147</v>
      </c>
      <c r="G1012" s="629">
        <v>131905</v>
      </c>
      <c r="H1012" s="629">
        <v>1</v>
      </c>
      <c r="I1012" s="629">
        <v>115</v>
      </c>
      <c r="J1012" s="629">
        <v>1063</v>
      </c>
      <c r="K1012" s="629">
        <v>123307</v>
      </c>
      <c r="L1012" s="629">
        <v>0.93481672415753758</v>
      </c>
      <c r="M1012" s="629">
        <v>115.99905926622766</v>
      </c>
      <c r="N1012" s="629">
        <v>1194</v>
      </c>
      <c r="O1012" s="629">
        <v>138504</v>
      </c>
      <c r="P1012" s="642">
        <v>1.0500284295515712</v>
      </c>
      <c r="Q1012" s="630">
        <v>116</v>
      </c>
    </row>
    <row r="1013" spans="1:17" ht="14.4" customHeight="1" x14ac:dyDescent="0.3">
      <c r="A1013" s="625" t="s">
        <v>6212</v>
      </c>
      <c r="B1013" s="626" t="s">
        <v>5138</v>
      </c>
      <c r="C1013" s="626" t="s">
        <v>5155</v>
      </c>
      <c r="D1013" s="626" t="s">
        <v>5193</v>
      </c>
      <c r="E1013" s="626" t="s">
        <v>5194</v>
      </c>
      <c r="F1013" s="629">
        <v>36</v>
      </c>
      <c r="G1013" s="629">
        <v>10584</v>
      </c>
      <c r="H1013" s="629">
        <v>1</v>
      </c>
      <c r="I1013" s="629">
        <v>294</v>
      </c>
      <c r="J1013" s="629">
        <v>6</v>
      </c>
      <c r="K1013" s="629">
        <v>1770</v>
      </c>
      <c r="L1013" s="629">
        <v>0.16723356009070295</v>
      </c>
      <c r="M1013" s="629">
        <v>295</v>
      </c>
      <c r="N1013" s="629">
        <v>25</v>
      </c>
      <c r="O1013" s="629">
        <v>7400</v>
      </c>
      <c r="P1013" s="642">
        <v>0.6991685563114135</v>
      </c>
      <c r="Q1013" s="630">
        <v>296</v>
      </c>
    </row>
    <row r="1014" spans="1:17" ht="14.4" customHeight="1" x14ac:dyDescent="0.3">
      <c r="A1014" s="625" t="s">
        <v>6212</v>
      </c>
      <c r="B1014" s="626" t="s">
        <v>5138</v>
      </c>
      <c r="C1014" s="626" t="s">
        <v>5155</v>
      </c>
      <c r="D1014" s="626" t="s">
        <v>5197</v>
      </c>
      <c r="E1014" s="626" t="s">
        <v>5198</v>
      </c>
      <c r="F1014" s="629">
        <v>43</v>
      </c>
      <c r="G1014" s="629">
        <v>20726</v>
      </c>
      <c r="H1014" s="629">
        <v>1</v>
      </c>
      <c r="I1014" s="629">
        <v>482</v>
      </c>
      <c r="J1014" s="629">
        <v>62</v>
      </c>
      <c r="K1014" s="629">
        <v>29946</v>
      </c>
      <c r="L1014" s="629">
        <v>1.4448518768696323</v>
      </c>
      <c r="M1014" s="629">
        <v>483</v>
      </c>
      <c r="N1014" s="629">
        <v>22</v>
      </c>
      <c r="O1014" s="629">
        <v>10648</v>
      </c>
      <c r="P1014" s="642">
        <v>0.51375084435009166</v>
      </c>
      <c r="Q1014" s="630">
        <v>484</v>
      </c>
    </row>
    <row r="1015" spans="1:17" ht="14.4" customHeight="1" x14ac:dyDescent="0.3">
      <c r="A1015" s="625" t="s">
        <v>6212</v>
      </c>
      <c r="B1015" s="626" t="s">
        <v>5138</v>
      </c>
      <c r="C1015" s="626" t="s">
        <v>5155</v>
      </c>
      <c r="D1015" s="626" t="s">
        <v>5199</v>
      </c>
      <c r="E1015" s="626" t="s">
        <v>5200</v>
      </c>
      <c r="F1015" s="629">
        <v>221</v>
      </c>
      <c r="G1015" s="629">
        <v>149175</v>
      </c>
      <c r="H1015" s="629">
        <v>1</v>
      </c>
      <c r="I1015" s="629">
        <v>675</v>
      </c>
      <c r="J1015" s="629">
        <v>327</v>
      </c>
      <c r="K1015" s="629">
        <v>221052</v>
      </c>
      <c r="L1015" s="629">
        <v>1.4818300653594771</v>
      </c>
      <c r="M1015" s="629">
        <v>676</v>
      </c>
      <c r="N1015" s="629">
        <v>77</v>
      </c>
      <c r="O1015" s="629">
        <v>52129</v>
      </c>
      <c r="P1015" s="642">
        <v>0.34944863415451649</v>
      </c>
      <c r="Q1015" s="630">
        <v>677</v>
      </c>
    </row>
    <row r="1016" spans="1:17" ht="14.4" customHeight="1" x14ac:dyDescent="0.3">
      <c r="A1016" s="625" t="s">
        <v>6212</v>
      </c>
      <c r="B1016" s="626" t="s">
        <v>5138</v>
      </c>
      <c r="C1016" s="626" t="s">
        <v>5155</v>
      </c>
      <c r="D1016" s="626" t="s">
        <v>5279</v>
      </c>
      <c r="E1016" s="626" t="s">
        <v>5280</v>
      </c>
      <c r="F1016" s="629">
        <v>3662</v>
      </c>
      <c r="G1016" s="629">
        <v>2680584</v>
      </c>
      <c r="H1016" s="629">
        <v>1</v>
      </c>
      <c r="I1016" s="629">
        <v>732</v>
      </c>
      <c r="J1016" s="629">
        <v>3206</v>
      </c>
      <c r="K1016" s="629">
        <v>2349993</v>
      </c>
      <c r="L1016" s="629">
        <v>0.87667202370826658</v>
      </c>
      <c r="M1016" s="629">
        <v>732.99844042420466</v>
      </c>
      <c r="N1016" s="629">
        <v>2734</v>
      </c>
      <c r="O1016" s="629">
        <v>2006756</v>
      </c>
      <c r="P1016" s="642">
        <v>0.74862641872069668</v>
      </c>
      <c r="Q1016" s="630">
        <v>734</v>
      </c>
    </row>
    <row r="1017" spans="1:17" ht="14.4" customHeight="1" x14ac:dyDescent="0.3">
      <c r="A1017" s="625" t="s">
        <v>6212</v>
      </c>
      <c r="B1017" s="626" t="s">
        <v>5138</v>
      </c>
      <c r="C1017" s="626" t="s">
        <v>5155</v>
      </c>
      <c r="D1017" s="626" t="s">
        <v>5281</v>
      </c>
      <c r="E1017" s="626" t="s">
        <v>5280</v>
      </c>
      <c r="F1017" s="629">
        <v>171</v>
      </c>
      <c r="G1017" s="629">
        <v>146718</v>
      </c>
      <c r="H1017" s="629">
        <v>1</v>
      </c>
      <c r="I1017" s="629">
        <v>858</v>
      </c>
      <c r="J1017" s="629">
        <v>212</v>
      </c>
      <c r="K1017" s="629">
        <v>182108</v>
      </c>
      <c r="L1017" s="629">
        <v>1.2412110306847148</v>
      </c>
      <c r="M1017" s="629">
        <v>859</v>
      </c>
      <c r="N1017" s="629">
        <v>45</v>
      </c>
      <c r="O1017" s="629">
        <v>38700</v>
      </c>
      <c r="P1017" s="642">
        <v>0.26377131640289536</v>
      </c>
      <c r="Q1017" s="630">
        <v>860</v>
      </c>
    </row>
    <row r="1018" spans="1:17" ht="14.4" customHeight="1" x14ac:dyDescent="0.3">
      <c r="A1018" s="625" t="s">
        <v>6212</v>
      </c>
      <c r="B1018" s="626" t="s">
        <v>5138</v>
      </c>
      <c r="C1018" s="626" t="s">
        <v>5155</v>
      </c>
      <c r="D1018" s="626" t="s">
        <v>5201</v>
      </c>
      <c r="E1018" s="626" t="s">
        <v>5202</v>
      </c>
      <c r="F1018" s="629">
        <v>6666</v>
      </c>
      <c r="G1018" s="629">
        <v>533280</v>
      </c>
      <c r="H1018" s="629">
        <v>1</v>
      </c>
      <c r="I1018" s="629">
        <v>80</v>
      </c>
      <c r="J1018" s="629">
        <v>6075</v>
      </c>
      <c r="K1018" s="629">
        <v>492070</v>
      </c>
      <c r="L1018" s="629">
        <v>0.9227235223522352</v>
      </c>
      <c r="M1018" s="629">
        <v>80.999176954732505</v>
      </c>
      <c r="N1018" s="629">
        <v>6144</v>
      </c>
      <c r="O1018" s="629">
        <v>503808</v>
      </c>
      <c r="P1018" s="642">
        <v>0.94473447344734474</v>
      </c>
      <c r="Q1018" s="630">
        <v>82</v>
      </c>
    </row>
    <row r="1019" spans="1:17" ht="14.4" customHeight="1" x14ac:dyDescent="0.3">
      <c r="A1019" s="625" t="s">
        <v>6212</v>
      </c>
      <c r="B1019" s="626" t="s">
        <v>5138</v>
      </c>
      <c r="C1019" s="626" t="s">
        <v>5155</v>
      </c>
      <c r="D1019" s="626" t="s">
        <v>5203</v>
      </c>
      <c r="E1019" s="626" t="s">
        <v>5204</v>
      </c>
      <c r="F1019" s="629">
        <v>1</v>
      </c>
      <c r="G1019" s="629">
        <v>267</v>
      </c>
      <c r="H1019" s="629">
        <v>1</v>
      </c>
      <c r="I1019" s="629">
        <v>267</v>
      </c>
      <c r="J1019" s="629">
        <v>0</v>
      </c>
      <c r="K1019" s="629">
        <v>0</v>
      </c>
      <c r="L1019" s="629">
        <v>0</v>
      </c>
      <c r="M1019" s="629"/>
      <c r="N1019" s="629">
        <v>2</v>
      </c>
      <c r="O1019" s="629">
        <v>538</v>
      </c>
      <c r="P1019" s="642">
        <v>2.0149812734082397</v>
      </c>
      <c r="Q1019" s="630">
        <v>269</v>
      </c>
    </row>
    <row r="1020" spans="1:17" ht="14.4" customHeight="1" x14ac:dyDescent="0.3">
      <c r="A1020" s="625" t="s">
        <v>6212</v>
      </c>
      <c r="B1020" s="626" t="s">
        <v>5138</v>
      </c>
      <c r="C1020" s="626" t="s">
        <v>5155</v>
      </c>
      <c r="D1020" s="626" t="s">
        <v>5282</v>
      </c>
      <c r="E1020" s="626" t="s">
        <v>5283</v>
      </c>
      <c r="F1020" s="629">
        <v>108</v>
      </c>
      <c r="G1020" s="629">
        <v>56376</v>
      </c>
      <c r="H1020" s="629">
        <v>1</v>
      </c>
      <c r="I1020" s="629">
        <v>522</v>
      </c>
      <c r="J1020" s="629">
        <v>218</v>
      </c>
      <c r="K1020" s="629">
        <v>114014</v>
      </c>
      <c r="L1020" s="629">
        <v>2.0223854122321554</v>
      </c>
      <c r="M1020" s="629">
        <v>523</v>
      </c>
      <c r="N1020" s="629">
        <v>255</v>
      </c>
      <c r="O1020" s="629">
        <v>133620</v>
      </c>
      <c r="P1020" s="642">
        <v>2.3701575138356747</v>
      </c>
      <c r="Q1020" s="630">
        <v>524</v>
      </c>
    </row>
    <row r="1021" spans="1:17" ht="14.4" customHeight="1" x14ac:dyDescent="0.3">
      <c r="A1021" s="625" t="s">
        <v>6212</v>
      </c>
      <c r="B1021" s="626" t="s">
        <v>5138</v>
      </c>
      <c r="C1021" s="626" t="s">
        <v>5155</v>
      </c>
      <c r="D1021" s="626" t="s">
        <v>5205</v>
      </c>
      <c r="E1021" s="626" t="s">
        <v>5206</v>
      </c>
      <c r="F1021" s="629">
        <v>4</v>
      </c>
      <c r="G1021" s="629">
        <v>1328</v>
      </c>
      <c r="H1021" s="629">
        <v>1</v>
      </c>
      <c r="I1021" s="629">
        <v>332</v>
      </c>
      <c r="J1021" s="629">
        <v>1</v>
      </c>
      <c r="K1021" s="629">
        <v>333</v>
      </c>
      <c r="L1021" s="629">
        <v>0.25075301204819278</v>
      </c>
      <c r="M1021" s="629">
        <v>333</v>
      </c>
      <c r="N1021" s="629">
        <v>3</v>
      </c>
      <c r="O1021" s="629">
        <v>1005</v>
      </c>
      <c r="P1021" s="642">
        <v>0.75677710843373491</v>
      </c>
      <c r="Q1021" s="630">
        <v>335</v>
      </c>
    </row>
    <row r="1022" spans="1:17" ht="14.4" customHeight="1" x14ac:dyDescent="0.3">
      <c r="A1022" s="625" t="s">
        <v>6212</v>
      </c>
      <c r="B1022" s="626" t="s">
        <v>5138</v>
      </c>
      <c r="C1022" s="626" t="s">
        <v>5155</v>
      </c>
      <c r="D1022" s="626" t="s">
        <v>5207</v>
      </c>
      <c r="E1022" s="626" t="s">
        <v>5208</v>
      </c>
      <c r="F1022" s="629">
        <v>9</v>
      </c>
      <c r="G1022" s="629">
        <v>3240</v>
      </c>
      <c r="H1022" s="629">
        <v>1</v>
      </c>
      <c r="I1022" s="629">
        <v>360</v>
      </c>
      <c r="J1022" s="629">
        <v>4</v>
      </c>
      <c r="K1022" s="629">
        <v>1444</v>
      </c>
      <c r="L1022" s="629">
        <v>0.44567901234567903</v>
      </c>
      <c r="M1022" s="629">
        <v>361</v>
      </c>
      <c r="N1022" s="629">
        <v>6</v>
      </c>
      <c r="O1022" s="629">
        <v>2172</v>
      </c>
      <c r="P1022" s="642">
        <v>0.67037037037037039</v>
      </c>
      <c r="Q1022" s="630">
        <v>362</v>
      </c>
    </row>
    <row r="1023" spans="1:17" ht="14.4" customHeight="1" x14ac:dyDescent="0.3">
      <c r="A1023" s="625" t="s">
        <v>6212</v>
      </c>
      <c r="B1023" s="626" t="s">
        <v>5138</v>
      </c>
      <c r="C1023" s="626" t="s">
        <v>5155</v>
      </c>
      <c r="D1023" s="626" t="s">
        <v>5209</v>
      </c>
      <c r="E1023" s="626" t="s">
        <v>5210</v>
      </c>
      <c r="F1023" s="629">
        <v>114</v>
      </c>
      <c r="G1023" s="629">
        <v>59052</v>
      </c>
      <c r="H1023" s="629">
        <v>1</v>
      </c>
      <c r="I1023" s="629">
        <v>518</v>
      </c>
      <c r="J1023" s="629">
        <v>84</v>
      </c>
      <c r="K1023" s="629">
        <v>43596</v>
      </c>
      <c r="L1023" s="629">
        <v>0.73826458036984355</v>
      </c>
      <c r="M1023" s="629">
        <v>519</v>
      </c>
      <c r="N1023" s="629">
        <v>54</v>
      </c>
      <c r="O1023" s="629">
        <v>28080</v>
      </c>
      <c r="P1023" s="642">
        <v>0.47551310709205447</v>
      </c>
      <c r="Q1023" s="630">
        <v>520</v>
      </c>
    </row>
    <row r="1024" spans="1:17" ht="14.4" customHeight="1" x14ac:dyDescent="0.3">
      <c r="A1024" s="625" t="s">
        <v>6212</v>
      </c>
      <c r="B1024" s="626" t="s">
        <v>5138</v>
      </c>
      <c r="C1024" s="626" t="s">
        <v>5155</v>
      </c>
      <c r="D1024" s="626" t="s">
        <v>5315</v>
      </c>
      <c r="E1024" s="626" t="s">
        <v>5210</v>
      </c>
      <c r="F1024" s="629">
        <v>98</v>
      </c>
      <c r="G1024" s="629">
        <v>71540</v>
      </c>
      <c r="H1024" s="629">
        <v>1</v>
      </c>
      <c r="I1024" s="629">
        <v>730</v>
      </c>
      <c r="J1024" s="629">
        <v>218</v>
      </c>
      <c r="K1024" s="629">
        <v>159358</v>
      </c>
      <c r="L1024" s="629">
        <v>2.2275370422141458</v>
      </c>
      <c r="M1024" s="629">
        <v>731</v>
      </c>
      <c r="N1024" s="629">
        <v>17</v>
      </c>
      <c r="O1024" s="629">
        <v>12444</v>
      </c>
      <c r="P1024" s="642">
        <v>0.17394464635169135</v>
      </c>
      <c r="Q1024" s="630">
        <v>732</v>
      </c>
    </row>
    <row r="1025" spans="1:17" ht="14.4" customHeight="1" x14ac:dyDescent="0.3">
      <c r="A1025" s="625" t="s">
        <v>6212</v>
      </c>
      <c r="B1025" s="626" t="s">
        <v>5138</v>
      </c>
      <c r="C1025" s="626" t="s">
        <v>5155</v>
      </c>
      <c r="D1025" s="626" t="s">
        <v>5211</v>
      </c>
      <c r="E1025" s="626" t="s">
        <v>5212</v>
      </c>
      <c r="F1025" s="629">
        <v>46</v>
      </c>
      <c r="G1025" s="629">
        <v>27508</v>
      </c>
      <c r="H1025" s="629">
        <v>1</v>
      </c>
      <c r="I1025" s="629">
        <v>598</v>
      </c>
      <c r="J1025" s="629">
        <v>57</v>
      </c>
      <c r="K1025" s="629">
        <v>34143</v>
      </c>
      <c r="L1025" s="629">
        <v>1.2412025592554894</v>
      </c>
      <c r="M1025" s="629">
        <v>599</v>
      </c>
      <c r="N1025" s="629">
        <v>14</v>
      </c>
      <c r="O1025" s="629">
        <v>8414</v>
      </c>
      <c r="P1025" s="642">
        <v>0.30587465464592117</v>
      </c>
      <c r="Q1025" s="630">
        <v>601</v>
      </c>
    </row>
    <row r="1026" spans="1:17" ht="14.4" customHeight="1" x14ac:dyDescent="0.3">
      <c r="A1026" s="625" t="s">
        <v>6212</v>
      </c>
      <c r="B1026" s="626" t="s">
        <v>5138</v>
      </c>
      <c r="C1026" s="626" t="s">
        <v>5155</v>
      </c>
      <c r="D1026" s="626" t="s">
        <v>5213</v>
      </c>
      <c r="E1026" s="626" t="s">
        <v>5214</v>
      </c>
      <c r="F1026" s="629"/>
      <c r="G1026" s="629"/>
      <c r="H1026" s="629"/>
      <c r="I1026" s="629"/>
      <c r="J1026" s="629">
        <v>2</v>
      </c>
      <c r="K1026" s="629">
        <v>1496</v>
      </c>
      <c r="L1026" s="629"/>
      <c r="M1026" s="629">
        <v>748</v>
      </c>
      <c r="N1026" s="629">
        <v>1</v>
      </c>
      <c r="O1026" s="629">
        <v>749</v>
      </c>
      <c r="P1026" s="642"/>
      <c r="Q1026" s="630">
        <v>749</v>
      </c>
    </row>
    <row r="1027" spans="1:17" ht="14.4" customHeight="1" x14ac:dyDescent="0.3">
      <c r="A1027" s="625" t="s">
        <v>6212</v>
      </c>
      <c r="B1027" s="626" t="s">
        <v>5138</v>
      </c>
      <c r="C1027" s="626" t="s">
        <v>5155</v>
      </c>
      <c r="D1027" s="626" t="s">
        <v>5217</v>
      </c>
      <c r="E1027" s="626" t="s">
        <v>5218</v>
      </c>
      <c r="F1027" s="629">
        <v>2</v>
      </c>
      <c r="G1027" s="629">
        <v>1206</v>
      </c>
      <c r="H1027" s="629">
        <v>1</v>
      </c>
      <c r="I1027" s="629">
        <v>603</v>
      </c>
      <c r="J1027" s="629"/>
      <c r="K1027" s="629"/>
      <c r="L1027" s="629"/>
      <c r="M1027" s="629"/>
      <c r="N1027" s="629"/>
      <c r="O1027" s="629"/>
      <c r="P1027" s="642"/>
      <c r="Q1027" s="630"/>
    </row>
    <row r="1028" spans="1:17" ht="14.4" customHeight="1" x14ac:dyDescent="0.3">
      <c r="A1028" s="625" t="s">
        <v>6212</v>
      </c>
      <c r="B1028" s="626" t="s">
        <v>5138</v>
      </c>
      <c r="C1028" s="626" t="s">
        <v>5155</v>
      </c>
      <c r="D1028" s="626" t="s">
        <v>5284</v>
      </c>
      <c r="E1028" s="626" t="s">
        <v>5218</v>
      </c>
      <c r="F1028" s="629"/>
      <c r="G1028" s="629"/>
      <c r="H1028" s="629"/>
      <c r="I1028" s="629"/>
      <c r="J1028" s="629">
        <v>2</v>
      </c>
      <c r="K1028" s="629">
        <v>1036</v>
      </c>
      <c r="L1028" s="629"/>
      <c r="M1028" s="629">
        <v>518</v>
      </c>
      <c r="N1028" s="629"/>
      <c r="O1028" s="629"/>
      <c r="P1028" s="642"/>
      <c r="Q1028" s="630"/>
    </row>
    <row r="1029" spans="1:17" ht="14.4" customHeight="1" x14ac:dyDescent="0.3">
      <c r="A1029" s="625" t="s">
        <v>6212</v>
      </c>
      <c r="B1029" s="626" t="s">
        <v>5138</v>
      </c>
      <c r="C1029" s="626" t="s">
        <v>5155</v>
      </c>
      <c r="D1029" s="626" t="s">
        <v>5307</v>
      </c>
      <c r="E1029" s="626" t="s">
        <v>5308</v>
      </c>
      <c r="F1029" s="629">
        <v>1</v>
      </c>
      <c r="G1029" s="629">
        <v>1363</v>
      </c>
      <c r="H1029" s="629">
        <v>1</v>
      </c>
      <c r="I1029" s="629">
        <v>1363</v>
      </c>
      <c r="J1029" s="629"/>
      <c r="K1029" s="629"/>
      <c r="L1029" s="629"/>
      <c r="M1029" s="629"/>
      <c r="N1029" s="629"/>
      <c r="O1029" s="629"/>
      <c r="P1029" s="642"/>
      <c r="Q1029" s="630"/>
    </row>
    <row r="1030" spans="1:17" ht="14.4" customHeight="1" x14ac:dyDescent="0.3">
      <c r="A1030" s="625" t="s">
        <v>6212</v>
      </c>
      <c r="B1030" s="626" t="s">
        <v>5138</v>
      </c>
      <c r="C1030" s="626" t="s">
        <v>5155</v>
      </c>
      <c r="D1030" s="626" t="s">
        <v>5219</v>
      </c>
      <c r="E1030" s="626" t="s">
        <v>5220</v>
      </c>
      <c r="F1030" s="629">
        <v>1057</v>
      </c>
      <c r="G1030" s="629">
        <v>180747</v>
      </c>
      <c r="H1030" s="629">
        <v>1</v>
      </c>
      <c r="I1030" s="629">
        <v>171</v>
      </c>
      <c r="J1030" s="629">
        <v>1034</v>
      </c>
      <c r="K1030" s="629">
        <v>177847</v>
      </c>
      <c r="L1030" s="629">
        <v>0.98395547367314529</v>
      </c>
      <c r="M1030" s="629">
        <v>171.99903288201162</v>
      </c>
      <c r="N1030" s="629">
        <v>852</v>
      </c>
      <c r="O1030" s="629">
        <v>146544</v>
      </c>
      <c r="P1030" s="642">
        <v>0.81076864346296207</v>
      </c>
      <c r="Q1030" s="630">
        <v>172</v>
      </c>
    </row>
    <row r="1031" spans="1:17" ht="14.4" customHeight="1" x14ac:dyDescent="0.3">
      <c r="A1031" s="625" t="s">
        <v>6212</v>
      </c>
      <c r="B1031" s="626" t="s">
        <v>5138</v>
      </c>
      <c r="C1031" s="626" t="s">
        <v>5155</v>
      </c>
      <c r="D1031" s="626" t="s">
        <v>5311</v>
      </c>
      <c r="E1031" s="626" t="s">
        <v>5312</v>
      </c>
      <c r="F1031" s="629">
        <v>1</v>
      </c>
      <c r="G1031" s="629">
        <v>337</v>
      </c>
      <c r="H1031" s="629">
        <v>1</v>
      </c>
      <c r="I1031" s="629">
        <v>337</v>
      </c>
      <c r="J1031" s="629">
        <v>1</v>
      </c>
      <c r="K1031" s="629">
        <v>338</v>
      </c>
      <c r="L1031" s="629">
        <v>1.0029673590504451</v>
      </c>
      <c r="M1031" s="629">
        <v>338</v>
      </c>
      <c r="N1031" s="629"/>
      <c r="O1031" s="629"/>
      <c r="P1031" s="642"/>
      <c r="Q1031" s="630"/>
    </row>
    <row r="1032" spans="1:17" ht="14.4" customHeight="1" x14ac:dyDescent="0.3">
      <c r="A1032" s="625" t="s">
        <v>6212</v>
      </c>
      <c r="B1032" s="626" t="s">
        <v>5138</v>
      </c>
      <c r="C1032" s="626" t="s">
        <v>5155</v>
      </c>
      <c r="D1032" s="626" t="s">
        <v>5221</v>
      </c>
      <c r="E1032" s="626" t="s">
        <v>5194</v>
      </c>
      <c r="F1032" s="629">
        <v>19</v>
      </c>
      <c r="G1032" s="629">
        <v>6840</v>
      </c>
      <c r="H1032" s="629">
        <v>1</v>
      </c>
      <c r="I1032" s="629">
        <v>360</v>
      </c>
      <c r="J1032" s="629">
        <v>129</v>
      </c>
      <c r="K1032" s="629">
        <v>46698</v>
      </c>
      <c r="L1032" s="629">
        <v>6.8271929824561406</v>
      </c>
      <c r="M1032" s="629">
        <v>362</v>
      </c>
      <c r="N1032" s="629">
        <v>24</v>
      </c>
      <c r="O1032" s="629">
        <v>8760</v>
      </c>
      <c r="P1032" s="642">
        <v>1.2807017543859649</v>
      </c>
      <c r="Q1032" s="630">
        <v>365</v>
      </c>
    </row>
    <row r="1033" spans="1:17" ht="14.4" customHeight="1" x14ac:dyDescent="0.3">
      <c r="A1033" s="625" t="s">
        <v>6212</v>
      </c>
      <c r="B1033" s="626" t="s">
        <v>5138</v>
      </c>
      <c r="C1033" s="626" t="s">
        <v>5155</v>
      </c>
      <c r="D1033" s="626" t="s">
        <v>5222</v>
      </c>
      <c r="E1033" s="626" t="s">
        <v>5196</v>
      </c>
      <c r="F1033" s="629">
        <v>8</v>
      </c>
      <c r="G1033" s="629">
        <v>3072</v>
      </c>
      <c r="H1033" s="629">
        <v>1</v>
      </c>
      <c r="I1033" s="629">
        <v>384</v>
      </c>
      <c r="J1033" s="629"/>
      <c r="K1033" s="629"/>
      <c r="L1033" s="629"/>
      <c r="M1033" s="629"/>
      <c r="N1033" s="629"/>
      <c r="O1033" s="629"/>
      <c r="P1033" s="642"/>
      <c r="Q1033" s="630"/>
    </row>
    <row r="1034" spans="1:17" ht="14.4" customHeight="1" x14ac:dyDescent="0.3">
      <c r="A1034" s="625" t="s">
        <v>6212</v>
      </c>
      <c r="B1034" s="626" t="s">
        <v>5138</v>
      </c>
      <c r="C1034" s="626" t="s">
        <v>5155</v>
      </c>
      <c r="D1034" s="626" t="s">
        <v>5223</v>
      </c>
      <c r="E1034" s="626" t="s">
        <v>5198</v>
      </c>
      <c r="F1034" s="629">
        <v>87</v>
      </c>
      <c r="G1034" s="629">
        <v>47676</v>
      </c>
      <c r="H1034" s="629">
        <v>1</v>
      </c>
      <c r="I1034" s="629">
        <v>548</v>
      </c>
      <c r="J1034" s="629">
        <v>62</v>
      </c>
      <c r="K1034" s="629">
        <v>34100</v>
      </c>
      <c r="L1034" s="629">
        <v>0.71524456749727328</v>
      </c>
      <c r="M1034" s="629">
        <v>550</v>
      </c>
      <c r="N1034" s="629">
        <v>90</v>
      </c>
      <c r="O1034" s="629">
        <v>49770</v>
      </c>
      <c r="P1034" s="642">
        <v>1.0439214699219732</v>
      </c>
      <c r="Q1034" s="630">
        <v>553</v>
      </c>
    </row>
    <row r="1035" spans="1:17" ht="14.4" customHeight="1" x14ac:dyDescent="0.3">
      <c r="A1035" s="625" t="s">
        <v>6212</v>
      </c>
      <c r="B1035" s="626" t="s">
        <v>5138</v>
      </c>
      <c r="C1035" s="626" t="s">
        <v>5155</v>
      </c>
      <c r="D1035" s="626" t="s">
        <v>5224</v>
      </c>
      <c r="E1035" s="626" t="s">
        <v>5200</v>
      </c>
      <c r="F1035" s="629">
        <v>338</v>
      </c>
      <c r="G1035" s="629">
        <v>250458</v>
      </c>
      <c r="H1035" s="629">
        <v>1</v>
      </c>
      <c r="I1035" s="629">
        <v>741</v>
      </c>
      <c r="J1035" s="629">
        <v>252</v>
      </c>
      <c r="K1035" s="629">
        <v>187236</v>
      </c>
      <c r="L1035" s="629">
        <v>0.74757444361928949</v>
      </c>
      <c r="M1035" s="629">
        <v>743</v>
      </c>
      <c r="N1035" s="629">
        <v>492</v>
      </c>
      <c r="O1035" s="629">
        <v>367032</v>
      </c>
      <c r="P1035" s="642">
        <v>1.4654433078600004</v>
      </c>
      <c r="Q1035" s="630">
        <v>746</v>
      </c>
    </row>
    <row r="1036" spans="1:17" ht="14.4" customHeight="1" x14ac:dyDescent="0.3">
      <c r="A1036" s="625" t="s">
        <v>6212</v>
      </c>
      <c r="B1036" s="626" t="s">
        <v>5138</v>
      </c>
      <c r="C1036" s="626" t="s">
        <v>5155</v>
      </c>
      <c r="D1036" s="626" t="s">
        <v>5285</v>
      </c>
      <c r="E1036" s="626" t="s">
        <v>5280</v>
      </c>
      <c r="F1036" s="629">
        <v>871</v>
      </c>
      <c r="G1036" s="629">
        <v>695058</v>
      </c>
      <c r="H1036" s="629">
        <v>1</v>
      </c>
      <c r="I1036" s="629">
        <v>798</v>
      </c>
      <c r="J1036" s="629">
        <v>871</v>
      </c>
      <c r="K1036" s="629">
        <v>696800</v>
      </c>
      <c r="L1036" s="629">
        <v>1.0025062656641603</v>
      </c>
      <c r="M1036" s="629">
        <v>800</v>
      </c>
      <c r="N1036" s="629">
        <v>1159</v>
      </c>
      <c r="O1036" s="629">
        <v>930677</v>
      </c>
      <c r="P1036" s="642">
        <v>1.338991853917227</v>
      </c>
      <c r="Q1036" s="630">
        <v>803</v>
      </c>
    </row>
    <row r="1037" spans="1:17" ht="14.4" customHeight="1" x14ac:dyDescent="0.3">
      <c r="A1037" s="625" t="s">
        <v>6212</v>
      </c>
      <c r="B1037" s="626" t="s">
        <v>5138</v>
      </c>
      <c r="C1037" s="626" t="s">
        <v>5155</v>
      </c>
      <c r="D1037" s="626" t="s">
        <v>5286</v>
      </c>
      <c r="E1037" s="626" t="s">
        <v>5280</v>
      </c>
      <c r="F1037" s="629">
        <v>1274</v>
      </c>
      <c r="G1037" s="629">
        <v>1177176</v>
      </c>
      <c r="H1037" s="629">
        <v>1</v>
      </c>
      <c r="I1037" s="629">
        <v>924</v>
      </c>
      <c r="J1037" s="629">
        <v>1168</v>
      </c>
      <c r="K1037" s="629">
        <v>1081568</v>
      </c>
      <c r="L1037" s="629">
        <v>0.91878189837373514</v>
      </c>
      <c r="M1037" s="629">
        <v>926</v>
      </c>
      <c r="N1037" s="629">
        <v>1558</v>
      </c>
      <c r="O1037" s="629">
        <v>1447382</v>
      </c>
      <c r="P1037" s="642">
        <v>1.2295374693333878</v>
      </c>
      <c r="Q1037" s="630">
        <v>929</v>
      </c>
    </row>
    <row r="1038" spans="1:17" ht="14.4" customHeight="1" x14ac:dyDescent="0.3">
      <c r="A1038" s="625" t="s">
        <v>6212</v>
      </c>
      <c r="B1038" s="626" t="s">
        <v>5138</v>
      </c>
      <c r="C1038" s="626" t="s">
        <v>5155</v>
      </c>
      <c r="D1038" s="626" t="s">
        <v>5287</v>
      </c>
      <c r="E1038" s="626" t="s">
        <v>5280</v>
      </c>
      <c r="F1038" s="629">
        <v>15</v>
      </c>
      <c r="G1038" s="629">
        <v>15105</v>
      </c>
      <c r="H1038" s="629">
        <v>1</v>
      </c>
      <c r="I1038" s="629">
        <v>1007</v>
      </c>
      <c r="J1038" s="629"/>
      <c r="K1038" s="629"/>
      <c r="L1038" s="629"/>
      <c r="M1038" s="629"/>
      <c r="N1038" s="629">
        <v>20</v>
      </c>
      <c r="O1038" s="629">
        <v>20240</v>
      </c>
      <c r="P1038" s="642">
        <v>1.3399536577292288</v>
      </c>
      <c r="Q1038" s="630">
        <v>1012</v>
      </c>
    </row>
    <row r="1039" spans="1:17" ht="14.4" customHeight="1" x14ac:dyDescent="0.3">
      <c r="A1039" s="625" t="s">
        <v>6212</v>
      </c>
      <c r="B1039" s="626" t="s">
        <v>5138</v>
      </c>
      <c r="C1039" s="626" t="s">
        <v>5155</v>
      </c>
      <c r="D1039" s="626" t="s">
        <v>5225</v>
      </c>
      <c r="E1039" s="626" t="s">
        <v>5206</v>
      </c>
      <c r="F1039" s="629">
        <v>93</v>
      </c>
      <c r="G1039" s="629">
        <v>40176</v>
      </c>
      <c r="H1039" s="629">
        <v>1</v>
      </c>
      <c r="I1039" s="629">
        <v>432</v>
      </c>
      <c r="J1039" s="629">
        <v>15</v>
      </c>
      <c r="K1039" s="629">
        <v>6525</v>
      </c>
      <c r="L1039" s="629">
        <v>0.16241039426523299</v>
      </c>
      <c r="M1039" s="629">
        <v>435</v>
      </c>
      <c r="N1039" s="629">
        <v>22</v>
      </c>
      <c r="O1039" s="629">
        <v>9658</v>
      </c>
      <c r="P1039" s="642">
        <v>0.24039227399442453</v>
      </c>
      <c r="Q1039" s="630">
        <v>439</v>
      </c>
    </row>
    <row r="1040" spans="1:17" ht="14.4" customHeight="1" x14ac:dyDescent="0.3">
      <c r="A1040" s="625" t="s">
        <v>6212</v>
      </c>
      <c r="B1040" s="626" t="s">
        <v>5138</v>
      </c>
      <c r="C1040" s="626" t="s">
        <v>5155</v>
      </c>
      <c r="D1040" s="626" t="s">
        <v>5226</v>
      </c>
      <c r="E1040" s="626" t="s">
        <v>5208</v>
      </c>
      <c r="F1040" s="629">
        <v>8</v>
      </c>
      <c r="G1040" s="629">
        <v>3408</v>
      </c>
      <c r="H1040" s="629">
        <v>1</v>
      </c>
      <c r="I1040" s="629">
        <v>426</v>
      </c>
      <c r="J1040" s="629">
        <v>5</v>
      </c>
      <c r="K1040" s="629">
        <v>2140</v>
      </c>
      <c r="L1040" s="629">
        <v>0.6279342723004695</v>
      </c>
      <c r="M1040" s="629">
        <v>428</v>
      </c>
      <c r="N1040" s="629">
        <v>30</v>
      </c>
      <c r="O1040" s="629">
        <v>12930</v>
      </c>
      <c r="P1040" s="642">
        <v>3.7940140845070425</v>
      </c>
      <c r="Q1040" s="630">
        <v>431</v>
      </c>
    </row>
    <row r="1041" spans="1:17" ht="14.4" customHeight="1" x14ac:dyDescent="0.3">
      <c r="A1041" s="625" t="s">
        <v>6212</v>
      </c>
      <c r="B1041" s="626" t="s">
        <v>5138</v>
      </c>
      <c r="C1041" s="626" t="s">
        <v>5155</v>
      </c>
      <c r="D1041" s="626" t="s">
        <v>5293</v>
      </c>
      <c r="E1041" s="626" t="s">
        <v>5210</v>
      </c>
      <c r="F1041" s="629">
        <v>582</v>
      </c>
      <c r="G1041" s="629">
        <v>339888</v>
      </c>
      <c r="H1041" s="629">
        <v>1</v>
      </c>
      <c r="I1041" s="629">
        <v>584</v>
      </c>
      <c r="J1041" s="629">
        <v>408</v>
      </c>
      <c r="K1041" s="629">
        <v>239088</v>
      </c>
      <c r="L1041" s="629">
        <v>0.70343171868380172</v>
      </c>
      <c r="M1041" s="629">
        <v>586</v>
      </c>
      <c r="N1041" s="629">
        <v>266</v>
      </c>
      <c r="O1041" s="629">
        <v>156674</v>
      </c>
      <c r="P1041" s="642">
        <v>0.46095772725132983</v>
      </c>
      <c r="Q1041" s="630">
        <v>589</v>
      </c>
    </row>
    <row r="1042" spans="1:17" ht="14.4" customHeight="1" x14ac:dyDescent="0.3">
      <c r="A1042" s="625" t="s">
        <v>6212</v>
      </c>
      <c r="B1042" s="626" t="s">
        <v>5138</v>
      </c>
      <c r="C1042" s="626" t="s">
        <v>5155</v>
      </c>
      <c r="D1042" s="626" t="s">
        <v>5288</v>
      </c>
      <c r="E1042" s="626" t="s">
        <v>5210</v>
      </c>
      <c r="F1042" s="629">
        <v>794</v>
      </c>
      <c r="G1042" s="629">
        <v>632024</v>
      </c>
      <c r="H1042" s="629">
        <v>1</v>
      </c>
      <c r="I1042" s="629">
        <v>796</v>
      </c>
      <c r="J1042" s="629">
        <v>1314</v>
      </c>
      <c r="K1042" s="629">
        <v>1048572</v>
      </c>
      <c r="L1042" s="629">
        <v>1.6590699087376428</v>
      </c>
      <c r="M1042" s="629">
        <v>798</v>
      </c>
      <c r="N1042" s="629">
        <v>1281</v>
      </c>
      <c r="O1042" s="629">
        <v>1026081</v>
      </c>
      <c r="P1042" s="642">
        <v>1.6234842347758947</v>
      </c>
      <c r="Q1042" s="630">
        <v>801</v>
      </c>
    </row>
    <row r="1043" spans="1:17" ht="14.4" customHeight="1" x14ac:dyDescent="0.3">
      <c r="A1043" s="625" t="s">
        <v>6212</v>
      </c>
      <c r="B1043" s="626" t="s">
        <v>5138</v>
      </c>
      <c r="C1043" s="626" t="s">
        <v>5155</v>
      </c>
      <c r="D1043" s="626" t="s">
        <v>5313</v>
      </c>
      <c r="E1043" s="626" t="s">
        <v>5210</v>
      </c>
      <c r="F1043" s="629">
        <v>17</v>
      </c>
      <c r="G1043" s="629">
        <v>14382</v>
      </c>
      <c r="H1043" s="629">
        <v>1</v>
      </c>
      <c r="I1043" s="629">
        <v>846</v>
      </c>
      <c r="J1043" s="629"/>
      <c r="K1043" s="629"/>
      <c r="L1043" s="629"/>
      <c r="M1043" s="629"/>
      <c r="N1043" s="629">
        <v>17</v>
      </c>
      <c r="O1043" s="629">
        <v>14467</v>
      </c>
      <c r="P1043" s="642">
        <v>1.0059101654846336</v>
      </c>
      <c r="Q1043" s="630">
        <v>851</v>
      </c>
    </row>
    <row r="1044" spans="1:17" ht="14.4" customHeight="1" x14ac:dyDescent="0.3">
      <c r="A1044" s="625" t="s">
        <v>6212</v>
      </c>
      <c r="B1044" s="626" t="s">
        <v>5138</v>
      </c>
      <c r="C1044" s="626" t="s">
        <v>5155</v>
      </c>
      <c r="D1044" s="626" t="s">
        <v>5289</v>
      </c>
      <c r="E1044" s="626" t="s">
        <v>5212</v>
      </c>
      <c r="F1044" s="629">
        <v>266</v>
      </c>
      <c r="G1044" s="629">
        <v>185668</v>
      </c>
      <c r="H1044" s="629">
        <v>1</v>
      </c>
      <c r="I1044" s="629">
        <v>698</v>
      </c>
      <c r="J1044" s="629">
        <v>331</v>
      </c>
      <c r="K1044" s="629">
        <v>232031</v>
      </c>
      <c r="L1044" s="629">
        <v>1.2497091582825257</v>
      </c>
      <c r="M1044" s="629">
        <v>701</v>
      </c>
      <c r="N1044" s="629">
        <v>292</v>
      </c>
      <c r="O1044" s="629">
        <v>205860</v>
      </c>
      <c r="P1044" s="642">
        <v>1.1087532585044273</v>
      </c>
      <c r="Q1044" s="630">
        <v>705</v>
      </c>
    </row>
    <row r="1045" spans="1:17" ht="14.4" customHeight="1" x14ac:dyDescent="0.3">
      <c r="A1045" s="625" t="s">
        <v>6212</v>
      </c>
      <c r="B1045" s="626" t="s">
        <v>5138</v>
      </c>
      <c r="C1045" s="626" t="s">
        <v>5155</v>
      </c>
      <c r="D1045" s="626" t="s">
        <v>5227</v>
      </c>
      <c r="E1045" s="626" t="s">
        <v>5214</v>
      </c>
      <c r="F1045" s="629">
        <v>16</v>
      </c>
      <c r="G1045" s="629">
        <v>13008</v>
      </c>
      <c r="H1045" s="629">
        <v>1</v>
      </c>
      <c r="I1045" s="629">
        <v>813</v>
      </c>
      <c r="J1045" s="629">
        <v>7</v>
      </c>
      <c r="K1045" s="629">
        <v>5705</v>
      </c>
      <c r="L1045" s="629">
        <v>0.43857626076260764</v>
      </c>
      <c r="M1045" s="629">
        <v>815</v>
      </c>
      <c r="N1045" s="629">
        <v>4</v>
      </c>
      <c r="O1045" s="629">
        <v>3272</v>
      </c>
      <c r="P1045" s="642">
        <v>0.25153751537515373</v>
      </c>
      <c r="Q1045" s="630">
        <v>818</v>
      </c>
    </row>
    <row r="1046" spans="1:17" ht="14.4" customHeight="1" x14ac:dyDescent="0.3">
      <c r="A1046" s="625" t="s">
        <v>6212</v>
      </c>
      <c r="B1046" s="626" t="s">
        <v>5138</v>
      </c>
      <c r="C1046" s="626" t="s">
        <v>5155</v>
      </c>
      <c r="D1046" s="626" t="s">
        <v>5228</v>
      </c>
      <c r="E1046" s="626" t="s">
        <v>5220</v>
      </c>
      <c r="F1046" s="629">
        <v>391</v>
      </c>
      <c r="G1046" s="629">
        <v>80155</v>
      </c>
      <c r="H1046" s="629">
        <v>1</v>
      </c>
      <c r="I1046" s="629">
        <v>205</v>
      </c>
      <c r="J1046" s="629">
        <v>389</v>
      </c>
      <c r="K1046" s="629">
        <v>80134</v>
      </c>
      <c r="L1046" s="629">
        <v>0.99973800761025511</v>
      </c>
      <c r="M1046" s="629">
        <v>206</v>
      </c>
      <c r="N1046" s="629">
        <v>582</v>
      </c>
      <c r="O1046" s="629">
        <v>120474</v>
      </c>
      <c r="P1046" s="642">
        <v>1.5030129124820659</v>
      </c>
      <c r="Q1046" s="630">
        <v>207</v>
      </c>
    </row>
    <row r="1047" spans="1:17" ht="14.4" customHeight="1" x14ac:dyDescent="0.3">
      <c r="A1047" s="625" t="s">
        <v>6212</v>
      </c>
      <c r="B1047" s="626" t="s">
        <v>5138</v>
      </c>
      <c r="C1047" s="626" t="s">
        <v>5155</v>
      </c>
      <c r="D1047" s="626" t="s">
        <v>5231</v>
      </c>
      <c r="E1047" s="626" t="s">
        <v>5232</v>
      </c>
      <c r="F1047" s="629">
        <v>1</v>
      </c>
      <c r="G1047" s="629">
        <v>324</v>
      </c>
      <c r="H1047" s="629">
        <v>1</v>
      </c>
      <c r="I1047" s="629">
        <v>324</v>
      </c>
      <c r="J1047" s="629"/>
      <c r="K1047" s="629"/>
      <c r="L1047" s="629"/>
      <c r="M1047" s="629"/>
      <c r="N1047" s="629">
        <v>1</v>
      </c>
      <c r="O1047" s="629">
        <v>327</v>
      </c>
      <c r="P1047" s="642">
        <v>1.0092592592592593</v>
      </c>
      <c r="Q1047" s="630">
        <v>327</v>
      </c>
    </row>
    <row r="1048" spans="1:17" ht="14.4" customHeight="1" x14ac:dyDescent="0.3">
      <c r="A1048" s="625" t="s">
        <v>6212</v>
      </c>
      <c r="B1048" s="626" t="s">
        <v>5138</v>
      </c>
      <c r="C1048" s="626" t="s">
        <v>5155</v>
      </c>
      <c r="D1048" s="626" t="s">
        <v>5239</v>
      </c>
      <c r="E1048" s="626" t="s">
        <v>5240</v>
      </c>
      <c r="F1048" s="629">
        <v>3</v>
      </c>
      <c r="G1048" s="629">
        <v>0</v>
      </c>
      <c r="H1048" s="629"/>
      <c r="I1048" s="629">
        <v>0</v>
      </c>
      <c r="J1048" s="629">
        <v>4</v>
      </c>
      <c r="K1048" s="629">
        <v>0</v>
      </c>
      <c r="L1048" s="629"/>
      <c r="M1048" s="629">
        <v>0</v>
      </c>
      <c r="N1048" s="629">
        <v>6</v>
      </c>
      <c r="O1048" s="629">
        <v>0</v>
      </c>
      <c r="P1048" s="642"/>
      <c r="Q1048" s="630">
        <v>0</v>
      </c>
    </row>
    <row r="1049" spans="1:17" ht="14.4" customHeight="1" x14ac:dyDescent="0.3">
      <c r="A1049" s="625" t="s">
        <v>6213</v>
      </c>
      <c r="B1049" s="626" t="s">
        <v>5138</v>
      </c>
      <c r="C1049" s="626" t="s">
        <v>5144</v>
      </c>
      <c r="D1049" s="626" t="s">
        <v>5271</v>
      </c>
      <c r="E1049" s="626" t="s">
        <v>5272</v>
      </c>
      <c r="F1049" s="629"/>
      <c r="G1049" s="629"/>
      <c r="H1049" s="629"/>
      <c r="I1049" s="629"/>
      <c r="J1049" s="629"/>
      <c r="K1049" s="629"/>
      <c r="L1049" s="629"/>
      <c r="M1049" s="629"/>
      <c r="N1049" s="629">
        <v>128</v>
      </c>
      <c r="O1049" s="629">
        <v>115808</v>
      </c>
      <c r="P1049" s="642"/>
      <c r="Q1049" s="630">
        <v>904.75</v>
      </c>
    </row>
    <row r="1050" spans="1:17" ht="14.4" customHeight="1" x14ac:dyDescent="0.3">
      <c r="A1050" s="625" t="s">
        <v>6213</v>
      </c>
      <c r="B1050" s="626" t="s">
        <v>5138</v>
      </c>
      <c r="C1050" s="626" t="s">
        <v>5144</v>
      </c>
      <c r="D1050" s="626" t="s">
        <v>5147</v>
      </c>
      <c r="E1050" s="626" t="s">
        <v>5148</v>
      </c>
      <c r="F1050" s="629">
        <v>8</v>
      </c>
      <c r="G1050" s="629">
        <v>1873.04</v>
      </c>
      <c r="H1050" s="629">
        <v>1</v>
      </c>
      <c r="I1050" s="629">
        <v>234.13</v>
      </c>
      <c r="J1050" s="629">
        <v>1</v>
      </c>
      <c r="K1050" s="629">
        <v>242.64</v>
      </c>
      <c r="L1050" s="629">
        <v>0.12954341605091188</v>
      </c>
      <c r="M1050" s="629">
        <v>242.64</v>
      </c>
      <c r="N1050" s="629">
        <v>1</v>
      </c>
      <c r="O1050" s="629">
        <v>242.64</v>
      </c>
      <c r="P1050" s="642">
        <v>0.12954341605091188</v>
      </c>
      <c r="Q1050" s="630">
        <v>242.64</v>
      </c>
    </row>
    <row r="1051" spans="1:17" ht="14.4" customHeight="1" x14ac:dyDescent="0.3">
      <c r="A1051" s="625" t="s">
        <v>6213</v>
      </c>
      <c r="B1051" s="626" t="s">
        <v>5138</v>
      </c>
      <c r="C1051" s="626" t="s">
        <v>5144</v>
      </c>
      <c r="D1051" s="626" t="s">
        <v>5149</v>
      </c>
      <c r="E1051" s="626" t="s">
        <v>5150</v>
      </c>
      <c r="F1051" s="629">
        <v>8</v>
      </c>
      <c r="G1051" s="629">
        <v>1873.04</v>
      </c>
      <c r="H1051" s="629">
        <v>1</v>
      </c>
      <c r="I1051" s="629">
        <v>234.13</v>
      </c>
      <c r="J1051" s="629">
        <v>1</v>
      </c>
      <c r="K1051" s="629">
        <v>242.64</v>
      </c>
      <c r="L1051" s="629">
        <v>0.12954341605091188</v>
      </c>
      <c r="M1051" s="629">
        <v>242.64</v>
      </c>
      <c r="N1051" s="629">
        <v>5</v>
      </c>
      <c r="O1051" s="629">
        <v>1213.1999999999998</v>
      </c>
      <c r="P1051" s="642">
        <v>0.64771708025455932</v>
      </c>
      <c r="Q1051" s="630">
        <v>242.63999999999996</v>
      </c>
    </row>
    <row r="1052" spans="1:17" ht="14.4" customHeight="1" x14ac:dyDescent="0.3">
      <c r="A1052" s="625" t="s">
        <v>6213</v>
      </c>
      <c r="B1052" s="626" t="s">
        <v>5138</v>
      </c>
      <c r="C1052" s="626" t="s">
        <v>5155</v>
      </c>
      <c r="D1052" s="626" t="s">
        <v>5273</v>
      </c>
      <c r="E1052" s="626" t="s">
        <v>5274</v>
      </c>
      <c r="F1052" s="629">
        <v>2</v>
      </c>
      <c r="G1052" s="629">
        <v>1700</v>
      </c>
      <c r="H1052" s="629">
        <v>1</v>
      </c>
      <c r="I1052" s="629">
        <v>850</v>
      </c>
      <c r="J1052" s="629">
        <v>1</v>
      </c>
      <c r="K1052" s="629">
        <v>852</v>
      </c>
      <c r="L1052" s="629">
        <v>0.50117647058823533</v>
      </c>
      <c r="M1052" s="629">
        <v>852</v>
      </c>
      <c r="N1052" s="629">
        <v>2</v>
      </c>
      <c r="O1052" s="629">
        <v>1406</v>
      </c>
      <c r="P1052" s="642">
        <v>0.82705882352941174</v>
      </c>
      <c r="Q1052" s="630">
        <v>703</v>
      </c>
    </row>
    <row r="1053" spans="1:17" ht="14.4" customHeight="1" x14ac:dyDescent="0.3">
      <c r="A1053" s="625" t="s">
        <v>6213</v>
      </c>
      <c r="B1053" s="626" t="s">
        <v>5138</v>
      </c>
      <c r="C1053" s="626" t="s">
        <v>5155</v>
      </c>
      <c r="D1053" s="626" t="s">
        <v>5275</v>
      </c>
      <c r="E1053" s="626" t="s">
        <v>5276</v>
      </c>
      <c r="F1053" s="629">
        <v>23</v>
      </c>
      <c r="G1053" s="629">
        <v>4209</v>
      </c>
      <c r="H1053" s="629">
        <v>1</v>
      </c>
      <c r="I1053" s="629">
        <v>183</v>
      </c>
      <c r="J1053" s="629">
        <v>5</v>
      </c>
      <c r="K1053" s="629">
        <v>925</v>
      </c>
      <c r="L1053" s="629">
        <v>0.2197671655975291</v>
      </c>
      <c r="M1053" s="629">
        <v>185</v>
      </c>
      <c r="N1053" s="629">
        <v>4</v>
      </c>
      <c r="O1053" s="629">
        <v>740</v>
      </c>
      <c r="P1053" s="642">
        <v>0.17581373247802329</v>
      </c>
      <c r="Q1053" s="630">
        <v>185</v>
      </c>
    </row>
    <row r="1054" spans="1:17" ht="14.4" customHeight="1" x14ac:dyDescent="0.3">
      <c r="A1054" s="625" t="s">
        <v>6213</v>
      </c>
      <c r="B1054" s="626" t="s">
        <v>5138</v>
      </c>
      <c r="C1054" s="626" t="s">
        <v>5155</v>
      </c>
      <c r="D1054" s="626" t="s">
        <v>5304</v>
      </c>
      <c r="E1054" s="626" t="s">
        <v>5305</v>
      </c>
      <c r="F1054" s="629">
        <v>1</v>
      </c>
      <c r="G1054" s="629">
        <v>1091</v>
      </c>
      <c r="H1054" s="629">
        <v>1</v>
      </c>
      <c r="I1054" s="629">
        <v>1091</v>
      </c>
      <c r="J1054" s="629"/>
      <c r="K1054" s="629"/>
      <c r="L1054" s="629"/>
      <c r="M1054" s="629"/>
      <c r="N1054" s="629"/>
      <c r="O1054" s="629"/>
      <c r="P1054" s="642"/>
      <c r="Q1054" s="630"/>
    </row>
    <row r="1055" spans="1:17" ht="14.4" customHeight="1" x14ac:dyDescent="0.3">
      <c r="A1055" s="625" t="s">
        <v>6213</v>
      </c>
      <c r="B1055" s="626" t="s">
        <v>5138</v>
      </c>
      <c r="C1055" s="626" t="s">
        <v>5155</v>
      </c>
      <c r="D1055" s="626" t="s">
        <v>5291</v>
      </c>
      <c r="E1055" s="626" t="s">
        <v>5292</v>
      </c>
      <c r="F1055" s="629">
        <v>1</v>
      </c>
      <c r="G1055" s="629">
        <v>58</v>
      </c>
      <c r="H1055" s="629">
        <v>1</v>
      </c>
      <c r="I1055" s="629">
        <v>58</v>
      </c>
      <c r="J1055" s="629">
        <v>2</v>
      </c>
      <c r="K1055" s="629">
        <v>116</v>
      </c>
      <c r="L1055" s="629">
        <v>2</v>
      </c>
      <c r="M1055" s="629">
        <v>58</v>
      </c>
      <c r="N1055" s="629">
        <v>1</v>
      </c>
      <c r="O1055" s="629">
        <v>56</v>
      </c>
      <c r="P1055" s="642">
        <v>0.96551724137931039</v>
      </c>
      <c r="Q1055" s="630">
        <v>56</v>
      </c>
    </row>
    <row r="1056" spans="1:17" ht="14.4" customHeight="1" x14ac:dyDescent="0.3">
      <c r="A1056" s="625" t="s">
        <v>6213</v>
      </c>
      <c r="B1056" s="626" t="s">
        <v>5138</v>
      </c>
      <c r="C1056" s="626" t="s">
        <v>5155</v>
      </c>
      <c r="D1056" s="626" t="s">
        <v>5170</v>
      </c>
      <c r="E1056" s="626" t="s">
        <v>5171</v>
      </c>
      <c r="F1056" s="629">
        <v>2</v>
      </c>
      <c r="G1056" s="629">
        <v>68</v>
      </c>
      <c r="H1056" s="629">
        <v>1</v>
      </c>
      <c r="I1056" s="629">
        <v>34</v>
      </c>
      <c r="J1056" s="629">
        <v>4</v>
      </c>
      <c r="K1056" s="629">
        <v>136</v>
      </c>
      <c r="L1056" s="629">
        <v>2</v>
      </c>
      <c r="M1056" s="629">
        <v>34</v>
      </c>
      <c r="N1056" s="629">
        <v>3</v>
      </c>
      <c r="O1056" s="629">
        <v>102</v>
      </c>
      <c r="P1056" s="642">
        <v>1.5</v>
      </c>
      <c r="Q1056" s="630">
        <v>34</v>
      </c>
    </row>
    <row r="1057" spans="1:17" ht="14.4" customHeight="1" x14ac:dyDescent="0.3">
      <c r="A1057" s="625" t="s">
        <v>6213</v>
      </c>
      <c r="B1057" s="626" t="s">
        <v>5138</v>
      </c>
      <c r="C1057" s="626" t="s">
        <v>5155</v>
      </c>
      <c r="D1057" s="626" t="s">
        <v>5176</v>
      </c>
      <c r="E1057" s="626" t="s">
        <v>5177</v>
      </c>
      <c r="F1057" s="629">
        <v>1</v>
      </c>
      <c r="G1057" s="629">
        <v>630</v>
      </c>
      <c r="H1057" s="629">
        <v>1</v>
      </c>
      <c r="I1057" s="629">
        <v>630</v>
      </c>
      <c r="J1057" s="629"/>
      <c r="K1057" s="629"/>
      <c r="L1057" s="629"/>
      <c r="M1057" s="629"/>
      <c r="N1057" s="629"/>
      <c r="O1057" s="629"/>
      <c r="P1057" s="642"/>
      <c r="Q1057" s="630"/>
    </row>
    <row r="1058" spans="1:17" ht="14.4" customHeight="1" x14ac:dyDescent="0.3">
      <c r="A1058" s="625" t="s">
        <v>6213</v>
      </c>
      <c r="B1058" s="626" t="s">
        <v>5138</v>
      </c>
      <c r="C1058" s="626" t="s">
        <v>5155</v>
      </c>
      <c r="D1058" s="626" t="s">
        <v>5277</v>
      </c>
      <c r="E1058" s="626" t="s">
        <v>5278</v>
      </c>
      <c r="F1058" s="629">
        <v>4</v>
      </c>
      <c r="G1058" s="629">
        <v>400</v>
      </c>
      <c r="H1058" s="629">
        <v>1</v>
      </c>
      <c r="I1058" s="629">
        <v>100</v>
      </c>
      <c r="J1058" s="629">
        <v>5</v>
      </c>
      <c r="K1058" s="629">
        <v>500</v>
      </c>
      <c r="L1058" s="629">
        <v>1.25</v>
      </c>
      <c r="M1058" s="629">
        <v>100</v>
      </c>
      <c r="N1058" s="629">
        <v>7</v>
      </c>
      <c r="O1058" s="629">
        <v>700</v>
      </c>
      <c r="P1058" s="642">
        <v>1.75</v>
      </c>
      <c r="Q1058" s="630">
        <v>100</v>
      </c>
    </row>
    <row r="1059" spans="1:17" ht="14.4" customHeight="1" x14ac:dyDescent="0.3">
      <c r="A1059" s="625" t="s">
        <v>6213</v>
      </c>
      <c r="B1059" s="626" t="s">
        <v>5138</v>
      </c>
      <c r="C1059" s="626" t="s">
        <v>5155</v>
      </c>
      <c r="D1059" s="626" t="s">
        <v>5182</v>
      </c>
      <c r="E1059" s="626" t="s">
        <v>5183</v>
      </c>
      <c r="F1059" s="629">
        <v>3</v>
      </c>
      <c r="G1059" s="629">
        <v>465</v>
      </c>
      <c r="H1059" s="629">
        <v>1</v>
      </c>
      <c r="I1059" s="629">
        <v>155</v>
      </c>
      <c r="J1059" s="629">
        <v>46</v>
      </c>
      <c r="K1059" s="629">
        <v>7176</v>
      </c>
      <c r="L1059" s="629">
        <v>15.432258064516128</v>
      </c>
      <c r="M1059" s="629">
        <v>156</v>
      </c>
      <c r="N1059" s="629"/>
      <c r="O1059" s="629"/>
      <c r="P1059" s="642"/>
      <c r="Q1059" s="630"/>
    </row>
    <row r="1060" spans="1:17" ht="14.4" customHeight="1" x14ac:dyDescent="0.3">
      <c r="A1060" s="625" t="s">
        <v>6213</v>
      </c>
      <c r="B1060" s="626" t="s">
        <v>5138</v>
      </c>
      <c r="C1060" s="626" t="s">
        <v>5155</v>
      </c>
      <c r="D1060" s="626" t="s">
        <v>5184</v>
      </c>
      <c r="E1060" s="626" t="s">
        <v>5183</v>
      </c>
      <c r="F1060" s="629">
        <v>103</v>
      </c>
      <c r="G1060" s="629">
        <v>7931</v>
      </c>
      <c r="H1060" s="629">
        <v>1</v>
      </c>
      <c r="I1060" s="629">
        <v>77</v>
      </c>
      <c r="J1060" s="629">
        <v>59</v>
      </c>
      <c r="K1060" s="629">
        <v>4602</v>
      </c>
      <c r="L1060" s="629">
        <v>0.5802546967595511</v>
      </c>
      <c r="M1060" s="629">
        <v>78</v>
      </c>
      <c r="N1060" s="629"/>
      <c r="O1060" s="629"/>
      <c r="P1060" s="642"/>
      <c r="Q1060" s="630"/>
    </row>
    <row r="1061" spans="1:17" ht="14.4" customHeight="1" x14ac:dyDescent="0.3">
      <c r="A1061" s="625" t="s">
        <v>6213</v>
      </c>
      <c r="B1061" s="626" t="s">
        <v>5138</v>
      </c>
      <c r="C1061" s="626" t="s">
        <v>5155</v>
      </c>
      <c r="D1061" s="626" t="s">
        <v>5185</v>
      </c>
      <c r="E1061" s="626" t="s">
        <v>5186</v>
      </c>
      <c r="F1061" s="629">
        <v>1471</v>
      </c>
      <c r="G1061" s="629">
        <v>338330</v>
      </c>
      <c r="H1061" s="629">
        <v>1</v>
      </c>
      <c r="I1061" s="629">
        <v>230</v>
      </c>
      <c r="J1061" s="629">
        <v>684</v>
      </c>
      <c r="K1061" s="629">
        <v>158004</v>
      </c>
      <c r="L1061" s="629">
        <v>0.46701149765022315</v>
      </c>
      <c r="M1061" s="629">
        <v>231</v>
      </c>
      <c r="N1061" s="629">
        <v>957</v>
      </c>
      <c r="O1061" s="629">
        <v>222024</v>
      </c>
      <c r="P1061" s="642">
        <v>0.65623503679839212</v>
      </c>
      <c r="Q1061" s="630">
        <v>232</v>
      </c>
    </row>
    <row r="1062" spans="1:17" ht="14.4" customHeight="1" x14ac:dyDescent="0.3">
      <c r="A1062" s="625" t="s">
        <v>6213</v>
      </c>
      <c r="B1062" s="626" t="s">
        <v>5138</v>
      </c>
      <c r="C1062" s="626" t="s">
        <v>5155</v>
      </c>
      <c r="D1062" s="626" t="s">
        <v>5187</v>
      </c>
      <c r="E1062" s="626" t="s">
        <v>5188</v>
      </c>
      <c r="F1062" s="629">
        <v>1922</v>
      </c>
      <c r="G1062" s="629">
        <v>221030</v>
      </c>
      <c r="H1062" s="629">
        <v>1</v>
      </c>
      <c r="I1062" s="629">
        <v>115</v>
      </c>
      <c r="J1062" s="629">
        <v>2075</v>
      </c>
      <c r="K1062" s="629">
        <v>240700</v>
      </c>
      <c r="L1062" s="629">
        <v>1.0889924444645522</v>
      </c>
      <c r="M1062" s="629">
        <v>116</v>
      </c>
      <c r="N1062" s="629">
        <v>1929</v>
      </c>
      <c r="O1062" s="629">
        <v>223764</v>
      </c>
      <c r="P1062" s="642">
        <v>1.0123693616251188</v>
      </c>
      <c r="Q1062" s="630">
        <v>116</v>
      </c>
    </row>
    <row r="1063" spans="1:17" ht="14.4" customHeight="1" x14ac:dyDescent="0.3">
      <c r="A1063" s="625" t="s">
        <v>6213</v>
      </c>
      <c r="B1063" s="626" t="s">
        <v>5138</v>
      </c>
      <c r="C1063" s="626" t="s">
        <v>5155</v>
      </c>
      <c r="D1063" s="626" t="s">
        <v>5189</v>
      </c>
      <c r="E1063" s="626" t="s">
        <v>5190</v>
      </c>
      <c r="F1063" s="629">
        <v>3</v>
      </c>
      <c r="G1063" s="629">
        <v>330</v>
      </c>
      <c r="H1063" s="629">
        <v>1</v>
      </c>
      <c r="I1063" s="629">
        <v>110</v>
      </c>
      <c r="J1063" s="629">
        <v>11</v>
      </c>
      <c r="K1063" s="629">
        <v>1221</v>
      </c>
      <c r="L1063" s="629">
        <v>3.7</v>
      </c>
      <c r="M1063" s="629">
        <v>111</v>
      </c>
      <c r="N1063" s="629">
        <v>2</v>
      </c>
      <c r="O1063" s="629">
        <v>224</v>
      </c>
      <c r="P1063" s="642">
        <v>0.67878787878787883</v>
      </c>
      <c r="Q1063" s="630">
        <v>112</v>
      </c>
    </row>
    <row r="1064" spans="1:17" ht="14.4" customHeight="1" x14ac:dyDescent="0.3">
      <c r="A1064" s="625" t="s">
        <v>6213</v>
      </c>
      <c r="B1064" s="626" t="s">
        <v>5138</v>
      </c>
      <c r="C1064" s="626" t="s">
        <v>5155</v>
      </c>
      <c r="D1064" s="626" t="s">
        <v>5193</v>
      </c>
      <c r="E1064" s="626" t="s">
        <v>5194</v>
      </c>
      <c r="F1064" s="629">
        <v>19</v>
      </c>
      <c r="G1064" s="629">
        <v>5586</v>
      </c>
      <c r="H1064" s="629">
        <v>1</v>
      </c>
      <c r="I1064" s="629">
        <v>294</v>
      </c>
      <c r="J1064" s="629">
        <v>5</v>
      </c>
      <c r="K1064" s="629">
        <v>1475</v>
      </c>
      <c r="L1064" s="629">
        <v>0.26405298961689938</v>
      </c>
      <c r="M1064" s="629">
        <v>295</v>
      </c>
      <c r="N1064" s="629">
        <v>12</v>
      </c>
      <c r="O1064" s="629">
        <v>3552</v>
      </c>
      <c r="P1064" s="642">
        <v>0.63587540279269605</v>
      </c>
      <c r="Q1064" s="630">
        <v>296</v>
      </c>
    </row>
    <row r="1065" spans="1:17" ht="14.4" customHeight="1" x14ac:dyDescent="0.3">
      <c r="A1065" s="625" t="s">
        <v>6213</v>
      </c>
      <c r="B1065" s="626" t="s">
        <v>5138</v>
      </c>
      <c r="C1065" s="626" t="s">
        <v>5155</v>
      </c>
      <c r="D1065" s="626" t="s">
        <v>5195</v>
      </c>
      <c r="E1065" s="626" t="s">
        <v>5196</v>
      </c>
      <c r="F1065" s="629">
        <v>6</v>
      </c>
      <c r="G1065" s="629">
        <v>1908</v>
      </c>
      <c r="H1065" s="629">
        <v>1</v>
      </c>
      <c r="I1065" s="629">
        <v>318</v>
      </c>
      <c r="J1065" s="629">
        <v>7</v>
      </c>
      <c r="K1065" s="629">
        <v>2233</v>
      </c>
      <c r="L1065" s="629">
        <v>1.170335429769392</v>
      </c>
      <c r="M1065" s="629">
        <v>319</v>
      </c>
      <c r="N1065" s="629">
        <v>2</v>
      </c>
      <c r="O1065" s="629">
        <v>640</v>
      </c>
      <c r="P1065" s="642">
        <v>0.33542976939203356</v>
      </c>
      <c r="Q1065" s="630">
        <v>320</v>
      </c>
    </row>
    <row r="1066" spans="1:17" ht="14.4" customHeight="1" x14ac:dyDescent="0.3">
      <c r="A1066" s="625" t="s">
        <v>6213</v>
      </c>
      <c r="B1066" s="626" t="s">
        <v>5138</v>
      </c>
      <c r="C1066" s="626" t="s">
        <v>5155</v>
      </c>
      <c r="D1066" s="626" t="s">
        <v>5197</v>
      </c>
      <c r="E1066" s="626" t="s">
        <v>5198</v>
      </c>
      <c r="F1066" s="629">
        <v>65</v>
      </c>
      <c r="G1066" s="629">
        <v>31330</v>
      </c>
      <c r="H1066" s="629">
        <v>1</v>
      </c>
      <c r="I1066" s="629">
        <v>482</v>
      </c>
      <c r="J1066" s="629">
        <v>40</v>
      </c>
      <c r="K1066" s="629">
        <v>19320</v>
      </c>
      <c r="L1066" s="629">
        <v>0.61666134695180341</v>
      </c>
      <c r="M1066" s="629">
        <v>483</v>
      </c>
      <c r="N1066" s="629">
        <v>27</v>
      </c>
      <c r="O1066" s="629">
        <v>13068</v>
      </c>
      <c r="P1066" s="642">
        <v>0.4171082030003192</v>
      </c>
      <c r="Q1066" s="630">
        <v>484</v>
      </c>
    </row>
    <row r="1067" spans="1:17" ht="14.4" customHeight="1" x14ac:dyDescent="0.3">
      <c r="A1067" s="625" t="s">
        <v>6213</v>
      </c>
      <c r="B1067" s="626" t="s">
        <v>5138</v>
      </c>
      <c r="C1067" s="626" t="s">
        <v>5155</v>
      </c>
      <c r="D1067" s="626" t="s">
        <v>5199</v>
      </c>
      <c r="E1067" s="626" t="s">
        <v>5200</v>
      </c>
      <c r="F1067" s="629">
        <v>259</v>
      </c>
      <c r="G1067" s="629">
        <v>174825</v>
      </c>
      <c r="H1067" s="629">
        <v>1</v>
      </c>
      <c r="I1067" s="629">
        <v>675</v>
      </c>
      <c r="J1067" s="629">
        <v>245</v>
      </c>
      <c r="K1067" s="629">
        <v>165620</v>
      </c>
      <c r="L1067" s="629">
        <v>0.94734734734734738</v>
      </c>
      <c r="M1067" s="629">
        <v>676</v>
      </c>
      <c r="N1067" s="629">
        <v>133</v>
      </c>
      <c r="O1067" s="629">
        <v>90041</v>
      </c>
      <c r="P1067" s="642">
        <v>0.515035035035035</v>
      </c>
      <c r="Q1067" s="630">
        <v>677</v>
      </c>
    </row>
    <row r="1068" spans="1:17" ht="14.4" customHeight="1" x14ac:dyDescent="0.3">
      <c r="A1068" s="625" t="s">
        <v>6213</v>
      </c>
      <c r="B1068" s="626" t="s">
        <v>5138</v>
      </c>
      <c r="C1068" s="626" t="s">
        <v>5155</v>
      </c>
      <c r="D1068" s="626" t="s">
        <v>5279</v>
      </c>
      <c r="E1068" s="626" t="s">
        <v>5280</v>
      </c>
      <c r="F1068" s="629">
        <v>481</v>
      </c>
      <c r="G1068" s="629">
        <v>352092</v>
      </c>
      <c r="H1068" s="629">
        <v>1</v>
      </c>
      <c r="I1068" s="629">
        <v>732</v>
      </c>
      <c r="J1068" s="629">
        <v>293</v>
      </c>
      <c r="K1068" s="629">
        <v>214769</v>
      </c>
      <c r="L1068" s="629">
        <v>0.60997977801256487</v>
      </c>
      <c r="M1068" s="629">
        <v>733</v>
      </c>
      <c r="N1068" s="629">
        <v>192</v>
      </c>
      <c r="O1068" s="629">
        <v>140928</v>
      </c>
      <c r="P1068" s="642">
        <v>0.40025902320984286</v>
      </c>
      <c r="Q1068" s="630">
        <v>734</v>
      </c>
    </row>
    <row r="1069" spans="1:17" ht="14.4" customHeight="1" x14ac:dyDescent="0.3">
      <c r="A1069" s="625" t="s">
        <v>6213</v>
      </c>
      <c r="B1069" s="626" t="s">
        <v>5138</v>
      </c>
      <c r="C1069" s="626" t="s">
        <v>5155</v>
      </c>
      <c r="D1069" s="626" t="s">
        <v>5281</v>
      </c>
      <c r="E1069" s="626" t="s">
        <v>5280</v>
      </c>
      <c r="F1069" s="629">
        <v>128</v>
      </c>
      <c r="G1069" s="629">
        <v>109824</v>
      </c>
      <c r="H1069" s="629">
        <v>1</v>
      </c>
      <c r="I1069" s="629">
        <v>858</v>
      </c>
      <c r="J1069" s="629">
        <v>22</v>
      </c>
      <c r="K1069" s="629">
        <v>18898</v>
      </c>
      <c r="L1069" s="629">
        <v>0.17207532051282051</v>
      </c>
      <c r="M1069" s="629">
        <v>859</v>
      </c>
      <c r="N1069" s="629">
        <v>38</v>
      </c>
      <c r="O1069" s="629">
        <v>32680</v>
      </c>
      <c r="P1069" s="642">
        <v>0.29756701631701632</v>
      </c>
      <c r="Q1069" s="630">
        <v>860</v>
      </c>
    </row>
    <row r="1070" spans="1:17" ht="14.4" customHeight="1" x14ac:dyDescent="0.3">
      <c r="A1070" s="625" t="s">
        <v>6213</v>
      </c>
      <c r="B1070" s="626" t="s">
        <v>5138</v>
      </c>
      <c r="C1070" s="626" t="s">
        <v>5155</v>
      </c>
      <c r="D1070" s="626" t="s">
        <v>5201</v>
      </c>
      <c r="E1070" s="626" t="s">
        <v>5202</v>
      </c>
      <c r="F1070" s="629">
        <v>4680</v>
      </c>
      <c r="G1070" s="629">
        <v>374400</v>
      </c>
      <c r="H1070" s="629">
        <v>1</v>
      </c>
      <c r="I1070" s="629">
        <v>80</v>
      </c>
      <c r="J1070" s="629">
        <v>2958</v>
      </c>
      <c r="K1070" s="629">
        <v>239598</v>
      </c>
      <c r="L1070" s="629">
        <v>0.63995192307692306</v>
      </c>
      <c r="M1070" s="629">
        <v>81</v>
      </c>
      <c r="N1070" s="629">
        <v>2658</v>
      </c>
      <c r="O1070" s="629">
        <v>217956</v>
      </c>
      <c r="P1070" s="642">
        <v>0.58214743589743589</v>
      </c>
      <c r="Q1070" s="630">
        <v>82</v>
      </c>
    </row>
    <row r="1071" spans="1:17" ht="14.4" customHeight="1" x14ac:dyDescent="0.3">
      <c r="A1071" s="625" t="s">
        <v>6213</v>
      </c>
      <c r="B1071" s="626" t="s">
        <v>5138</v>
      </c>
      <c r="C1071" s="626" t="s">
        <v>5155</v>
      </c>
      <c r="D1071" s="626" t="s">
        <v>5203</v>
      </c>
      <c r="E1071" s="626" t="s">
        <v>5204</v>
      </c>
      <c r="F1071" s="629"/>
      <c r="G1071" s="629"/>
      <c r="H1071" s="629"/>
      <c r="I1071" s="629"/>
      <c r="J1071" s="629">
        <v>1</v>
      </c>
      <c r="K1071" s="629">
        <v>268</v>
      </c>
      <c r="L1071" s="629"/>
      <c r="M1071" s="629">
        <v>268</v>
      </c>
      <c r="N1071" s="629"/>
      <c r="O1071" s="629"/>
      <c r="P1071" s="642"/>
      <c r="Q1071" s="630"/>
    </row>
    <row r="1072" spans="1:17" ht="14.4" customHeight="1" x14ac:dyDescent="0.3">
      <c r="A1072" s="625" t="s">
        <v>6213</v>
      </c>
      <c r="B1072" s="626" t="s">
        <v>5138</v>
      </c>
      <c r="C1072" s="626" t="s">
        <v>5155</v>
      </c>
      <c r="D1072" s="626" t="s">
        <v>5282</v>
      </c>
      <c r="E1072" s="626" t="s">
        <v>5283</v>
      </c>
      <c r="F1072" s="629">
        <v>24</v>
      </c>
      <c r="G1072" s="629">
        <v>12528</v>
      </c>
      <c r="H1072" s="629">
        <v>1</v>
      </c>
      <c r="I1072" s="629">
        <v>522</v>
      </c>
      <c r="J1072" s="629">
        <v>25</v>
      </c>
      <c r="K1072" s="629">
        <v>13075</v>
      </c>
      <c r="L1072" s="629">
        <v>1.0436621966794382</v>
      </c>
      <c r="M1072" s="629">
        <v>523</v>
      </c>
      <c r="N1072" s="629"/>
      <c r="O1072" s="629"/>
      <c r="P1072" s="642"/>
      <c r="Q1072" s="630"/>
    </row>
    <row r="1073" spans="1:17" ht="14.4" customHeight="1" x14ac:dyDescent="0.3">
      <c r="A1073" s="625" t="s">
        <v>6213</v>
      </c>
      <c r="B1073" s="626" t="s">
        <v>5138</v>
      </c>
      <c r="C1073" s="626" t="s">
        <v>5155</v>
      </c>
      <c r="D1073" s="626" t="s">
        <v>5205</v>
      </c>
      <c r="E1073" s="626" t="s">
        <v>5206</v>
      </c>
      <c r="F1073" s="629">
        <v>6</v>
      </c>
      <c r="G1073" s="629">
        <v>1992</v>
      </c>
      <c r="H1073" s="629">
        <v>1</v>
      </c>
      <c r="I1073" s="629">
        <v>332</v>
      </c>
      <c r="J1073" s="629">
        <v>8</v>
      </c>
      <c r="K1073" s="629">
        <v>2664</v>
      </c>
      <c r="L1073" s="629">
        <v>1.3373493975903614</v>
      </c>
      <c r="M1073" s="629">
        <v>333</v>
      </c>
      <c r="N1073" s="629">
        <v>1</v>
      </c>
      <c r="O1073" s="629">
        <v>335</v>
      </c>
      <c r="P1073" s="642">
        <v>0.16817269076305222</v>
      </c>
      <c r="Q1073" s="630">
        <v>335</v>
      </c>
    </row>
    <row r="1074" spans="1:17" ht="14.4" customHeight="1" x14ac:dyDescent="0.3">
      <c r="A1074" s="625" t="s">
        <v>6213</v>
      </c>
      <c r="B1074" s="626" t="s">
        <v>5138</v>
      </c>
      <c r="C1074" s="626" t="s">
        <v>5155</v>
      </c>
      <c r="D1074" s="626" t="s">
        <v>5207</v>
      </c>
      <c r="E1074" s="626" t="s">
        <v>5208</v>
      </c>
      <c r="F1074" s="629">
        <v>4</v>
      </c>
      <c r="G1074" s="629">
        <v>1440</v>
      </c>
      <c r="H1074" s="629">
        <v>1</v>
      </c>
      <c r="I1074" s="629">
        <v>360</v>
      </c>
      <c r="J1074" s="629">
        <v>4</v>
      </c>
      <c r="K1074" s="629">
        <v>1444</v>
      </c>
      <c r="L1074" s="629">
        <v>1.0027777777777778</v>
      </c>
      <c r="M1074" s="629">
        <v>361</v>
      </c>
      <c r="N1074" s="629">
        <v>2</v>
      </c>
      <c r="O1074" s="629">
        <v>724</v>
      </c>
      <c r="P1074" s="642">
        <v>0.50277777777777777</v>
      </c>
      <c r="Q1074" s="630">
        <v>362</v>
      </c>
    </row>
    <row r="1075" spans="1:17" ht="14.4" customHeight="1" x14ac:dyDescent="0.3">
      <c r="A1075" s="625" t="s">
        <v>6213</v>
      </c>
      <c r="B1075" s="626" t="s">
        <v>5138</v>
      </c>
      <c r="C1075" s="626" t="s">
        <v>5155</v>
      </c>
      <c r="D1075" s="626" t="s">
        <v>5209</v>
      </c>
      <c r="E1075" s="626" t="s">
        <v>5210</v>
      </c>
      <c r="F1075" s="629">
        <v>95</v>
      </c>
      <c r="G1075" s="629">
        <v>49210</v>
      </c>
      <c r="H1075" s="629">
        <v>1</v>
      </c>
      <c r="I1075" s="629">
        <v>518</v>
      </c>
      <c r="J1075" s="629">
        <v>70</v>
      </c>
      <c r="K1075" s="629">
        <v>36330</v>
      </c>
      <c r="L1075" s="629">
        <v>0.73826458036984355</v>
      </c>
      <c r="M1075" s="629">
        <v>519</v>
      </c>
      <c r="N1075" s="629">
        <v>40</v>
      </c>
      <c r="O1075" s="629">
        <v>20800</v>
      </c>
      <c r="P1075" s="642">
        <v>0.42267831741515954</v>
      </c>
      <c r="Q1075" s="630">
        <v>520</v>
      </c>
    </row>
    <row r="1076" spans="1:17" ht="14.4" customHeight="1" x14ac:dyDescent="0.3">
      <c r="A1076" s="625" t="s">
        <v>6213</v>
      </c>
      <c r="B1076" s="626" t="s">
        <v>5138</v>
      </c>
      <c r="C1076" s="626" t="s">
        <v>5155</v>
      </c>
      <c r="D1076" s="626" t="s">
        <v>5315</v>
      </c>
      <c r="E1076" s="626" t="s">
        <v>5210</v>
      </c>
      <c r="F1076" s="629">
        <v>8</v>
      </c>
      <c r="G1076" s="629">
        <v>5840</v>
      </c>
      <c r="H1076" s="629">
        <v>1</v>
      </c>
      <c r="I1076" s="629">
        <v>730</v>
      </c>
      <c r="J1076" s="629">
        <v>6</v>
      </c>
      <c r="K1076" s="629">
        <v>4386</v>
      </c>
      <c r="L1076" s="629">
        <v>0.75102739726027401</v>
      </c>
      <c r="M1076" s="629">
        <v>731</v>
      </c>
      <c r="N1076" s="629">
        <v>5</v>
      </c>
      <c r="O1076" s="629">
        <v>3660</v>
      </c>
      <c r="P1076" s="642">
        <v>0.62671232876712324</v>
      </c>
      <c r="Q1076" s="630">
        <v>732</v>
      </c>
    </row>
    <row r="1077" spans="1:17" ht="14.4" customHeight="1" x14ac:dyDescent="0.3">
      <c r="A1077" s="625" t="s">
        <v>6213</v>
      </c>
      <c r="B1077" s="626" t="s">
        <v>5138</v>
      </c>
      <c r="C1077" s="626" t="s">
        <v>5155</v>
      </c>
      <c r="D1077" s="626" t="s">
        <v>6209</v>
      </c>
      <c r="E1077" s="626" t="s">
        <v>5210</v>
      </c>
      <c r="F1077" s="629">
        <v>7</v>
      </c>
      <c r="G1077" s="629">
        <v>5460</v>
      </c>
      <c r="H1077" s="629">
        <v>1</v>
      </c>
      <c r="I1077" s="629">
        <v>780</v>
      </c>
      <c r="J1077" s="629"/>
      <c r="K1077" s="629"/>
      <c r="L1077" s="629"/>
      <c r="M1077" s="629"/>
      <c r="N1077" s="629"/>
      <c r="O1077" s="629"/>
      <c r="P1077" s="642"/>
      <c r="Q1077" s="630"/>
    </row>
    <row r="1078" spans="1:17" ht="14.4" customHeight="1" x14ac:dyDescent="0.3">
      <c r="A1078" s="625" t="s">
        <v>6213</v>
      </c>
      <c r="B1078" s="626" t="s">
        <v>5138</v>
      </c>
      <c r="C1078" s="626" t="s">
        <v>5155</v>
      </c>
      <c r="D1078" s="626" t="s">
        <v>5211</v>
      </c>
      <c r="E1078" s="626" t="s">
        <v>5212</v>
      </c>
      <c r="F1078" s="629">
        <v>46</v>
      </c>
      <c r="G1078" s="629">
        <v>27508</v>
      </c>
      <c r="H1078" s="629">
        <v>1</v>
      </c>
      <c r="I1078" s="629">
        <v>598</v>
      </c>
      <c r="J1078" s="629">
        <v>31</v>
      </c>
      <c r="K1078" s="629">
        <v>18569</v>
      </c>
      <c r="L1078" s="629">
        <v>0.6750399883670205</v>
      </c>
      <c r="M1078" s="629">
        <v>599</v>
      </c>
      <c r="N1078" s="629">
        <v>12</v>
      </c>
      <c r="O1078" s="629">
        <v>7212</v>
      </c>
      <c r="P1078" s="642">
        <v>0.26217827541078959</v>
      </c>
      <c r="Q1078" s="630">
        <v>601</v>
      </c>
    </row>
    <row r="1079" spans="1:17" ht="14.4" customHeight="1" x14ac:dyDescent="0.3">
      <c r="A1079" s="625" t="s">
        <v>6213</v>
      </c>
      <c r="B1079" s="626" t="s">
        <v>5138</v>
      </c>
      <c r="C1079" s="626" t="s">
        <v>5155</v>
      </c>
      <c r="D1079" s="626" t="s">
        <v>5217</v>
      </c>
      <c r="E1079" s="626" t="s">
        <v>5218</v>
      </c>
      <c r="F1079" s="629"/>
      <c r="G1079" s="629"/>
      <c r="H1079" s="629"/>
      <c r="I1079" s="629"/>
      <c r="J1079" s="629">
        <v>1</v>
      </c>
      <c r="K1079" s="629">
        <v>604</v>
      </c>
      <c r="L1079" s="629"/>
      <c r="M1079" s="629">
        <v>604</v>
      </c>
      <c r="N1079" s="629">
        <v>1</v>
      </c>
      <c r="O1079" s="629">
        <v>606</v>
      </c>
      <c r="P1079" s="642"/>
      <c r="Q1079" s="630">
        <v>606</v>
      </c>
    </row>
    <row r="1080" spans="1:17" ht="14.4" customHeight="1" x14ac:dyDescent="0.3">
      <c r="A1080" s="625" t="s">
        <v>6213</v>
      </c>
      <c r="B1080" s="626" t="s">
        <v>5138</v>
      </c>
      <c r="C1080" s="626" t="s">
        <v>5155</v>
      </c>
      <c r="D1080" s="626" t="s">
        <v>5284</v>
      </c>
      <c r="E1080" s="626" t="s">
        <v>5218</v>
      </c>
      <c r="F1080" s="629"/>
      <c r="G1080" s="629"/>
      <c r="H1080" s="629"/>
      <c r="I1080" s="629"/>
      <c r="J1080" s="629"/>
      <c r="K1080" s="629"/>
      <c r="L1080" s="629"/>
      <c r="M1080" s="629"/>
      <c r="N1080" s="629">
        <v>2</v>
      </c>
      <c r="O1080" s="629">
        <v>1040</v>
      </c>
      <c r="P1080" s="642"/>
      <c r="Q1080" s="630">
        <v>520</v>
      </c>
    </row>
    <row r="1081" spans="1:17" ht="14.4" customHeight="1" x14ac:dyDescent="0.3">
      <c r="A1081" s="625" t="s">
        <v>6213</v>
      </c>
      <c r="B1081" s="626" t="s">
        <v>5138</v>
      </c>
      <c r="C1081" s="626" t="s">
        <v>5155</v>
      </c>
      <c r="D1081" s="626" t="s">
        <v>5219</v>
      </c>
      <c r="E1081" s="626" t="s">
        <v>5220</v>
      </c>
      <c r="F1081" s="629">
        <v>181</v>
      </c>
      <c r="G1081" s="629">
        <v>30951</v>
      </c>
      <c r="H1081" s="629">
        <v>1</v>
      </c>
      <c r="I1081" s="629">
        <v>171</v>
      </c>
      <c r="J1081" s="629">
        <v>97</v>
      </c>
      <c r="K1081" s="629">
        <v>16684</v>
      </c>
      <c r="L1081" s="629">
        <v>0.5390455881877807</v>
      </c>
      <c r="M1081" s="629">
        <v>172</v>
      </c>
      <c r="N1081" s="629">
        <v>75</v>
      </c>
      <c r="O1081" s="629">
        <v>12900</v>
      </c>
      <c r="P1081" s="642">
        <v>0.41678782591838714</v>
      </c>
      <c r="Q1081" s="630">
        <v>172</v>
      </c>
    </row>
    <row r="1082" spans="1:17" ht="14.4" customHeight="1" x14ac:dyDescent="0.3">
      <c r="A1082" s="625" t="s">
        <v>6213</v>
      </c>
      <c r="B1082" s="626" t="s">
        <v>5138</v>
      </c>
      <c r="C1082" s="626" t="s">
        <v>5155</v>
      </c>
      <c r="D1082" s="626" t="s">
        <v>5309</v>
      </c>
      <c r="E1082" s="626" t="s">
        <v>5310</v>
      </c>
      <c r="F1082" s="629">
        <v>1</v>
      </c>
      <c r="G1082" s="629">
        <v>522</v>
      </c>
      <c r="H1082" s="629">
        <v>1</v>
      </c>
      <c r="I1082" s="629">
        <v>522</v>
      </c>
      <c r="J1082" s="629"/>
      <c r="K1082" s="629"/>
      <c r="L1082" s="629"/>
      <c r="M1082" s="629"/>
      <c r="N1082" s="629"/>
      <c r="O1082" s="629"/>
      <c r="P1082" s="642"/>
      <c r="Q1082" s="630"/>
    </row>
    <row r="1083" spans="1:17" ht="14.4" customHeight="1" x14ac:dyDescent="0.3">
      <c r="A1083" s="625" t="s">
        <v>6213</v>
      </c>
      <c r="B1083" s="626" t="s">
        <v>5138</v>
      </c>
      <c r="C1083" s="626" t="s">
        <v>5155</v>
      </c>
      <c r="D1083" s="626" t="s">
        <v>5311</v>
      </c>
      <c r="E1083" s="626" t="s">
        <v>5312</v>
      </c>
      <c r="F1083" s="629">
        <v>1</v>
      </c>
      <c r="G1083" s="629">
        <v>337</v>
      </c>
      <c r="H1083" s="629">
        <v>1</v>
      </c>
      <c r="I1083" s="629">
        <v>337</v>
      </c>
      <c r="J1083" s="629"/>
      <c r="K1083" s="629"/>
      <c r="L1083" s="629"/>
      <c r="M1083" s="629"/>
      <c r="N1083" s="629"/>
      <c r="O1083" s="629"/>
      <c r="P1083" s="642"/>
      <c r="Q1083" s="630"/>
    </row>
    <row r="1084" spans="1:17" ht="14.4" customHeight="1" x14ac:dyDescent="0.3">
      <c r="A1084" s="625" t="s">
        <v>6213</v>
      </c>
      <c r="B1084" s="626" t="s">
        <v>5138</v>
      </c>
      <c r="C1084" s="626" t="s">
        <v>5155</v>
      </c>
      <c r="D1084" s="626" t="s">
        <v>5221</v>
      </c>
      <c r="E1084" s="626" t="s">
        <v>5194</v>
      </c>
      <c r="F1084" s="629"/>
      <c r="G1084" s="629"/>
      <c r="H1084" s="629"/>
      <c r="I1084" s="629"/>
      <c r="J1084" s="629">
        <v>4</v>
      </c>
      <c r="K1084" s="629">
        <v>1448</v>
      </c>
      <c r="L1084" s="629"/>
      <c r="M1084" s="629">
        <v>362</v>
      </c>
      <c r="N1084" s="629">
        <v>16</v>
      </c>
      <c r="O1084" s="629">
        <v>5840</v>
      </c>
      <c r="P1084" s="642"/>
      <c r="Q1084" s="630">
        <v>365</v>
      </c>
    </row>
    <row r="1085" spans="1:17" ht="14.4" customHeight="1" x14ac:dyDescent="0.3">
      <c r="A1085" s="625" t="s">
        <v>6213</v>
      </c>
      <c r="B1085" s="626" t="s">
        <v>5138</v>
      </c>
      <c r="C1085" s="626" t="s">
        <v>5155</v>
      </c>
      <c r="D1085" s="626" t="s">
        <v>5222</v>
      </c>
      <c r="E1085" s="626" t="s">
        <v>5196</v>
      </c>
      <c r="F1085" s="629">
        <v>2</v>
      </c>
      <c r="G1085" s="629">
        <v>768</v>
      </c>
      <c r="H1085" s="629">
        <v>1</v>
      </c>
      <c r="I1085" s="629">
        <v>384</v>
      </c>
      <c r="J1085" s="629"/>
      <c r="K1085" s="629"/>
      <c r="L1085" s="629"/>
      <c r="M1085" s="629"/>
      <c r="N1085" s="629"/>
      <c r="O1085" s="629"/>
      <c r="P1085" s="642"/>
      <c r="Q1085" s="630"/>
    </row>
    <row r="1086" spans="1:17" ht="14.4" customHeight="1" x14ac:dyDescent="0.3">
      <c r="A1086" s="625" t="s">
        <v>6213</v>
      </c>
      <c r="B1086" s="626" t="s">
        <v>5138</v>
      </c>
      <c r="C1086" s="626" t="s">
        <v>5155</v>
      </c>
      <c r="D1086" s="626" t="s">
        <v>5223</v>
      </c>
      <c r="E1086" s="626" t="s">
        <v>5198</v>
      </c>
      <c r="F1086" s="629">
        <v>34</v>
      </c>
      <c r="G1086" s="629">
        <v>18632</v>
      </c>
      <c r="H1086" s="629">
        <v>1</v>
      </c>
      <c r="I1086" s="629">
        <v>548</v>
      </c>
      <c r="J1086" s="629">
        <v>42</v>
      </c>
      <c r="K1086" s="629">
        <v>23100</v>
      </c>
      <c r="L1086" s="629">
        <v>1.2398024903392013</v>
      </c>
      <c r="M1086" s="629">
        <v>550</v>
      </c>
      <c r="N1086" s="629">
        <v>35</v>
      </c>
      <c r="O1086" s="629">
        <v>19355</v>
      </c>
      <c r="P1086" s="642">
        <v>1.0388042078145128</v>
      </c>
      <c r="Q1086" s="630">
        <v>553</v>
      </c>
    </row>
    <row r="1087" spans="1:17" ht="14.4" customHeight="1" x14ac:dyDescent="0.3">
      <c r="A1087" s="625" t="s">
        <v>6213</v>
      </c>
      <c r="B1087" s="626" t="s">
        <v>5138</v>
      </c>
      <c r="C1087" s="626" t="s">
        <v>5155</v>
      </c>
      <c r="D1087" s="626" t="s">
        <v>5224</v>
      </c>
      <c r="E1087" s="626" t="s">
        <v>5200</v>
      </c>
      <c r="F1087" s="629">
        <v>197</v>
      </c>
      <c r="G1087" s="629">
        <v>145977</v>
      </c>
      <c r="H1087" s="629">
        <v>1</v>
      </c>
      <c r="I1087" s="629">
        <v>741</v>
      </c>
      <c r="J1087" s="629">
        <v>240</v>
      </c>
      <c r="K1087" s="629">
        <v>178320</v>
      </c>
      <c r="L1087" s="629">
        <v>1.2215623009104173</v>
      </c>
      <c r="M1087" s="629">
        <v>743</v>
      </c>
      <c r="N1087" s="629">
        <v>298</v>
      </c>
      <c r="O1087" s="629">
        <v>222308</v>
      </c>
      <c r="P1087" s="642">
        <v>1.5228974427478301</v>
      </c>
      <c r="Q1087" s="630">
        <v>746</v>
      </c>
    </row>
    <row r="1088" spans="1:17" ht="14.4" customHeight="1" x14ac:dyDescent="0.3">
      <c r="A1088" s="625" t="s">
        <v>6213</v>
      </c>
      <c r="B1088" s="626" t="s">
        <v>5138</v>
      </c>
      <c r="C1088" s="626" t="s">
        <v>5155</v>
      </c>
      <c r="D1088" s="626" t="s">
        <v>5285</v>
      </c>
      <c r="E1088" s="626" t="s">
        <v>5280</v>
      </c>
      <c r="F1088" s="629">
        <v>968</v>
      </c>
      <c r="G1088" s="629">
        <v>772464</v>
      </c>
      <c r="H1088" s="629">
        <v>1</v>
      </c>
      <c r="I1088" s="629">
        <v>798</v>
      </c>
      <c r="J1088" s="629">
        <v>967</v>
      </c>
      <c r="K1088" s="629">
        <v>773600</v>
      </c>
      <c r="L1088" s="629">
        <v>1.0014706186954991</v>
      </c>
      <c r="M1088" s="629">
        <v>800</v>
      </c>
      <c r="N1088" s="629">
        <v>750</v>
      </c>
      <c r="O1088" s="629">
        <v>602250</v>
      </c>
      <c r="P1088" s="642">
        <v>0.77964798359535203</v>
      </c>
      <c r="Q1088" s="630">
        <v>803</v>
      </c>
    </row>
    <row r="1089" spans="1:17" ht="14.4" customHeight="1" x14ac:dyDescent="0.3">
      <c r="A1089" s="625" t="s">
        <v>6213</v>
      </c>
      <c r="B1089" s="626" t="s">
        <v>5138</v>
      </c>
      <c r="C1089" s="626" t="s">
        <v>5155</v>
      </c>
      <c r="D1089" s="626" t="s">
        <v>5286</v>
      </c>
      <c r="E1089" s="626" t="s">
        <v>5280</v>
      </c>
      <c r="F1089" s="629">
        <v>2602</v>
      </c>
      <c r="G1089" s="629">
        <v>2404248</v>
      </c>
      <c r="H1089" s="629">
        <v>1</v>
      </c>
      <c r="I1089" s="629">
        <v>924</v>
      </c>
      <c r="J1089" s="629">
        <v>1196</v>
      </c>
      <c r="K1089" s="629">
        <v>1107496</v>
      </c>
      <c r="L1089" s="629">
        <v>0.46064133150989417</v>
      </c>
      <c r="M1089" s="629">
        <v>926</v>
      </c>
      <c r="N1089" s="629">
        <v>1197</v>
      </c>
      <c r="O1089" s="629">
        <v>1112013</v>
      </c>
      <c r="P1089" s="642">
        <v>0.46252008944168821</v>
      </c>
      <c r="Q1089" s="630">
        <v>929</v>
      </c>
    </row>
    <row r="1090" spans="1:17" ht="14.4" customHeight="1" x14ac:dyDescent="0.3">
      <c r="A1090" s="625" t="s">
        <v>6213</v>
      </c>
      <c r="B1090" s="626" t="s">
        <v>5138</v>
      </c>
      <c r="C1090" s="626" t="s">
        <v>5155</v>
      </c>
      <c r="D1090" s="626" t="s">
        <v>5287</v>
      </c>
      <c r="E1090" s="626" t="s">
        <v>5280</v>
      </c>
      <c r="F1090" s="629">
        <v>47</v>
      </c>
      <c r="G1090" s="629">
        <v>47329</v>
      </c>
      <c r="H1090" s="629">
        <v>1</v>
      </c>
      <c r="I1090" s="629">
        <v>1007</v>
      </c>
      <c r="J1090" s="629">
        <v>30</v>
      </c>
      <c r="K1090" s="629">
        <v>30270</v>
      </c>
      <c r="L1090" s="629">
        <v>0.63956559403325652</v>
      </c>
      <c r="M1090" s="629">
        <v>1009</v>
      </c>
      <c r="N1090" s="629">
        <v>35</v>
      </c>
      <c r="O1090" s="629">
        <v>35420</v>
      </c>
      <c r="P1090" s="642">
        <v>0.74837837266792029</v>
      </c>
      <c r="Q1090" s="630">
        <v>1012</v>
      </c>
    </row>
    <row r="1091" spans="1:17" ht="14.4" customHeight="1" x14ac:dyDescent="0.3">
      <c r="A1091" s="625" t="s">
        <v>6213</v>
      </c>
      <c r="B1091" s="626" t="s">
        <v>5138</v>
      </c>
      <c r="C1091" s="626" t="s">
        <v>5155</v>
      </c>
      <c r="D1091" s="626" t="s">
        <v>5225</v>
      </c>
      <c r="E1091" s="626" t="s">
        <v>5206</v>
      </c>
      <c r="F1091" s="629">
        <v>6</v>
      </c>
      <c r="G1091" s="629">
        <v>2592</v>
      </c>
      <c r="H1091" s="629">
        <v>1</v>
      </c>
      <c r="I1091" s="629">
        <v>432</v>
      </c>
      <c r="J1091" s="629">
        <v>8</v>
      </c>
      <c r="K1091" s="629">
        <v>3480</v>
      </c>
      <c r="L1091" s="629">
        <v>1.3425925925925926</v>
      </c>
      <c r="M1091" s="629">
        <v>435</v>
      </c>
      <c r="N1091" s="629">
        <v>7</v>
      </c>
      <c r="O1091" s="629">
        <v>3073</v>
      </c>
      <c r="P1091" s="642">
        <v>1.185570987654321</v>
      </c>
      <c r="Q1091" s="630">
        <v>439</v>
      </c>
    </row>
    <row r="1092" spans="1:17" ht="14.4" customHeight="1" x14ac:dyDescent="0.3">
      <c r="A1092" s="625" t="s">
        <v>6213</v>
      </c>
      <c r="B1092" s="626" t="s">
        <v>5138</v>
      </c>
      <c r="C1092" s="626" t="s">
        <v>5155</v>
      </c>
      <c r="D1092" s="626" t="s">
        <v>5226</v>
      </c>
      <c r="E1092" s="626" t="s">
        <v>5208</v>
      </c>
      <c r="F1092" s="629">
        <v>12</v>
      </c>
      <c r="G1092" s="629">
        <v>5112</v>
      </c>
      <c r="H1092" s="629">
        <v>1</v>
      </c>
      <c r="I1092" s="629">
        <v>426</v>
      </c>
      <c r="J1092" s="629">
        <v>4</v>
      </c>
      <c r="K1092" s="629">
        <v>1712</v>
      </c>
      <c r="L1092" s="629">
        <v>0.3348982785602504</v>
      </c>
      <c r="M1092" s="629">
        <v>428</v>
      </c>
      <c r="N1092" s="629">
        <v>6</v>
      </c>
      <c r="O1092" s="629">
        <v>2586</v>
      </c>
      <c r="P1092" s="642">
        <v>0.505868544600939</v>
      </c>
      <c r="Q1092" s="630">
        <v>431</v>
      </c>
    </row>
    <row r="1093" spans="1:17" ht="14.4" customHeight="1" x14ac:dyDescent="0.3">
      <c r="A1093" s="625" t="s">
        <v>6213</v>
      </c>
      <c r="B1093" s="626" t="s">
        <v>5138</v>
      </c>
      <c r="C1093" s="626" t="s">
        <v>5155</v>
      </c>
      <c r="D1093" s="626" t="s">
        <v>5293</v>
      </c>
      <c r="E1093" s="626" t="s">
        <v>5210</v>
      </c>
      <c r="F1093" s="629">
        <v>161</v>
      </c>
      <c r="G1093" s="629">
        <v>94024</v>
      </c>
      <c r="H1093" s="629">
        <v>1</v>
      </c>
      <c r="I1093" s="629">
        <v>584</v>
      </c>
      <c r="J1093" s="629">
        <v>168</v>
      </c>
      <c r="K1093" s="629">
        <v>98448</v>
      </c>
      <c r="L1093" s="629">
        <v>1.0470518165574747</v>
      </c>
      <c r="M1093" s="629">
        <v>586</v>
      </c>
      <c r="N1093" s="629">
        <v>144</v>
      </c>
      <c r="O1093" s="629">
        <v>84816</v>
      </c>
      <c r="P1093" s="642">
        <v>0.90206755721943332</v>
      </c>
      <c r="Q1093" s="630">
        <v>589</v>
      </c>
    </row>
    <row r="1094" spans="1:17" ht="14.4" customHeight="1" x14ac:dyDescent="0.3">
      <c r="A1094" s="625" t="s">
        <v>6213</v>
      </c>
      <c r="B1094" s="626" t="s">
        <v>5138</v>
      </c>
      <c r="C1094" s="626" t="s">
        <v>5155</v>
      </c>
      <c r="D1094" s="626" t="s">
        <v>5288</v>
      </c>
      <c r="E1094" s="626" t="s">
        <v>5210</v>
      </c>
      <c r="F1094" s="629">
        <v>18</v>
      </c>
      <c r="G1094" s="629">
        <v>14328</v>
      </c>
      <c r="H1094" s="629">
        <v>1</v>
      </c>
      <c r="I1094" s="629">
        <v>796</v>
      </c>
      <c r="J1094" s="629">
        <v>12</v>
      </c>
      <c r="K1094" s="629">
        <v>9576</v>
      </c>
      <c r="L1094" s="629">
        <v>0.66834170854271358</v>
      </c>
      <c r="M1094" s="629">
        <v>798</v>
      </c>
      <c r="N1094" s="629">
        <v>7</v>
      </c>
      <c r="O1094" s="629">
        <v>5607</v>
      </c>
      <c r="P1094" s="642">
        <v>0.39133165829145727</v>
      </c>
      <c r="Q1094" s="630">
        <v>801</v>
      </c>
    </row>
    <row r="1095" spans="1:17" ht="14.4" customHeight="1" x14ac:dyDescent="0.3">
      <c r="A1095" s="625" t="s">
        <v>6213</v>
      </c>
      <c r="B1095" s="626" t="s">
        <v>5138</v>
      </c>
      <c r="C1095" s="626" t="s">
        <v>5155</v>
      </c>
      <c r="D1095" s="626" t="s">
        <v>5289</v>
      </c>
      <c r="E1095" s="626" t="s">
        <v>5212</v>
      </c>
      <c r="F1095" s="629">
        <v>60</v>
      </c>
      <c r="G1095" s="629">
        <v>41880</v>
      </c>
      <c r="H1095" s="629">
        <v>1</v>
      </c>
      <c r="I1095" s="629">
        <v>698</v>
      </c>
      <c r="J1095" s="629">
        <v>51</v>
      </c>
      <c r="K1095" s="629">
        <v>35751</v>
      </c>
      <c r="L1095" s="629">
        <v>0.85365329512893984</v>
      </c>
      <c r="M1095" s="629">
        <v>701</v>
      </c>
      <c r="N1095" s="629">
        <v>42</v>
      </c>
      <c r="O1095" s="629">
        <v>29610</v>
      </c>
      <c r="P1095" s="642">
        <v>0.70702005730659023</v>
      </c>
      <c r="Q1095" s="630">
        <v>705</v>
      </c>
    </row>
    <row r="1096" spans="1:17" ht="14.4" customHeight="1" x14ac:dyDescent="0.3">
      <c r="A1096" s="625" t="s">
        <v>6213</v>
      </c>
      <c r="B1096" s="626" t="s">
        <v>5138</v>
      </c>
      <c r="C1096" s="626" t="s">
        <v>5155</v>
      </c>
      <c r="D1096" s="626" t="s">
        <v>5227</v>
      </c>
      <c r="E1096" s="626" t="s">
        <v>5214</v>
      </c>
      <c r="F1096" s="629">
        <v>10</v>
      </c>
      <c r="G1096" s="629">
        <v>8130</v>
      </c>
      <c r="H1096" s="629">
        <v>1</v>
      </c>
      <c r="I1096" s="629">
        <v>813</v>
      </c>
      <c r="J1096" s="629"/>
      <c r="K1096" s="629"/>
      <c r="L1096" s="629"/>
      <c r="M1096" s="629"/>
      <c r="N1096" s="629"/>
      <c r="O1096" s="629"/>
      <c r="P1096" s="642"/>
      <c r="Q1096" s="630"/>
    </row>
    <row r="1097" spans="1:17" ht="14.4" customHeight="1" x14ac:dyDescent="0.3">
      <c r="A1097" s="625" t="s">
        <v>6213</v>
      </c>
      <c r="B1097" s="626" t="s">
        <v>5138</v>
      </c>
      <c r="C1097" s="626" t="s">
        <v>5155</v>
      </c>
      <c r="D1097" s="626" t="s">
        <v>5228</v>
      </c>
      <c r="E1097" s="626" t="s">
        <v>5220</v>
      </c>
      <c r="F1097" s="629">
        <v>515</v>
      </c>
      <c r="G1097" s="629">
        <v>105575</v>
      </c>
      <c r="H1097" s="629">
        <v>1</v>
      </c>
      <c r="I1097" s="629">
        <v>205</v>
      </c>
      <c r="J1097" s="629">
        <v>385</v>
      </c>
      <c r="K1097" s="629">
        <v>79310</v>
      </c>
      <c r="L1097" s="629">
        <v>0.75121951219512195</v>
      </c>
      <c r="M1097" s="629">
        <v>206</v>
      </c>
      <c r="N1097" s="629">
        <v>371</v>
      </c>
      <c r="O1097" s="629">
        <v>76797</v>
      </c>
      <c r="P1097" s="642">
        <v>0.72741652853421734</v>
      </c>
      <c r="Q1097" s="630">
        <v>207</v>
      </c>
    </row>
    <row r="1098" spans="1:17" ht="14.4" customHeight="1" x14ac:dyDescent="0.3">
      <c r="A1098" s="625" t="s">
        <v>6213</v>
      </c>
      <c r="B1098" s="626" t="s">
        <v>5138</v>
      </c>
      <c r="C1098" s="626" t="s">
        <v>5155</v>
      </c>
      <c r="D1098" s="626" t="s">
        <v>5231</v>
      </c>
      <c r="E1098" s="626" t="s">
        <v>5232</v>
      </c>
      <c r="F1098" s="629">
        <v>7</v>
      </c>
      <c r="G1098" s="629">
        <v>2268</v>
      </c>
      <c r="H1098" s="629">
        <v>1</v>
      </c>
      <c r="I1098" s="629">
        <v>324</v>
      </c>
      <c r="J1098" s="629">
        <v>6</v>
      </c>
      <c r="K1098" s="629">
        <v>1956</v>
      </c>
      <c r="L1098" s="629">
        <v>0.86243386243386244</v>
      </c>
      <c r="M1098" s="629">
        <v>326</v>
      </c>
      <c r="N1098" s="629">
        <v>6</v>
      </c>
      <c r="O1098" s="629">
        <v>1962</v>
      </c>
      <c r="P1098" s="642">
        <v>0.86507936507936511</v>
      </c>
      <c r="Q1098" s="630">
        <v>327</v>
      </c>
    </row>
    <row r="1099" spans="1:17" ht="14.4" customHeight="1" x14ac:dyDescent="0.3">
      <c r="A1099" s="625" t="s">
        <v>6213</v>
      </c>
      <c r="B1099" s="626" t="s">
        <v>5138</v>
      </c>
      <c r="C1099" s="626" t="s">
        <v>5155</v>
      </c>
      <c r="D1099" s="626" t="s">
        <v>5233</v>
      </c>
      <c r="E1099" s="626" t="s">
        <v>5234</v>
      </c>
      <c r="F1099" s="629">
        <v>1</v>
      </c>
      <c r="G1099" s="629">
        <v>162</v>
      </c>
      <c r="H1099" s="629">
        <v>1</v>
      </c>
      <c r="I1099" s="629">
        <v>162</v>
      </c>
      <c r="J1099" s="629"/>
      <c r="K1099" s="629"/>
      <c r="L1099" s="629"/>
      <c r="M1099" s="629"/>
      <c r="N1099" s="629"/>
      <c r="O1099" s="629"/>
      <c r="P1099" s="642"/>
      <c r="Q1099" s="630"/>
    </row>
    <row r="1100" spans="1:17" ht="14.4" customHeight="1" x14ac:dyDescent="0.3">
      <c r="A1100" s="625" t="s">
        <v>6213</v>
      </c>
      <c r="B1100" s="626" t="s">
        <v>5138</v>
      </c>
      <c r="C1100" s="626" t="s">
        <v>5155</v>
      </c>
      <c r="D1100" s="626" t="s">
        <v>5239</v>
      </c>
      <c r="E1100" s="626" t="s">
        <v>5240</v>
      </c>
      <c r="F1100" s="629">
        <v>6</v>
      </c>
      <c r="G1100" s="629">
        <v>0</v>
      </c>
      <c r="H1100" s="629"/>
      <c r="I1100" s="629">
        <v>0</v>
      </c>
      <c r="J1100" s="629">
        <v>2</v>
      </c>
      <c r="K1100" s="629">
        <v>0</v>
      </c>
      <c r="L1100" s="629"/>
      <c r="M1100" s="629">
        <v>0</v>
      </c>
      <c r="N1100" s="629">
        <v>5</v>
      </c>
      <c r="O1100" s="629">
        <v>0</v>
      </c>
      <c r="P1100" s="642"/>
      <c r="Q1100" s="630">
        <v>0</v>
      </c>
    </row>
    <row r="1101" spans="1:17" ht="14.4" customHeight="1" x14ac:dyDescent="0.3">
      <c r="A1101" s="625" t="s">
        <v>6213</v>
      </c>
      <c r="B1101" s="626" t="s">
        <v>5138</v>
      </c>
      <c r="C1101" s="626" t="s">
        <v>5155</v>
      </c>
      <c r="D1101" s="626" t="s">
        <v>5241</v>
      </c>
      <c r="E1101" s="626" t="s">
        <v>5242</v>
      </c>
      <c r="F1101" s="629">
        <v>1</v>
      </c>
      <c r="G1101" s="629">
        <v>0</v>
      </c>
      <c r="H1101" s="629"/>
      <c r="I1101" s="629">
        <v>0</v>
      </c>
      <c r="J1101" s="629"/>
      <c r="K1101" s="629"/>
      <c r="L1101" s="629"/>
      <c r="M1101" s="629"/>
      <c r="N1101" s="629"/>
      <c r="O1101" s="629"/>
      <c r="P1101" s="642"/>
      <c r="Q1101" s="630"/>
    </row>
    <row r="1102" spans="1:17" ht="14.4" customHeight="1" x14ac:dyDescent="0.3">
      <c r="A1102" s="625" t="s">
        <v>6214</v>
      </c>
      <c r="B1102" s="626" t="s">
        <v>5138</v>
      </c>
      <c r="C1102" s="626" t="s">
        <v>5144</v>
      </c>
      <c r="D1102" s="626" t="s">
        <v>5271</v>
      </c>
      <c r="E1102" s="626" t="s">
        <v>5272</v>
      </c>
      <c r="F1102" s="629"/>
      <c r="G1102" s="629"/>
      <c r="H1102" s="629"/>
      <c r="I1102" s="629"/>
      <c r="J1102" s="629"/>
      <c r="K1102" s="629"/>
      <c r="L1102" s="629"/>
      <c r="M1102" s="629"/>
      <c r="N1102" s="629">
        <v>15</v>
      </c>
      <c r="O1102" s="629">
        <v>13571.25</v>
      </c>
      <c r="P1102" s="642"/>
      <c r="Q1102" s="630">
        <v>904.75</v>
      </c>
    </row>
    <row r="1103" spans="1:17" ht="14.4" customHeight="1" x14ac:dyDescent="0.3">
      <c r="A1103" s="625" t="s">
        <v>6214</v>
      </c>
      <c r="B1103" s="626" t="s">
        <v>5138</v>
      </c>
      <c r="C1103" s="626" t="s">
        <v>5155</v>
      </c>
      <c r="D1103" s="626" t="s">
        <v>5273</v>
      </c>
      <c r="E1103" s="626" t="s">
        <v>5274</v>
      </c>
      <c r="F1103" s="629">
        <v>1</v>
      </c>
      <c r="G1103" s="629">
        <v>850</v>
      </c>
      <c r="H1103" s="629">
        <v>1</v>
      </c>
      <c r="I1103" s="629">
        <v>850</v>
      </c>
      <c r="J1103" s="629">
        <v>1</v>
      </c>
      <c r="K1103" s="629">
        <v>852</v>
      </c>
      <c r="L1103" s="629">
        <v>1.0023529411764707</v>
      </c>
      <c r="M1103" s="629">
        <v>852</v>
      </c>
      <c r="N1103" s="629">
        <v>4</v>
      </c>
      <c r="O1103" s="629">
        <v>2812</v>
      </c>
      <c r="P1103" s="642">
        <v>3.3082352941176469</v>
      </c>
      <c r="Q1103" s="630">
        <v>703</v>
      </c>
    </row>
    <row r="1104" spans="1:17" ht="14.4" customHeight="1" x14ac:dyDescent="0.3">
      <c r="A1104" s="625" t="s">
        <v>6214</v>
      </c>
      <c r="B1104" s="626" t="s">
        <v>5138</v>
      </c>
      <c r="C1104" s="626" t="s">
        <v>5155</v>
      </c>
      <c r="D1104" s="626" t="s">
        <v>5275</v>
      </c>
      <c r="E1104" s="626" t="s">
        <v>5276</v>
      </c>
      <c r="F1104" s="629">
        <v>3</v>
      </c>
      <c r="G1104" s="629">
        <v>549</v>
      </c>
      <c r="H1104" s="629">
        <v>1</v>
      </c>
      <c r="I1104" s="629">
        <v>183</v>
      </c>
      <c r="J1104" s="629"/>
      <c r="K1104" s="629"/>
      <c r="L1104" s="629"/>
      <c r="M1104" s="629"/>
      <c r="N1104" s="629"/>
      <c r="O1104" s="629"/>
      <c r="P1104" s="642"/>
      <c r="Q1104" s="630"/>
    </row>
    <row r="1105" spans="1:17" ht="14.4" customHeight="1" x14ac:dyDescent="0.3">
      <c r="A1105" s="625" t="s">
        <v>6214</v>
      </c>
      <c r="B1105" s="626" t="s">
        <v>5138</v>
      </c>
      <c r="C1105" s="626" t="s">
        <v>5155</v>
      </c>
      <c r="D1105" s="626" t="s">
        <v>5304</v>
      </c>
      <c r="E1105" s="626" t="s">
        <v>5305</v>
      </c>
      <c r="F1105" s="629"/>
      <c r="G1105" s="629"/>
      <c r="H1105" s="629"/>
      <c r="I1105" s="629"/>
      <c r="J1105" s="629"/>
      <c r="K1105" s="629"/>
      <c r="L1105" s="629"/>
      <c r="M1105" s="629"/>
      <c r="N1105" s="629">
        <v>3</v>
      </c>
      <c r="O1105" s="629">
        <v>3402</v>
      </c>
      <c r="P1105" s="642"/>
      <c r="Q1105" s="630">
        <v>1134</v>
      </c>
    </row>
    <row r="1106" spans="1:17" ht="14.4" customHeight="1" x14ac:dyDescent="0.3">
      <c r="A1106" s="625" t="s">
        <v>6214</v>
      </c>
      <c r="B1106" s="626" t="s">
        <v>5138</v>
      </c>
      <c r="C1106" s="626" t="s">
        <v>5155</v>
      </c>
      <c r="D1106" s="626" t="s">
        <v>5291</v>
      </c>
      <c r="E1106" s="626" t="s">
        <v>5292</v>
      </c>
      <c r="F1106" s="629">
        <v>2</v>
      </c>
      <c r="G1106" s="629">
        <v>116</v>
      </c>
      <c r="H1106" s="629">
        <v>1</v>
      </c>
      <c r="I1106" s="629">
        <v>58</v>
      </c>
      <c r="J1106" s="629">
        <v>1</v>
      </c>
      <c r="K1106" s="629">
        <v>58</v>
      </c>
      <c r="L1106" s="629">
        <v>0.5</v>
      </c>
      <c r="M1106" s="629">
        <v>58</v>
      </c>
      <c r="N1106" s="629">
        <v>2</v>
      </c>
      <c r="O1106" s="629">
        <v>112</v>
      </c>
      <c r="P1106" s="642">
        <v>0.96551724137931039</v>
      </c>
      <c r="Q1106" s="630">
        <v>56</v>
      </c>
    </row>
    <row r="1107" spans="1:17" ht="14.4" customHeight="1" x14ac:dyDescent="0.3">
      <c r="A1107" s="625" t="s">
        <v>6214</v>
      </c>
      <c r="B1107" s="626" t="s">
        <v>5138</v>
      </c>
      <c r="C1107" s="626" t="s">
        <v>5155</v>
      </c>
      <c r="D1107" s="626" t="s">
        <v>5170</v>
      </c>
      <c r="E1107" s="626" t="s">
        <v>5171</v>
      </c>
      <c r="F1107" s="629">
        <v>6</v>
      </c>
      <c r="G1107" s="629">
        <v>204</v>
      </c>
      <c r="H1107" s="629">
        <v>1</v>
      </c>
      <c r="I1107" s="629">
        <v>34</v>
      </c>
      <c r="J1107" s="629">
        <v>4</v>
      </c>
      <c r="K1107" s="629">
        <v>136</v>
      </c>
      <c r="L1107" s="629">
        <v>0.66666666666666663</v>
      </c>
      <c r="M1107" s="629">
        <v>34</v>
      </c>
      <c r="N1107" s="629">
        <v>2</v>
      </c>
      <c r="O1107" s="629">
        <v>68</v>
      </c>
      <c r="P1107" s="642">
        <v>0.33333333333333331</v>
      </c>
      <c r="Q1107" s="630">
        <v>34</v>
      </c>
    </row>
    <row r="1108" spans="1:17" ht="14.4" customHeight="1" x14ac:dyDescent="0.3">
      <c r="A1108" s="625" t="s">
        <v>6214</v>
      </c>
      <c r="B1108" s="626" t="s">
        <v>5138</v>
      </c>
      <c r="C1108" s="626" t="s">
        <v>5155</v>
      </c>
      <c r="D1108" s="626" t="s">
        <v>5174</v>
      </c>
      <c r="E1108" s="626" t="s">
        <v>5175</v>
      </c>
      <c r="F1108" s="629"/>
      <c r="G1108" s="629"/>
      <c r="H1108" s="629"/>
      <c r="I1108" s="629"/>
      <c r="J1108" s="629"/>
      <c r="K1108" s="629"/>
      <c r="L1108" s="629"/>
      <c r="M1108" s="629"/>
      <c r="N1108" s="629">
        <v>9</v>
      </c>
      <c r="O1108" s="629">
        <v>848</v>
      </c>
      <c r="P1108" s="642"/>
      <c r="Q1108" s="630">
        <v>94.222222222222229</v>
      </c>
    </row>
    <row r="1109" spans="1:17" ht="14.4" customHeight="1" x14ac:dyDescent="0.3">
      <c r="A1109" s="625" t="s">
        <v>6214</v>
      </c>
      <c r="B1109" s="626" t="s">
        <v>5138</v>
      </c>
      <c r="C1109" s="626" t="s">
        <v>5155</v>
      </c>
      <c r="D1109" s="626" t="s">
        <v>5176</v>
      </c>
      <c r="E1109" s="626" t="s">
        <v>5177</v>
      </c>
      <c r="F1109" s="629">
        <v>1</v>
      </c>
      <c r="G1109" s="629">
        <v>630</v>
      </c>
      <c r="H1109" s="629">
        <v>1</v>
      </c>
      <c r="I1109" s="629">
        <v>630</v>
      </c>
      <c r="J1109" s="629">
        <v>1</v>
      </c>
      <c r="K1109" s="629">
        <v>632</v>
      </c>
      <c r="L1109" s="629">
        <v>1.0031746031746032</v>
      </c>
      <c r="M1109" s="629">
        <v>632</v>
      </c>
      <c r="N1109" s="629">
        <v>1</v>
      </c>
      <c r="O1109" s="629">
        <v>635</v>
      </c>
      <c r="P1109" s="642">
        <v>1.0079365079365079</v>
      </c>
      <c r="Q1109" s="630">
        <v>635</v>
      </c>
    </row>
    <row r="1110" spans="1:17" ht="14.4" customHeight="1" x14ac:dyDescent="0.3">
      <c r="A1110" s="625" t="s">
        <v>6214</v>
      </c>
      <c r="B1110" s="626" t="s">
        <v>5138</v>
      </c>
      <c r="C1110" s="626" t="s">
        <v>5155</v>
      </c>
      <c r="D1110" s="626" t="s">
        <v>5277</v>
      </c>
      <c r="E1110" s="626" t="s">
        <v>5278</v>
      </c>
      <c r="F1110" s="629">
        <v>5</v>
      </c>
      <c r="G1110" s="629">
        <v>500</v>
      </c>
      <c r="H1110" s="629">
        <v>1</v>
      </c>
      <c r="I1110" s="629">
        <v>100</v>
      </c>
      <c r="J1110" s="629">
        <v>3</v>
      </c>
      <c r="K1110" s="629">
        <v>300</v>
      </c>
      <c r="L1110" s="629">
        <v>0.6</v>
      </c>
      <c r="M1110" s="629">
        <v>100</v>
      </c>
      <c r="N1110" s="629">
        <v>4</v>
      </c>
      <c r="O1110" s="629">
        <v>400</v>
      </c>
      <c r="P1110" s="642">
        <v>0.8</v>
      </c>
      <c r="Q1110" s="630">
        <v>100</v>
      </c>
    </row>
    <row r="1111" spans="1:17" ht="14.4" customHeight="1" x14ac:dyDescent="0.3">
      <c r="A1111" s="625" t="s">
        <v>6214</v>
      </c>
      <c r="B1111" s="626" t="s">
        <v>5138</v>
      </c>
      <c r="C1111" s="626" t="s">
        <v>5155</v>
      </c>
      <c r="D1111" s="626" t="s">
        <v>5182</v>
      </c>
      <c r="E1111" s="626" t="s">
        <v>5183</v>
      </c>
      <c r="F1111" s="629">
        <v>8</v>
      </c>
      <c r="G1111" s="629">
        <v>1240</v>
      </c>
      <c r="H1111" s="629">
        <v>1</v>
      </c>
      <c r="I1111" s="629">
        <v>155</v>
      </c>
      <c r="J1111" s="629">
        <v>61</v>
      </c>
      <c r="K1111" s="629">
        <v>9516</v>
      </c>
      <c r="L1111" s="629">
        <v>7.6741935483870964</v>
      </c>
      <c r="M1111" s="629">
        <v>156</v>
      </c>
      <c r="N1111" s="629"/>
      <c r="O1111" s="629"/>
      <c r="P1111" s="642"/>
      <c r="Q1111" s="630"/>
    </row>
    <row r="1112" spans="1:17" ht="14.4" customHeight="1" x14ac:dyDescent="0.3">
      <c r="A1112" s="625" t="s">
        <v>6214</v>
      </c>
      <c r="B1112" s="626" t="s">
        <v>5138</v>
      </c>
      <c r="C1112" s="626" t="s">
        <v>5155</v>
      </c>
      <c r="D1112" s="626" t="s">
        <v>5184</v>
      </c>
      <c r="E1112" s="626" t="s">
        <v>5183</v>
      </c>
      <c r="F1112" s="629">
        <v>49</v>
      </c>
      <c r="G1112" s="629">
        <v>3773</v>
      </c>
      <c r="H1112" s="629">
        <v>1</v>
      </c>
      <c r="I1112" s="629">
        <v>77</v>
      </c>
      <c r="J1112" s="629">
        <v>53</v>
      </c>
      <c r="K1112" s="629">
        <v>4134</v>
      </c>
      <c r="L1112" s="629">
        <v>1.0956798303737079</v>
      </c>
      <c r="M1112" s="629">
        <v>78</v>
      </c>
      <c r="N1112" s="629"/>
      <c r="O1112" s="629"/>
      <c r="P1112" s="642"/>
      <c r="Q1112" s="630"/>
    </row>
    <row r="1113" spans="1:17" ht="14.4" customHeight="1" x14ac:dyDescent="0.3">
      <c r="A1113" s="625" t="s">
        <v>6214</v>
      </c>
      <c r="B1113" s="626" t="s">
        <v>5138</v>
      </c>
      <c r="C1113" s="626" t="s">
        <v>5155</v>
      </c>
      <c r="D1113" s="626" t="s">
        <v>5185</v>
      </c>
      <c r="E1113" s="626" t="s">
        <v>5186</v>
      </c>
      <c r="F1113" s="629">
        <v>1293</v>
      </c>
      <c r="G1113" s="629">
        <v>297390</v>
      </c>
      <c r="H1113" s="629">
        <v>1</v>
      </c>
      <c r="I1113" s="629">
        <v>230</v>
      </c>
      <c r="J1113" s="629">
        <v>980</v>
      </c>
      <c r="K1113" s="629">
        <v>226380</v>
      </c>
      <c r="L1113" s="629">
        <v>0.76122263694139014</v>
      </c>
      <c r="M1113" s="629">
        <v>231</v>
      </c>
      <c r="N1113" s="629">
        <v>1222</v>
      </c>
      <c r="O1113" s="629">
        <v>283504</v>
      </c>
      <c r="P1113" s="642">
        <v>0.953307105148122</v>
      </c>
      <c r="Q1113" s="630">
        <v>232</v>
      </c>
    </row>
    <row r="1114" spans="1:17" ht="14.4" customHeight="1" x14ac:dyDescent="0.3">
      <c r="A1114" s="625" t="s">
        <v>6214</v>
      </c>
      <c r="B1114" s="626" t="s">
        <v>5138</v>
      </c>
      <c r="C1114" s="626" t="s">
        <v>5155</v>
      </c>
      <c r="D1114" s="626" t="s">
        <v>5187</v>
      </c>
      <c r="E1114" s="626" t="s">
        <v>5188</v>
      </c>
      <c r="F1114" s="629">
        <v>1244</v>
      </c>
      <c r="G1114" s="629">
        <v>143060</v>
      </c>
      <c r="H1114" s="629">
        <v>1</v>
      </c>
      <c r="I1114" s="629">
        <v>115</v>
      </c>
      <c r="J1114" s="629">
        <v>1367</v>
      </c>
      <c r="K1114" s="629">
        <v>158572</v>
      </c>
      <c r="L1114" s="629">
        <v>1.1084300293583111</v>
      </c>
      <c r="M1114" s="629">
        <v>116</v>
      </c>
      <c r="N1114" s="629">
        <v>1117</v>
      </c>
      <c r="O1114" s="629">
        <v>129572</v>
      </c>
      <c r="P1114" s="642">
        <v>0.90571788060953451</v>
      </c>
      <c r="Q1114" s="630">
        <v>116</v>
      </c>
    </row>
    <row r="1115" spans="1:17" ht="14.4" customHeight="1" x14ac:dyDescent="0.3">
      <c r="A1115" s="625" t="s">
        <v>6214</v>
      </c>
      <c r="B1115" s="626" t="s">
        <v>5138</v>
      </c>
      <c r="C1115" s="626" t="s">
        <v>5155</v>
      </c>
      <c r="D1115" s="626" t="s">
        <v>5189</v>
      </c>
      <c r="E1115" s="626" t="s">
        <v>5190</v>
      </c>
      <c r="F1115" s="629">
        <v>4</v>
      </c>
      <c r="G1115" s="629">
        <v>440</v>
      </c>
      <c r="H1115" s="629">
        <v>1</v>
      </c>
      <c r="I1115" s="629">
        <v>110</v>
      </c>
      <c r="J1115" s="629"/>
      <c r="K1115" s="629"/>
      <c r="L1115" s="629"/>
      <c r="M1115" s="629"/>
      <c r="N1115" s="629"/>
      <c r="O1115" s="629"/>
      <c r="P1115" s="642"/>
      <c r="Q1115" s="630"/>
    </row>
    <row r="1116" spans="1:17" ht="14.4" customHeight="1" x14ac:dyDescent="0.3">
      <c r="A1116" s="625" t="s">
        <v>6214</v>
      </c>
      <c r="B1116" s="626" t="s">
        <v>5138</v>
      </c>
      <c r="C1116" s="626" t="s">
        <v>5155</v>
      </c>
      <c r="D1116" s="626" t="s">
        <v>5193</v>
      </c>
      <c r="E1116" s="626" t="s">
        <v>5194</v>
      </c>
      <c r="F1116" s="629">
        <v>31</v>
      </c>
      <c r="G1116" s="629">
        <v>9114</v>
      </c>
      <c r="H1116" s="629">
        <v>1</v>
      </c>
      <c r="I1116" s="629">
        <v>294</v>
      </c>
      <c r="J1116" s="629">
        <v>2</v>
      </c>
      <c r="K1116" s="629">
        <v>590</v>
      </c>
      <c r="L1116" s="629">
        <v>6.4735571648014051E-2</v>
      </c>
      <c r="M1116" s="629">
        <v>295</v>
      </c>
      <c r="N1116" s="629">
        <v>4</v>
      </c>
      <c r="O1116" s="629">
        <v>1184</v>
      </c>
      <c r="P1116" s="642">
        <v>0.12991002852754005</v>
      </c>
      <c r="Q1116" s="630">
        <v>296</v>
      </c>
    </row>
    <row r="1117" spans="1:17" ht="14.4" customHeight="1" x14ac:dyDescent="0.3">
      <c r="A1117" s="625" t="s">
        <v>6214</v>
      </c>
      <c r="B1117" s="626" t="s">
        <v>5138</v>
      </c>
      <c r="C1117" s="626" t="s">
        <v>5155</v>
      </c>
      <c r="D1117" s="626" t="s">
        <v>5195</v>
      </c>
      <c r="E1117" s="626" t="s">
        <v>5196</v>
      </c>
      <c r="F1117" s="629">
        <v>14</v>
      </c>
      <c r="G1117" s="629">
        <v>4452</v>
      </c>
      <c r="H1117" s="629">
        <v>1</v>
      </c>
      <c r="I1117" s="629">
        <v>318</v>
      </c>
      <c r="J1117" s="629">
        <v>14</v>
      </c>
      <c r="K1117" s="629">
        <v>4466</v>
      </c>
      <c r="L1117" s="629">
        <v>1.0031446540880504</v>
      </c>
      <c r="M1117" s="629">
        <v>319</v>
      </c>
      <c r="N1117" s="629">
        <v>18</v>
      </c>
      <c r="O1117" s="629">
        <v>5760</v>
      </c>
      <c r="P1117" s="642">
        <v>1.2938005390835579</v>
      </c>
      <c r="Q1117" s="630">
        <v>320</v>
      </c>
    </row>
    <row r="1118" spans="1:17" ht="14.4" customHeight="1" x14ac:dyDescent="0.3">
      <c r="A1118" s="625" t="s">
        <v>6214</v>
      </c>
      <c r="B1118" s="626" t="s">
        <v>5138</v>
      </c>
      <c r="C1118" s="626" t="s">
        <v>5155</v>
      </c>
      <c r="D1118" s="626" t="s">
        <v>5197</v>
      </c>
      <c r="E1118" s="626" t="s">
        <v>5198</v>
      </c>
      <c r="F1118" s="629">
        <v>50</v>
      </c>
      <c r="G1118" s="629">
        <v>24100</v>
      </c>
      <c r="H1118" s="629">
        <v>1</v>
      </c>
      <c r="I1118" s="629">
        <v>482</v>
      </c>
      <c r="J1118" s="629">
        <v>33</v>
      </c>
      <c r="K1118" s="629">
        <v>15939</v>
      </c>
      <c r="L1118" s="629">
        <v>0.66136929460580918</v>
      </c>
      <c r="M1118" s="629">
        <v>483</v>
      </c>
      <c r="N1118" s="629">
        <v>48</v>
      </c>
      <c r="O1118" s="629">
        <v>23232</v>
      </c>
      <c r="P1118" s="642">
        <v>0.96398340248962655</v>
      </c>
      <c r="Q1118" s="630">
        <v>484</v>
      </c>
    </row>
    <row r="1119" spans="1:17" ht="14.4" customHeight="1" x14ac:dyDescent="0.3">
      <c r="A1119" s="625" t="s">
        <v>6214</v>
      </c>
      <c r="B1119" s="626" t="s">
        <v>5138</v>
      </c>
      <c r="C1119" s="626" t="s">
        <v>5155</v>
      </c>
      <c r="D1119" s="626" t="s">
        <v>5199</v>
      </c>
      <c r="E1119" s="626" t="s">
        <v>5200</v>
      </c>
      <c r="F1119" s="629">
        <v>63</v>
      </c>
      <c r="G1119" s="629">
        <v>42525</v>
      </c>
      <c r="H1119" s="629">
        <v>1</v>
      </c>
      <c r="I1119" s="629">
        <v>675</v>
      </c>
      <c r="J1119" s="629">
        <v>22</v>
      </c>
      <c r="K1119" s="629">
        <v>14872</v>
      </c>
      <c r="L1119" s="629">
        <v>0.34972369194591418</v>
      </c>
      <c r="M1119" s="629">
        <v>676</v>
      </c>
      <c r="N1119" s="629">
        <v>7</v>
      </c>
      <c r="O1119" s="629">
        <v>4739</v>
      </c>
      <c r="P1119" s="642">
        <v>0.111440329218107</v>
      </c>
      <c r="Q1119" s="630">
        <v>677</v>
      </c>
    </row>
    <row r="1120" spans="1:17" ht="14.4" customHeight="1" x14ac:dyDescent="0.3">
      <c r="A1120" s="625" t="s">
        <v>6214</v>
      </c>
      <c r="B1120" s="626" t="s">
        <v>5138</v>
      </c>
      <c r="C1120" s="626" t="s">
        <v>5155</v>
      </c>
      <c r="D1120" s="626" t="s">
        <v>5279</v>
      </c>
      <c r="E1120" s="626" t="s">
        <v>5280</v>
      </c>
      <c r="F1120" s="629">
        <v>584</v>
      </c>
      <c r="G1120" s="629">
        <v>427488</v>
      </c>
      <c r="H1120" s="629">
        <v>1</v>
      </c>
      <c r="I1120" s="629">
        <v>732</v>
      </c>
      <c r="J1120" s="629">
        <v>396</v>
      </c>
      <c r="K1120" s="629">
        <v>290268</v>
      </c>
      <c r="L1120" s="629">
        <v>0.67900853357287227</v>
      </c>
      <c r="M1120" s="629">
        <v>733</v>
      </c>
      <c r="N1120" s="629">
        <v>380</v>
      </c>
      <c r="O1120" s="629">
        <v>278920</v>
      </c>
      <c r="P1120" s="642">
        <v>0.652462759188562</v>
      </c>
      <c r="Q1120" s="630">
        <v>734</v>
      </c>
    </row>
    <row r="1121" spans="1:17" ht="14.4" customHeight="1" x14ac:dyDescent="0.3">
      <c r="A1121" s="625" t="s">
        <v>6214</v>
      </c>
      <c r="B1121" s="626" t="s">
        <v>5138</v>
      </c>
      <c r="C1121" s="626" t="s">
        <v>5155</v>
      </c>
      <c r="D1121" s="626" t="s">
        <v>5281</v>
      </c>
      <c r="E1121" s="626" t="s">
        <v>5280</v>
      </c>
      <c r="F1121" s="629">
        <v>8</v>
      </c>
      <c r="G1121" s="629">
        <v>6864</v>
      </c>
      <c r="H1121" s="629">
        <v>1</v>
      </c>
      <c r="I1121" s="629">
        <v>858</v>
      </c>
      <c r="J1121" s="629">
        <v>22</v>
      </c>
      <c r="K1121" s="629">
        <v>18898</v>
      </c>
      <c r="L1121" s="629">
        <v>2.7532051282051282</v>
      </c>
      <c r="M1121" s="629">
        <v>859</v>
      </c>
      <c r="N1121" s="629">
        <v>2</v>
      </c>
      <c r="O1121" s="629">
        <v>1720</v>
      </c>
      <c r="P1121" s="642">
        <v>0.25058275058275059</v>
      </c>
      <c r="Q1121" s="630">
        <v>860</v>
      </c>
    </row>
    <row r="1122" spans="1:17" ht="14.4" customHeight="1" x14ac:dyDescent="0.3">
      <c r="A1122" s="625" t="s">
        <v>6214</v>
      </c>
      <c r="B1122" s="626" t="s">
        <v>5138</v>
      </c>
      <c r="C1122" s="626" t="s">
        <v>5155</v>
      </c>
      <c r="D1122" s="626" t="s">
        <v>5306</v>
      </c>
      <c r="E1122" s="626" t="s">
        <v>5280</v>
      </c>
      <c r="F1122" s="629"/>
      <c r="G1122" s="629"/>
      <c r="H1122" s="629"/>
      <c r="I1122" s="629"/>
      <c r="J1122" s="629">
        <v>2</v>
      </c>
      <c r="K1122" s="629">
        <v>1884</v>
      </c>
      <c r="L1122" s="629"/>
      <c r="M1122" s="629">
        <v>942</v>
      </c>
      <c r="N1122" s="629"/>
      <c r="O1122" s="629"/>
      <c r="P1122" s="642"/>
      <c r="Q1122" s="630"/>
    </row>
    <row r="1123" spans="1:17" ht="14.4" customHeight="1" x14ac:dyDescent="0.3">
      <c r="A1123" s="625" t="s">
        <v>6214</v>
      </c>
      <c r="B1123" s="626" t="s">
        <v>5138</v>
      </c>
      <c r="C1123" s="626" t="s">
        <v>5155</v>
      </c>
      <c r="D1123" s="626" t="s">
        <v>5201</v>
      </c>
      <c r="E1123" s="626" t="s">
        <v>5202</v>
      </c>
      <c r="F1123" s="629">
        <v>3995</v>
      </c>
      <c r="G1123" s="629">
        <v>319600</v>
      </c>
      <c r="H1123" s="629">
        <v>1</v>
      </c>
      <c r="I1123" s="629">
        <v>80</v>
      </c>
      <c r="J1123" s="629">
        <v>3812</v>
      </c>
      <c r="K1123" s="629">
        <v>308772</v>
      </c>
      <c r="L1123" s="629">
        <v>0.96612015018773467</v>
      </c>
      <c r="M1123" s="629">
        <v>81</v>
      </c>
      <c r="N1123" s="629">
        <v>3411</v>
      </c>
      <c r="O1123" s="629">
        <v>279702</v>
      </c>
      <c r="P1123" s="642">
        <v>0.87516270337922408</v>
      </c>
      <c r="Q1123" s="630">
        <v>82</v>
      </c>
    </row>
    <row r="1124" spans="1:17" ht="14.4" customHeight="1" x14ac:dyDescent="0.3">
      <c r="A1124" s="625" t="s">
        <v>6214</v>
      </c>
      <c r="B1124" s="626" t="s">
        <v>5138</v>
      </c>
      <c r="C1124" s="626" t="s">
        <v>5155</v>
      </c>
      <c r="D1124" s="626" t="s">
        <v>5203</v>
      </c>
      <c r="E1124" s="626" t="s">
        <v>5204</v>
      </c>
      <c r="F1124" s="629">
        <v>10</v>
      </c>
      <c r="G1124" s="629">
        <v>2670</v>
      </c>
      <c r="H1124" s="629">
        <v>1</v>
      </c>
      <c r="I1124" s="629">
        <v>267</v>
      </c>
      <c r="J1124" s="629">
        <v>19</v>
      </c>
      <c r="K1124" s="629">
        <v>5092</v>
      </c>
      <c r="L1124" s="629">
        <v>1.9071161048689138</v>
      </c>
      <c r="M1124" s="629">
        <v>268</v>
      </c>
      <c r="N1124" s="629">
        <v>17</v>
      </c>
      <c r="O1124" s="629">
        <v>4573</v>
      </c>
      <c r="P1124" s="642">
        <v>1.7127340823970036</v>
      </c>
      <c r="Q1124" s="630">
        <v>269</v>
      </c>
    </row>
    <row r="1125" spans="1:17" ht="14.4" customHeight="1" x14ac:dyDescent="0.3">
      <c r="A1125" s="625" t="s">
        <v>6214</v>
      </c>
      <c r="B1125" s="626" t="s">
        <v>5138</v>
      </c>
      <c r="C1125" s="626" t="s">
        <v>5155</v>
      </c>
      <c r="D1125" s="626" t="s">
        <v>5282</v>
      </c>
      <c r="E1125" s="626" t="s">
        <v>5283</v>
      </c>
      <c r="F1125" s="629">
        <v>41</v>
      </c>
      <c r="G1125" s="629">
        <v>21402</v>
      </c>
      <c r="H1125" s="629">
        <v>1</v>
      </c>
      <c r="I1125" s="629">
        <v>522</v>
      </c>
      <c r="J1125" s="629">
        <v>6</v>
      </c>
      <c r="K1125" s="629">
        <v>3138</v>
      </c>
      <c r="L1125" s="629">
        <v>0.14662181104569666</v>
      </c>
      <c r="M1125" s="629">
        <v>523</v>
      </c>
      <c r="N1125" s="629">
        <v>22</v>
      </c>
      <c r="O1125" s="629">
        <v>11528</v>
      </c>
      <c r="P1125" s="642">
        <v>0.53864124848145034</v>
      </c>
      <c r="Q1125" s="630">
        <v>524</v>
      </c>
    </row>
    <row r="1126" spans="1:17" ht="14.4" customHeight="1" x14ac:dyDescent="0.3">
      <c r="A1126" s="625" t="s">
        <v>6214</v>
      </c>
      <c r="B1126" s="626" t="s">
        <v>5138</v>
      </c>
      <c r="C1126" s="626" t="s">
        <v>5155</v>
      </c>
      <c r="D1126" s="626" t="s">
        <v>5205</v>
      </c>
      <c r="E1126" s="626" t="s">
        <v>5206</v>
      </c>
      <c r="F1126" s="629">
        <v>1</v>
      </c>
      <c r="G1126" s="629">
        <v>332</v>
      </c>
      <c r="H1126" s="629">
        <v>1</v>
      </c>
      <c r="I1126" s="629">
        <v>332</v>
      </c>
      <c r="J1126" s="629"/>
      <c r="K1126" s="629"/>
      <c r="L1126" s="629"/>
      <c r="M1126" s="629"/>
      <c r="N1126" s="629">
        <v>1</v>
      </c>
      <c r="O1126" s="629">
        <v>335</v>
      </c>
      <c r="P1126" s="642">
        <v>1.0090361445783131</v>
      </c>
      <c r="Q1126" s="630">
        <v>335</v>
      </c>
    </row>
    <row r="1127" spans="1:17" ht="14.4" customHeight="1" x14ac:dyDescent="0.3">
      <c r="A1127" s="625" t="s">
        <v>6214</v>
      </c>
      <c r="B1127" s="626" t="s">
        <v>5138</v>
      </c>
      <c r="C1127" s="626" t="s">
        <v>5155</v>
      </c>
      <c r="D1127" s="626" t="s">
        <v>5211</v>
      </c>
      <c r="E1127" s="626" t="s">
        <v>5212</v>
      </c>
      <c r="F1127" s="629">
        <v>1</v>
      </c>
      <c r="G1127" s="629">
        <v>598</v>
      </c>
      <c r="H1127" s="629">
        <v>1</v>
      </c>
      <c r="I1127" s="629">
        <v>598</v>
      </c>
      <c r="J1127" s="629"/>
      <c r="K1127" s="629"/>
      <c r="L1127" s="629"/>
      <c r="M1127" s="629"/>
      <c r="N1127" s="629"/>
      <c r="O1127" s="629"/>
      <c r="P1127" s="642"/>
      <c r="Q1127" s="630"/>
    </row>
    <row r="1128" spans="1:17" ht="14.4" customHeight="1" x14ac:dyDescent="0.3">
      <c r="A1128" s="625" t="s">
        <v>6214</v>
      </c>
      <c r="B1128" s="626" t="s">
        <v>5138</v>
      </c>
      <c r="C1128" s="626" t="s">
        <v>5155</v>
      </c>
      <c r="D1128" s="626" t="s">
        <v>5217</v>
      </c>
      <c r="E1128" s="626" t="s">
        <v>5218</v>
      </c>
      <c r="F1128" s="629">
        <v>1</v>
      </c>
      <c r="G1128" s="629">
        <v>603</v>
      </c>
      <c r="H1128" s="629">
        <v>1</v>
      </c>
      <c r="I1128" s="629">
        <v>603</v>
      </c>
      <c r="J1128" s="629"/>
      <c r="K1128" s="629"/>
      <c r="L1128" s="629"/>
      <c r="M1128" s="629"/>
      <c r="N1128" s="629"/>
      <c r="O1128" s="629"/>
      <c r="P1128" s="642"/>
      <c r="Q1128" s="630"/>
    </row>
    <row r="1129" spans="1:17" ht="14.4" customHeight="1" x14ac:dyDescent="0.3">
      <c r="A1129" s="625" t="s">
        <v>6214</v>
      </c>
      <c r="B1129" s="626" t="s">
        <v>5138</v>
      </c>
      <c r="C1129" s="626" t="s">
        <v>5155</v>
      </c>
      <c r="D1129" s="626" t="s">
        <v>5219</v>
      </c>
      <c r="E1129" s="626" t="s">
        <v>5220</v>
      </c>
      <c r="F1129" s="629">
        <v>192</v>
      </c>
      <c r="G1129" s="629">
        <v>32832</v>
      </c>
      <c r="H1129" s="629">
        <v>1</v>
      </c>
      <c r="I1129" s="629">
        <v>171</v>
      </c>
      <c r="J1129" s="629">
        <v>134</v>
      </c>
      <c r="K1129" s="629">
        <v>23048</v>
      </c>
      <c r="L1129" s="629">
        <v>0.70199805068226118</v>
      </c>
      <c r="M1129" s="629">
        <v>172</v>
      </c>
      <c r="N1129" s="629">
        <v>116</v>
      </c>
      <c r="O1129" s="629">
        <v>19952</v>
      </c>
      <c r="P1129" s="642">
        <v>0.60769980506822607</v>
      </c>
      <c r="Q1129" s="630">
        <v>172</v>
      </c>
    </row>
    <row r="1130" spans="1:17" ht="14.4" customHeight="1" x14ac:dyDescent="0.3">
      <c r="A1130" s="625" t="s">
        <v>6214</v>
      </c>
      <c r="B1130" s="626" t="s">
        <v>5138</v>
      </c>
      <c r="C1130" s="626" t="s">
        <v>5155</v>
      </c>
      <c r="D1130" s="626" t="s">
        <v>5221</v>
      </c>
      <c r="E1130" s="626" t="s">
        <v>5194</v>
      </c>
      <c r="F1130" s="629">
        <v>5</v>
      </c>
      <c r="G1130" s="629">
        <v>1800</v>
      </c>
      <c r="H1130" s="629">
        <v>1</v>
      </c>
      <c r="I1130" s="629">
        <v>360</v>
      </c>
      <c r="J1130" s="629"/>
      <c r="K1130" s="629"/>
      <c r="L1130" s="629"/>
      <c r="M1130" s="629"/>
      <c r="N1130" s="629">
        <v>4</v>
      </c>
      <c r="O1130" s="629">
        <v>1460</v>
      </c>
      <c r="P1130" s="642">
        <v>0.81111111111111112</v>
      </c>
      <c r="Q1130" s="630">
        <v>365</v>
      </c>
    </row>
    <row r="1131" spans="1:17" ht="14.4" customHeight="1" x14ac:dyDescent="0.3">
      <c r="A1131" s="625" t="s">
        <v>6214</v>
      </c>
      <c r="B1131" s="626" t="s">
        <v>5138</v>
      </c>
      <c r="C1131" s="626" t="s">
        <v>5155</v>
      </c>
      <c r="D1131" s="626" t="s">
        <v>5222</v>
      </c>
      <c r="E1131" s="626" t="s">
        <v>5196</v>
      </c>
      <c r="F1131" s="629">
        <v>4</v>
      </c>
      <c r="G1131" s="629">
        <v>1536</v>
      </c>
      <c r="H1131" s="629">
        <v>1</v>
      </c>
      <c r="I1131" s="629">
        <v>384</v>
      </c>
      <c r="J1131" s="629">
        <v>18</v>
      </c>
      <c r="K1131" s="629">
        <v>6948</v>
      </c>
      <c r="L1131" s="629">
        <v>4.5234375</v>
      </c>
      <c r="M1131" s="629">
        <v>386</v>
      </c>
      <c r="N1131" s="629">
        <v>9</v>
      </c>
      <c r="O1131" s="629">
        <v>3501</v>
      </c>
      <c r="P1131" s="642">
        <v>2.279296875</v>
      </c>
      <c r="Q1131" s="630">
        <v>389</v>
      </c>
    </row>
    <row r="1132" spans="1:17" ht="14.4" customHeight="1" x14ac:dyDescent="0.3">
      <c r="A1132" s="625" t="s">
        <v>6214</v>
      </c>
      <c r="B1132" s="626" t="s">
        <v>5138</v>
      </c>
      <c r="C1132" s="626" t="s">
        <v>5155</v>
      </c>
      <c r="D1132" s="626" t="s">
        <v>5223</v>
      </c>
      <c r="E1132" s="626" t="s">
        <v>5198</v>
      </c>
      <c r="F1132" s="629">
        <v>71</v>
      </c>
      <c r="G1132" s="629">
        <v>38908</v>
      </c>
      <c r="H1132" s="629">
        <v>1</v>
      </c>
      <c r="I1132" s="629">
        <v>548</v>
      </c>
      <c r="J1132" s="629">
        <v>63</v>
      </c>
      <c r="K1132" s="629">
        <v>34650</v>
      </c>
      <c r="L1132" s="629">
        <v>0.89056235221548263</v>
      </c>
      <c r="M1132" s="629">
        <v>550</v>
      </c>
      <c r="N1132" s="629">
        <v>20</v>
      </c>
      <c r="O1132" s="629">
        <v>11060</v>
      </c>
      <c r="P1132" s="642">
        <v>0.28426030636372984</v>
      </c>
      <c r="Q1132" s="630">
        <v>553</v>
      </c>
    </row>
    <row r="1133" spans="1:17" ht="14.4" customHeight="1" x14ac:dyDescent="0.3">
      <c r="A1133" s="625" t="s">
        <v>6214</v>
      </c>
      <c r="B1133" s="626" t="s">
        <v>5138</v>
      </c>
      <c r="C1133" s="626" t="s">
        <v>5155</v>
      </c>
      <c r="D1133" s="626" t="s">
        <v>5224</v>
      </c>
      <c r="E1133" s="626" t="s">
        <v>5200</v>
      </c>
      <c r="F1133" s="629">
        <v>61</v>
      </c>
      <c r="G1133" s="629">
        <v>45201</v>
      </c>
      <c r="H1133" s="629">
        <v>1</v>
      </c>
      <c r="I1133" s="629">
        <v>741</v>
      </c>
      <c r="J1133" s="629">
        <v>126</v>
      </c>
      <c r="K1133" s="629">
        <v>93618</v>
      </c>
      <c r="L1133" s="629">
        <v>2.0711488683878674</v>
      </c>
      <c r="M1133" s="629">
        <v>743</v>
      </c>
      <c r="N1133" s="629">
        <v>231</v>
      </c>
      <c r="O1133" s="629">
        <v>172326</v>
      </c>
      <c r="P1133" s="642">
        <v>3.8124377779252669</v>
      </c>
      <c r="Q1133" s="630">
        <v>746</v>
      </c>
    </row>
    <row r="1134" spans="1:17" ht="14.4" customHeight="1" x14ac:dyDescent="0.3">
      <c r="A1134" s="625" t="s">
        <v>6214</v>
      </c>
      <c r="B1134" s="626" t="s">
        <v>5138</v>
      </c>
      <c r="C1134" s="626" t="s">
        <v>5155</v>
      </c>
      <c r="D1134" s="626" t="s">
        <v>5285</v>
      </c>
      <c r="E1134" s="626" t="s">
        <v>5280</v>
      </c>
      <c r="F1134" s="629">
        <v>2914</v>
      </c>
      <c r="G1134" s="629">
        <v>2325372</v>
      </c>
      <c r="H1134" s="629">
        <v>1</v>
      </c>
      <c r="I1134" s="629">
        <v>798</v>
      </c>
      <c r="J1134" s="629">
        <v>2921</v>
      </c>
      <c r="K1134" s="629">
        <v>2336800</v>
      </c>
      <c r="L1134" s="629">
        <v>1.0049144825000043</v>
      </c>
      <c r="M1134" s="629">
        <v>800</v>
      </c>
      <c r="N1134" s="629">
        <v>2666</v>
      </c>
      <c r="O1134" s="629">
        <v>2140798</v>
      </c>
      <c r="P1134" s="642">
        <v>0.92062603316802649</v>
      </c>
      <c r="Q1134" s="630">
        <v>803</v>
      </c>
    </row>
    <row r="1135" spans="1:17" ht="14.4" customHeight="1" x14ac:dyDescent="0.3">
      <c r="A1135" s="625" t="s">
        <v>6214</v>
      </c>
      <c r="B1135" s="626" t="s">
        <v>5138</v>
      </c>
      <c r="C1135" s="626" t="s">
        <v>5155</v>
      </c>
      <c r="D1135" s="626" t="s">
        <v>5286</v>
      </c>
      <c r="E1135" s="626" t="s">
        <v>5280</v>
      </c>
      <c r="F1135" s="629">
        <v>257</v>
      </c>
      <c r="G1135" s="629">
        <v>237468</v>
      </c>
      <c r="H1135" s="629">
        <v>1</v>
      </c>
      <c r="I1135" s="629">
        <v>924</v>
      </c>
      <c r="J1135" s="629">
        <v>290</v>
      </c>
      <c r="K1135" s="629">
        <v>268540</v>
      </c>
      <c r="L1135" s="629">
        <v>1.1308471036097496</v>
      </c>
      <c r="M1135" s="629">
        <v>926</v>
      </c>
      <c r="N1135" s="629">
        <v>131</v>
      </c>
      <c r="O1135" s="629">
        <v>121699</v>
      </c>
      <c r="P1135" s="642">
        <v>0.51248589283608736</v>
      </c>
      <c r="Q1135" s="630">
        <v>929</v>
      </c>
    </row>
    <row r="1136" spans="1:17" ht="14.4" customHeight="1" x14ac:dyDescent="0.3">
      <c r="A1136" s="625" t="s">
        <v>6214</v>
      </c>
      <c r="B1136" s="626" t="s">
        <v>5138</v>
      </c>
      <c r="C1136" s="626" t="s">
        <v>5155</v>
      </c>
      <c r="D1136" s="626" t="s">
        <v>5287</v>
      </c>
      <c r="E1136" s="626" t="s">
        <v>5280</v>
      </c>
      <c r="F1136" s="629">
        <v>89</v>
      </c>
      <c r="G1136" s="629">
        <v>89623</v>
      </c>
      <c r="H1136" s="629">
        <v>1</v>
      </c>
      <c r="I1136" s="629">
        <v>1007</v>
      </c>
      <c r="J1136" s="629"/>
      <c r="K1136" s="629"/>
      <c r="L1136" s="629"/>
      <c r="M1136" s="629"/>
      <c r="N1136" s="629">
        <v>1</v>
      </c>
      <c r="O1136" s="629">
        <v>1012</v>
      </c>
      <c r="P1136" s="642">
        <v>1.1291744306706984E-2</v>
      </c>
      <c r="Q1136" s="630">
        <v>1012</v>
      </c>
    </row>
    <row r="1137" spans="1:17" ht="14.4" customHeight="1" x14ac:dyDescent="0.3">
      <c r="A1137" s="625" t="s">
        <v>6214</v>
      </c>
      <c r="B1137" s="626" t="s">
        <v>5138</v>
      </c>
      <c r="C1137" s="626" t="s">
        <v>5155</v>
      </c>
      <c r="D1137" s="626" t="s">
        <v>5225</v>
      </c>
      <c r="E1137" s="626" t="s">
        <v>5206</v>
      </c>
      <c r="F1137" s="629">
        <v>1</v>
      </c>
      <c r="G1137" s="629">
        <v>432</v>
      </c>
      <c r="H1137" s="629">
        <v>1</v>
      </c>
      <c r="I1137" s="629">
        <v>432</v>
      </c>
      <c r="J1137" s="629"/>
      <c r="K1137" s="629"/>
      <c r="L1137" s="629"/>
      <c r="M1137" s="629"/>
      <c r="N1137" s="629">
        <v>1</v>
      </c>
      <c r="O1137" s="629">
        <v>439</v>
      </c>
      <c r="P1137" s="642">
        <v>1.0162037037037037</v>
      </c>
      <c r="Q1137" s="630">
        <v>439</v>
      </c>
    </row>
    <row r="1138" spans="1:17" ht="14.4" customHeight="1" x14ac:dyDescent="0.3">
      <c r="A1138" s="625" t="s">
        <v>6214</v>
      </c>
      <c r="B1138" s="626" t="s">
        <v>5138</v>
      </c>
      <c r="C1138" s="626" t="s">
        <v>5155</v>
      </c>
      <c r="D1138" s="626" t="s">
        <v>5227</v>
      </c>
      <c r="E1138" s="626" t="s">
        <v>5214</v>
      </c>
      <c r="F1138" s="629"/>
      <c r="G1138" s="629"/>
      <c r="H1138" s="629"/>
      <c r="I1138" s="629"/>
      <c r="J1138" s="629"/>
      <c r="K1138" s="629"/>
      <c r="L1138" s="629"/>
      <c r="M1138" s="629"/>
      <c r="N1138" s="629">
        <v>2</v>
      </c>
      <c r="O1138" s="629">
        <v>1636</v>
      </c>
      <c r="P1138" s="642"/>
      <c r="Q1138" s="630">
        <v>818</v>
      </c>
    </row>
    <row r="1139" spans="1:17" ht="14.4" customHeight="1" x14ac:dyDescent="0.3">
      <c r="A1139" s="625" t="s">
        <v>6214</v>
      </c>
      <c r="B1139" s="626" t="s">
        <v>5138</v>
      </c>
      <c r="C1139" s="626" t="s">
        <v>5155</v>
      </c>
      <c r="D1139" s="626" t="s">
        <v>5228</v>
      </c>
      <c r="E1139" s="626" t="s">
        <v>5220</v>
      </c>
      <c r="F1139" s="629">
        <v>684</v>
      </c>
      <c r="G1139" s="629">
        <v>140220</v>
      </c>
      <c r="H1139" s="629">
        <v>1</v>
      </c>
      <c r="I1139" s="629">
        <v>205</v>
      </c>
      <c r="J1139" s="629">
        <v>818</v>
      </c>
      <c r="K1139" s="629">
        <v>168508</v>
      </c>
      <c r="L1139" s="629">
        <v>1.2017401226643845</v>
      </c>
      <c r="M1139" s="629">
        <v>206</v>
      </c>
      <c r="N1139" s="629">
        <v>774</v>
      </c>
      <c r="O1139" s="629">
        <v>160218</v>
      </c>
      <c r="P1139" s="642">
        <v>1.1426187419768934</v>
      </c>
      <c r="Q1139" s="630">
        <v>207</v>
      </c>
    </row>
    <row r="1140" spans="1:17" ht="14.4" customHeight="1" x14ac:dyDescent="0.3">
      <c r="A1140" s="625" t="s">
        <v>6214</v>
      </c>
      <c r="B1140" s="626" t="s">
        <v>5138</v>
      </c>
      <c r="C1140" s="626" t="s">
        <v>5155</v>
      </c>
      <c r="D1140" s="626" t="s">
        <v>5231</v>
      </c>
      <c r="E1140" s="626" t="s">
        <v>5232</v>
      </c>
      <c r="F1140" s="629">
        <v>7</v>
      </c>
      <c r="G1140" s="629">
        <v>2268</v>
      </c>
      <c r="H1140" s="629">
        <v>1</v>
      </c>
      <c r="I1140" s="629">
        <v>324</v>
      </c>
      <c r="J1140" s="629">
        <v>5</v>
      </c>
      <c r="K1140" s="629">
        <v>1630</v>
      </c>
      <c r="L1140" s="629">
        <v>0.71869488536155202</v>
      </c>
      <c r="M1140" s="629">
        <v>326</v>
      </c>
      <c r="N1140" s="629">
        <v>8</v>
      </c>
      <c r="O1140" s="629">
        <v>2616</v>
      </c>
      <c r="P1140" s="642">
        <v>1.1534391534391535</v>
      </c>
      <c r="Q1140" s="630">
        <v>327</v>
      </c>
    </row>
    <row r="1141" spans="1:17" ht="14.4" customHeight="1" x14ac:dyDescent="0.3">
      <c r="A1141" s="625" t="s">
        <v>6214</v>
      </c>
      <c r="B1141" s="626" t="s">
        <v>5138</v>
      </c>
      <c r="C1141" s="626" t="s">
        <v>5155</v>
      </c>
      <c r="D1141" s="626" t="s">
        <v>5239</v>
      </c>
      <c r="E1141" s="626" t="s">
        <v>5240</v>
      </c>
      <c r="F1141" s="629">
        <v>2</v>
      </c>
      <c r="G1141" s="629">
        <v>0</v>
      </c>
      <c r="H1141" s="629"/>
      <c r="I1141" s="629">
        <v>0</v>
      </c>
      <c r="J1141" s="629"/>
      <c r="K1141" s="629"/>
      <c r="L1141" s="629"/>
      <c r="M1141" s="629"/>
      <c r="N1141" s="629"/>
      <c r="O1141" s="629"/>
      <c r="P1141" s="642"/>
      <c r="Q1141" s="630"/>
    </row>
    <row r="1142" spans="1:17" ht="14.4" customHeight="1" x14ac:dyDescent="0.3">
      <c r="A1142" s="625" t="s">
        <v>6214</v>
      </c>
      <c r="B1142" s="626" t="s">
        <v>5634</v>
      </c>
      <c r="C1142" s="626" t="s">
        <v>5155</v>
      </c>
      <c r="D1142" s="626" t="s">
        <v>5295</v>
      </c>
      <c r="E1142" s="626" t="s">
        <v>5296</v>
      </c>
      <c r="F1142" s="629">
        <v>3</v>
      </c>
      <c r="G1142" s="629">
        <v>0</v>
      </c>
      <c r="H1142" s="629"/>
      <c r="I1142" s="629">
        <v>0</v>
      </c>
      <c r="J1142" s="629"/>
      <c r="K1142" s="629"/>
      <c r="L1142" s="629"/>
      <c r="M1142" s="629"/>
      <c r="N1142" s="629"/>
      <c r="O1142" s="629"/>
      <c r="P1142" s="642"/>
      <c r="Q1142" s="630"/>
    </row>
    <row r="1143" spans="1:17" ht="14.4" customHeight="1" x14ac:dyDescent="0.3">
      <c r="A1143" s="625" t="s">
        <v>6215</v>
      </c>
      <c r="B1143" s="626" t="s">
        <v>5138</v>
      </c>
      <c r="C1143" s="626" t="s">
        <v>5144</v>
      </c>
      <c r="D1143" s="626" t="s">
        <v>5271</v>
      </c>
      <c r="E1143" s="626" t="s">
        <v>5272</v>
      </c>
      <c r="F1143" s="629"/>
      <c r="G1143" s="629"/>
      <c r="H1143" s="629"/>
      <c r="I1143" s="629"/>
      <c r="J1143" s="629"/>
      <c r="K1143" s="629"/>
      <c r="L1143" s="629"/>
      <c r="M1143" s="629"/>
      <c r="N1143" s="629">
        <v>8</v>
      </c>
      <c r="O1143" s="629">
        <v>7238</v>
      </c>
      <c r="P1143" s="642"/>
      <c r="Q1143" s="630">
        <v>904.75</v>
      </c>
    </row>
    <row r="1144" spans="1:17" ht="14.4" customHeight="1" x14ac:dyDescent="0.3">
      <c r="A1144" s="625" t="s">
        <v>6215</v>
      </c>
      <c r="B1144" s="626" t="s">
        <v>5138</v>
      </c>
      <c r="C1144" s="626" t="s">
        <v>5155</v>
      </c>
      <c r="D1144" s="626" t="s">
        <v>5170</v>
      </c>
      <c r="E1144" s="626" t="s">
        <v>5171</v>
      </c>
      <c r="F1144" s="629">
        <v>1</v>
      </c>
      <c r="G1144" s="629">
        <v>34</v>
      </c>
      <c r="H1144" s="629">
        <v>1</v>
      </c>
      <c r="I1144" s="629">
        <v>34</v>
      </c>
      <c r="J1144" s="629"/>
      <c r="K1144" s="629"/>
      <c r="L1144" s="629"/>
      <c r="M1144" s="629"/>
      <c r="N1144" s="629"/>
      <c r="O1144" s="629"/>
      <c r="P1144" s="642"/>
      <c r="Q1144" s="630"/>
    </row>
    <row r="1145" spans="1:17" ht="14.4" customHeight="1" x14ac:dyDescent="0.3">
      <c r="A1145" s="625" t="s">
        <v>6215</v>
      </c>
      <c r="B1145" s="626" t="s">
        <v>5138</v>
      </c>
      <c r="C1145" s="626" t="s">
        <v>5155</v>
      </c>
      <c r="D1145" s="626" t="s">
        <v>5176</v>
      </c>
      <c r="E1145" s="626" t="s">
        <v>5177</v>
      </c>
      <c r="F1145" s="629"/>
      <c r="G1145" s="629"/>
      <c r="H1145" s="629"/>
      <c r="I1145" s="629"/>
      <c r="J1145" s="629">
        <v>1</v>
      </c>
      <c r="K1145" s="629">
        <v>632</v>
      </c>
      <c r="L1145" s="629"/>
      <c r="M1145" s="629">
        <v>632</v>
      </c>
      <c r="N1145" s="629"/>
      <c r="O1145" s="629"/>
      <c r="P1145" s="642"/>
      <c r="Q1145" s="630"/>
    </row>
    <row r="1146" spans="1:17" ht="14.4" customHeight="1" x14ac:dyDescent="0.3">
      <c r="A1146" s="625" t="s">
        <v>6215</v>
      </c>
      <c r="B1146" s="626" t="s">
        <v>5138</v>
      </c>
      <c r="C1146" s="626" t="s">
        <v>5155</v>
      </c>
      <c r="D1146" s="626" t="s">
        <v>5277</v>
      </c>
      <c r="E1146" s="626" t="s">
        <v>5278</v>
      </c>
      <c r="F1146" s="629"/>
      <c r="G1146" s="629"/>
      <c r="H1146" s="629"/>
      <c r="I1146" s="629"/>
      <c r="J1146" s="629">
        <v>1</v>
      </c>
      <c r="K1146" s="629">
        <v>100</v>
      </c>
      <c r="L1146" s="629"/>
      <c r="M1146" s="629">
        <v>100</v>
      </c>
      <c r="N1146" s="629"/>
      <c r="O1146" s="629"/>
      <c r="P1146" s="642"/>
      <c r="Q1146" s="630"/>
    </row>
    <row r="1147" spans="1:17" ht="14.4" customHeight="1" x14ac:dyDescent="0.3">
      <c r="A1147" s="625" t="s">
        <v>6215</v>
      </c>
      <c r="B1147" s="626" t="s">
        <v>5138</v>
      </c>
      <c r="C1147" s="626" t="s">
        <v>5155</v>
      </c>
      <c r="D1147" s="626" t="s">
        <v>5182</v>
      </c>
      <c r="E1147" s="626" t="s">
        <v>5183</v>
      </c>
      <c r="F1147" s="629">
        <v>1</v>
      </c>
      <c r="G1147" s="629">
        <v>155</v>
      </c>
      <c r="H1147" s="629">
        <v>1</v>
      </c>
      <c r="I1147" s="629">
        <v>155</v>
      </c>
      <c r="J1147" s="629">
        <v>9</v>
      </c>
      <c r="K1147" s="629">
        <v>1404</v>
      </c>
      <c r="L1147" s="629">
        <v>9.0580645161290327</v>
      </c>
      <c r="M1147" s="629">
        <v>156</v>
      </c>
      <c r="N1147" s="629"/>
      <c r="O1147" s="629"/>
      <c r="P1147" s="642"/>
      <c r="Q1147" s="630"/>
    </row>
    <row r="1148" spans="1:17" ht="14.4" customHeight="1" x14ac:dyDescent="0.3">
      <c r="A1148" s="625" t="s">
        <v>6215</v>
      </c>
      <c r="B1148" s="626" t="s">
        <v>5138</v>
      </c>
      <c r="C1148" s="626" t="s">
        <v>5155</v>
      </c>
      <c r="D1148" s="626" t="s">
        <v>5184</v>
      </c>
      <c r="E1148" s="626" t="s">
        <v>5183</v>
      </c>
      <c r="F1148" s="629">
        <v>16</v>
      </c>
      <c r="G1148" s="629">
        <v>1232</v>
      </c>
      <c r="H1148" s="629">
        <v>1</v>
      </c>
      <c r="I1148" s="629">
        <v>77</v>
      </c>
      <c r="J1148" s="629">
        <v>20</v>
      </c>
      <c r="K1148" s="629">
        <v>1560</v>
      </c>
      <c r="L1148" s="629">
        <v>1.2662337662337662</v>
      </c>
      <c r="M1148" s="629">
        <v>78</v>
      </c>
      <c r="N1148" s="629"/>
      <c r="O1148" s="629"/>
      <c r="P1148" s="642"/>
      <c r="Q1148" s="630"/>
    </row>
    <row r="1149" spans="1:17" ht="14.4" customHeight="1" x14ac:dyDescent="0.3">
      <c r="A1149" s="625" t="s">
        <v>6215</v>
      </c>
      <c r="B1149" s="626" t="s">
        <v>5138</v>
      </c>
      <c r="C1149" s="626" t="s">
        <v>5155</v>
      </c>
      <c r="D1149" s="626" t="s">
        <v>5185</v>
      </c>
      <c r="E1149" s="626" t="s">
        <v>5186</v>
      </c>
      <c r="F1149" s="629">
        <v>339</v>
      </c>
      <c r="G1149" s="629">
        <v>77970</v>
      </c>
      <c r="H1149" s="629">
        <v>1</v>
      </c>
      <c r="I1149" s="629">
        <v>230</v>
      </c>
      <c r="J1149" s="629">
        <v>187</v>
      </c>
      <c r="K1149" s="629">
        <v>43197</v>
      </c>
      <c r="L1149" s="629">
        <v>0.55402077722200849</v>
      </c>
      <c r="M1149" s="629">
        <v>231</v>
      </c>
      <c r="N1149" s="629">
        <v>203</v>
      </c>
      <c r="O1149" s="629">
        <v>47096</v>
      </c>
      <c r="P1149" s="642">
        <v>0.60402718994485061</v>
      </c>
      <c r="Q1149" s="630">
        <v>232</v>
      </c>
    </row>
    <row r="1150" spans="1:17" ht="14.4" customHeight="1" x14ac:dyDescent="0.3">
      <c r="A1150" s="625" t="s">
        <v>6215</v>
      </c>
      <c r="B1150" s="626" t="s">
        <v>5138</v>
      </c>
      <c r="C1150" s="626" t="s">
        <v>5155</v>
      </c>
      <c r="D1150" s="626" t="s">
        <v>5187</v>
      </c>
      <c r="E1150" s="626" t="s">
        <v>5188</v>
      </c>
      <c r="F1150" s="629">
        <v>349</v>
      </c>
      <c r="G1150" s="629">
        <v>40135</v>
      </c>
      <c r="H1150" s="629">
        <v>1</v>
      </c>
      <c r="I1150" s="629">
        <v>115</v>
      </c>
      <c r="J1150" s="629">
        <v>412</v>
      </c>
      <c r="K1150" s="629">
        <v>47792</v>
      </c>
      <c r="L1150" s="629">
        <v>1.1907811137411237</v>
      </c>
      <c r="M1150" s="629">
        <v>116</v>
      </c>
      <c r="N1150" s="629">
        <v>529</v>
      </c>
      <c r="O1150" s="629">
        <v>61364</v>
      </c>
      <c r="P1150" s="642">
        <v>1.5289398280802293</v>
      </c>
      <c r="Q1150" s="630">
        <v>116</v>
      </c>
    </row>
    <row r="1151" spans="1:17" ht="14.4" customHeight="1" x14ac:dyDescent="0.3">
      <c r="A1151" s="625" t="s">
        <v>6215</v>
      </c>
      <c r="B1151" s="626" t="s">
        <v>5138</v>
      </c>
      <c r="C1151" s="626" t="s">
        <v>5155</v>
      </c>
      <c r="D1151" s="626" t="s">
        <v>5189</v>
      </c>
      <c r="E1151" s="626" t="s">
        <v>5190</v>
      </c>
      <c r="F1151" s="629">
        <v>2</v>
      </c>
      <c r="G1151" s="629">
        <v>220</v>
      </c>
      <c r="H1151" s="629">
        <v>1</v>
      </c>
      <c r="I1151" s="629">
        <v>110</v>
      </c>
      <c r="J1151" s="629"/>
      <c r="K1151" s="629"/>
      <c r="L1151" s="629"/>
      <c r="M1151" s="629"/>
      <c r="N1151" s="629"/>
      <c r="O1151" s="629"/>
      <c r="P1151" s="642"/>
      <c r="Q1151" s="630"/>
    </row>
    <row r="1152" spans="1:17" ht="14.4" customHeight="1" x14ac:dyDescent="0.3">
      <c r="A1152" s="625" t="s">
        <v>6215</v>
      </c>
      <c r="B1152" s="626" t="s">
        <v>5138</v>
      </c>
      <c r="C1152" s="626" t="s">
        <v>5155</v>
      </c>
      <c r="D1152" s="626" t="s">
        <v>5195</v>
      </c>
      <c r="E1152" s="626" t="s">
        <v>5196</v>
      </c>
      <c r="F1152" s="629">
        <v>6</v>
      </c>
      <c r="G1152" s="629">
        <v>1908</v>
      </c>
      <c r="H1152" s="629">
        <v>1</v>
      </c>
      <c r="I1152" s="629">
        <v>318</v>
      </c>
      <c r="J1152" s="629">
        <v>1</v>
      </c>
      <c r="K1152" s="629">
        <v>319</v>
      </c>
      <c r="L1152" s="629">
        <v>0.16719077568134172</v>
      </c>
      <c r="M1152" s="629">
        <v>319</v>
      </c>
      <c r="N1152" s="629"/>
      <c r="O1152" s="629"/>
      <c r="P1152" s="642"/>
      <c r="Q1152" s="630"/>
    </row>
    <row r="1153" spans="1:17" ht="14.4" customHeight="1" x14ac:dyDescent="0.3">
      <c r="A1153" s="625" t="s">
        <v>6215</v>
      </c>
      <c r="B1153" s="626" t="s">
        <v>5138</v>
      </c>
      <c r="C1153" s="626" t="s">
        <v>5155</v>
      </c>
      <c r="D1153" s="626" t="s">
        <v>5197</v>
      </c>
      <c r="E1153" s="626" t="s">
        <v>5198</v>
      </c>
      <c r="F1153" s="629">
        <v>6</v>
      </c>
      <c r="G1153" s="629">
        <v>2892</v>
      </c>
      <c r="H1153" s="629">
        <v>1</v>
      </c>
      <c r="I1153" s="629">
        <v>482</v>
      </c>
      <c r="J1153" s="629">
        <v>3</v>
      </c>
      <c r="K1153" s="629">
        <v>1449</v>
      </c>
      <c r="L1153" s="629">
        <v>0.50103734439834025</v>
      </c>
      <c r="M1153" s="629">
        <v>483</v>
      </c>
      <c r="N1153" s="629">
        <v>5</v>
      </c>
      <c r="O1153" s="629">
        <v>2420</v>
      </c>
      <c r="P1153" s="642">
        <v>0.83679114799446752</v>
      </c>
      <c r="Q1153" s="630">
        <v>484</v>
      </c>
    </row>
    <row r="1154" spans="1:17" ht="14.4" customHeight="1" x14ac:dyDescent="0.3">
      <c r="A1154" s="625" t="s">
        <v>6215</v>
      </c>
      <c r="B1154" s="626" t="s">
        <v>5138</v>
      </c>
      <c r="C1154" s="626" t="s">
        <v>5155</v>
      </c>
      <c r="D1154" s="626" t="s">
        <v>5199</v>
      </c>
      <c r="E1154" s="626" t="s">
        <v>5200</v>
      </c>
      <c r="F1154" s="629">
        <v>31</v>
      </c>
      <c r="G1154" s="629">
        <v>20925</v>
      </c>
      <c r="H1154" s="629">
        <v>1</v>
      </c>
      <c r="I1154" s="629">
        <v>675</v>
      </c>
      <c r="J1154" s="629">
        <v>2</v>
      </c>
      <c r="K1154" s="629">
        <v>1352</v>
      </c>
      <c r="L1154" s="629">
        <v>6.4611708482676222E-2</v>
      </c>
      <c r="M1154" s="629">
        <v>676</v>
      </c>
      <c r="N1154" s="629">
        <v>3</v>
      </c>
      <c r="O1154" s="629">
        <v>2031</v>
      </c>
      <c r="P1154" s="642">
        <v>9.7060931899641573E-2</v>
      </c>
      <c r="Q1154" s="630">
        <v>677</v>
      </c>
    </row>
    <row r="1155" spans="1:17" ht="14.4" customHeight="1" x14ac:dyDescent="0.3">
      <c r="A1155" s="625" t="s">
        <v>6215</v>
      </c>
      <c r="B1155" s="626" t="s">
        <v>5138</v>
      </c>
      <c r="C1155" s="626" t="s">
        <v>5155</v>
      </c>
      <c r="D1155" s="626" t="s">
        <v>5279</v>
      </c>
      <c r="E1155" s="626" t="s">
        <v>5280</v>
      </c>
      <c r="F1155" s="629">
        <v>427</v>
      </c>
      <c r="G1155" s="629">
        <v>312564</v>
      </c>
      <c r="H1155" s="629">
        <v>1</v>
      </c>
      <c r="I1155" s="629">
        <v>732</v>
      </c>
      <c r="J1155" s="629">
        <v>192</v>
      </c>
      <c r="K1155" s="629">
        <v>140736</v>
      </c>
      <c r="L1155" s="629">
        <v>0.45026298614043841</v>
      </c>
      <c r="M1155" s="629">
        <v>733</v>
      </c>
      <c r="N1155" s="629">
        <v>102</v>
      </c>
      <c r="O1155" s="629">
        <v>74868</v>
      </c>
      <c r="P1155" s="642">
        <v>0.23952854455407532</v>
      </c>
      <c r="Q1155" s="630">
        <v>734</v>
      </c>
    </row>
    <row r="1156" spans="1:17" ht="14.4" customHeight="1" x14ac:dyDescent="0.3">
      <c r="A1156" s="625" t="s">
        <v>6215</v>
      </c>
      <c r="B1156" s="626" t="s">
        <v>5138</v>
      </c>
      <c r="C1156" s="626" t="s">
        <v>5155</v>
      </c>
      <c r="D1156" s="626" t="s">
        <v>5281</v>
      </c>
      <c r="E1156" s="626" t="s">
        <v>5280</v>
      </c>
      <c r="F1156" s="629">
        <v>19</v>
      </c>
      <c r="G1156" s="629">
        <v>16302</v>
      </c>
      <c r="H1156" s="629">
        <v>1</v>
      </c>
      <c r="I1156" s="629">
        <v>858</v>
      </c>
      <c r="J1156" s="629">
        <v>5</v>
      </c>
      <c r="K1156" s="629">
        <v>4295</v>
      </c>
      <c r="L1156" s="629">
        <v>0.26346460556986873</v>
      </c>
      <c r="M1156" s="629">
        <v>859</v>
      </c>
      <c r="N1156" s="629">
        <v>23</v>
      </c>
      <c r="O1156" s="629">
        <v>19780</v>
      </c>
      <c r="P1156" s="642">
        <v>1.2133480554533187</v>
      </c>
      <c r="Q1156" s="630">
        <v>860</v>
      </c>
    </row>
    <row r="1157" spans="1:17" ht="14.4" customHeight="1" x14ac:dyDescent="0.3">
      <c r="A1157" s="625" t="s">
        <v>6215</v>
      </c>
      <c r="B1157" s="626" t="s">
        <v>5138</v>
      </c>
      <c r="C1157" s="626" t="s">
        <v>5155</v>
      </c>
      <c r="D1157" s="626" t="s">
        <v>5201</v>
      </c>
      <c r="E1157" s="626" t="s">
        <v>5202</v>
      </c>
      <c r="F1157" s="629">
        <v>1129</v>
      </c>
      <c r="G1157" s="629">
        <v>90320</v>
      </c>
      <c r="H1157" s="629">
        <v>1</v>
      </c>
      <c r="I1157" s="629">
        <v>80</v>
      </c>
      <c r="J1157" s="629">
        <v>919</v>
      </c>
      <c r="K1157" s="629">
        <v>74439</v>
      </c>
      <c r="L1157" s="629">
        <v>0.82416961913197517</v>
      </c>
      <c r="M1157" s="629">
        <v>81</v>
      </c>
      <c r="N1157" s="629">
        <v>777</v>
      </c>
      <c r="O1157" s="629">
        <v>63714</v>
      </c>
      <c r="P1157" s="642">
        <v>0.70542515500442871</v>
      </c>
      <c r="Q1157" s="630">
        <v>82</v>
      </c>
    </row>
    <row r="1158" spans="1:17" ht="14.4" customHeight="1" x14ac:dyDescent="0.3">
      <c r="A1158" s="625" t="s">
        <v>6215</v>
      </c>
      <c r="B1158" s="626" t="s">
        <v>5138</v>
      </c>
      <c r="C1158" s="626" t="s">
        <v>5155</v>
      </c>
      <c r="D1158" s="626" t="s">
        <v>5203</v>
      </c>
      <c r="E1158" s="626" t="s">
        <v>5204</v>
      </c>
      <c r="F1158" s="629">
        <v>3</v>
      </c>
      <c r="G1158" s="629">
        <v>801</v>
      </c>
      <c r="H1158" s="629">
        <v>1</v>
      </c>
      <c r="I1158" s="629">
        <v>267</v>
      </c>
      <c r="J1158" s="629"/>
      <c r="K1158" s="629"/>
      <c r="L1158" s="629"/>
      <c r="M1158" s="629"/>
      <c r="N1158" s="629">
        <v>1</v>
      </c>
      <c r="O1158" s="629">
        <v>269</v>
      </c>
      <c r="P1158" s="642">
        <v>0.3358302122347066</v>
      </c>
      <c r="Q1158" s="630">
        <v>269</v>
      </c>
    </row>
    <row r="1159" spans="1:17" ht="14.4" customHeight="1" x14ac:dyDescent="0.3">
      <c r="A1159" s="625" t="s">
        <v>6215</v>
      </c>
      <c r="B1159" s="626" t="s">
        <v>5138</v>
      </c>
      <c r="C1159" s="626" t="s">
        <v>5155</v>
      </c>
      <c r="D1159" s="626" t="s">
        <v>5282</v>
      </c>
      <c r="E1159" s="626" t="s">
        <v>5283</v>
      </c>
      <c r="F1159" s="629">
        <v>6</v>
      </c>
      <c r="G1159" s="629">
        <v>3132</v>
      </c>
      <c r="H1159" s="629">
        <v>1</v>
      </c>
      <c r="I1159" s="629">
        <v>522</v>
      </c>
      <c r="J1159" s="629"/>
      <c r="K1159" s="629"/>
      <c r="L1159" s="629"/>
      <c r="M1159" s="629"/>
      <c r="N1159" s="629">
        <v>7</v>
      </c>
      <c r="O1159" s="629">
        <v>3668</v>
      </c>
      <c r="P1159" s="642">
        <v>1.1711366538952745</v>
      </c>
      <c r="Q1159" s="630">
        <v>524</v>
      </c>
    </row>
    <row r="1160" spans="1:17" ht="14.4" customHeight="1" x14ac:dyDescent="0.3">
      <c r="A1160" s="625" t="s">
        <v>6215</v>
      </c>
      <c r="B1160" s="626" t="s">
        <v>5138</v>
      </c>
      <c r="C1160" s="626" t="s">
        <v>5155</v>
      </c>
      <c r="D1160" s="626" t="s">
        <v>5211</v>
      </c>
      <c r="E1160" s="626" t="s">
        <v>5212</v>
      </c>
      <c r="F1160" s="629"/>
      <c r="G1160" s="629"/>
      <c r="H1160" s="629"/>
      <c r="I1160" s="629"/>
      <c r="J1160" s="629">
        <v>1</v>
      </c>
      <c r="K1160" s="629">
        <v>599</v>
      </c>
      <c r="L1160" s="629"/>
      <c r="M1160" s="629">
        <v>599</v>
      </c>
      <c r="N1160" s="629"/>
      <c r="O1160" s="629"/>
      <c r="P1160" s="642"/>
      <c r="Q1160" s="630"/>
    </row>
    <row r="1161" spans="1:17" ht="14.4" customHeight="1" x14ac:dyDescent="0.3">
      <c r="A1161" s="625" t="s">
        <v>6215</v>
      </c>
      <c r="B1161" s="626" t="s">
        <v>5138</v>
      </c>
      <c r="C1161" s="626" t="s">
        <v>5155</v>
      </c>
      <c r="D1161" s="626" t="s">
        <v>5219</v>
      </c>
      <c r="E1161" s="626" t="s">
        <v>5220</v>
      </c>
      <c r="F1161" s="629">
        <v>101</v>
      </c>
      <c r="G1161" s="629">
        <v>17271</v>
      </c>
      <c r="H1161" s="629">
        <v>1</v>
      </c>
      <c r="I1161" s="629">
        <v>171</v>
      </c>
      <c r="J1161" s="629">
        <v>40</v>
      </c>
      <c r="K1161" s="629">
        <v>6880</v>
      </c>
      <c r="L1161" s="629">
        <v>0.39835562503618782</v>
      </c>
      <c r="M1161" s="629">
        <v>172</v>
      </c>
      <c r="N1161" s="629">
        <v>25</v>
      </c>
      <c r="O1161" s="629">
        <v>4300</v>
      </c>
      <c r="P1161" s="642">
        <v>0.2489722656476174</v>
      </c>
      <c r="Q1161" s="630">
        <v>172</v>
      </c>
    </row>
    <row r="1162" spans="1:17" ht="14.4" customHeight="1" x14ac:dyDescent="0.3">
      <c r="A1162" s="625" t="s">
        <v>6215</v>
      </c>
      <c r="B1162" s="626" t="s">
        <v>5138</v>
      </c>
      <c r="C1162" s="626" t="s">
        <v>5155</v>
      </c>
      <c r="D1162" s="626" t="s">
        <v>5221</v>
      </c>
      <c r="E1162" s="626" t="s">
        <v>5194</v>
      </c>
      <c r="F1162" s="629"/>
      <c r="G1162" s="629"/>
      <c r="H1162" s="629"/>
      <c r="I1162" s="629"/>
      <c r="J1162" s="629">
        <v>1</v>
      </c>
      <c r="K1162" s="629">
        <v>362</v>
      </c>
      <c r="L1162" s="629"/>
      <c r="M1162" s="629">
        <v>362</v>
      </c>
      <c r="N1162" s="629"/>
      <c r="O1162" s="629"/>
      <c r="P1162" s="642"/>
      <c r="Q1162" s="630"/>
    </row>
    <row r="1163" spans="1:17" ht="14.4" customHeight="1" x14ac:dyDescent="0.3">
      <c r="A1163" s="625" t="s">
        <v>6215</v>
      </c>
      <c r="B1163" s="626" t="s">
        <v>5138</v>
      </c>
      <c r="C1163" s="626" t="s">
        <v>5155</v>
      </c>
      <c r="D1163" s="626" t="s">
        <v>5222</v>
      </c>
      <c r="E1163" s="626" t="s">
        <v>5196</v>
      </c>
      <c r="F1163" s="629">
        <v>2</v>
      </c>
      <c r="G1163" s="629">
        <v>768</v>
      </c>
      <c r="H1163" s="629">
        <v>1</v>
      </c>
      <c r="I1163" s="629">
        <v>384</v>
      </c>
      <c r="J1163" s="629"/>
      <c r="K1163" s="629"/>
      <c r="L1163" s="629"/>
      <c r="M1163" s="629"/>
      <c r="N1163" s="629">
        <v>1</v>
      </c>
      <c r="O1163" s="629">
        <v>389</v>
      </c>
      <c r="P1163" s="642">
        <v>0.50651041666666663</v>
      </c>
      <c r="Q1163" s="630">
        <v>389</v>
      </c>
    </row>
    <row r="1164" spans="1:17" ht="14.4" customHeight="1" x14ac:dyDescent="0.3">
      <c r="A1164" s="625" t="s">
        <v>6215</v>
      </c>
      <c r="B1164" s="626" t="s">
        <v>5138</v>
      </c>
      <c r="C1164" s="626" t="s">
        <v>5155</v>
      </c>
      <c r="D1164" s="626" t="s">
        <v>5223</v>
      </c>
      <c r="E1164" s="626" t="s">
        <v>5198</v>
      </c>
      <c r="F1164" s="629">
        <v>15</v>
      </c>
      <c r="G1164" s="629">
        <v>8220</v>
      </c>
      <c r="H1164" s="629">
        <v>1</v>
      </c>
      <c r="I1164" s="629">
        <v>548</v>
      </c>
      <c r="J1164" s="629"/>
      <c r="K1164" s="629"/>
      <c r="L1164" s="629"/>
      <c r="M1164" s="629"/>
      <c r="N1164" s="629">
        <v>10</v>
      </c>
      <c r="O1164" s="629">
        <v>5530</v>
      </c>
      <c r="P1164" s="642">
        <v>0.67274939172749393</v>
      </c>
      <c r="Q1164" s="630">
        <v>553</v>
      </c>
    </row>
    <row r="1165" spans="1:17" ht="14.4" customHeight="1" x14ac:dyDescent="0.3">
      <c r="A1165" s="625" t="s">
        <v>6215</v>
      </c>
      <c r="B1165" s="626" t="s">
        <v>5138</v>
      </c>
      <c r="C1165" s="626" t="s">
        <v>5155</v>
      </c>
      <c r="D1165" s="626" t="s">
        <v>5224</v>
      </c>
      <c r="E1165" s="626" t="s">
        <v>5200</v>
      </c>
      <c r="F1165" s="629">
        <v>34</v>
      </c>
      <c r="G1165" s="629">
        <v>25194</v>
      </c>
      <c r="H1165" s="629">
        <v>1</v>
      </c>
      <c r="I1165" s="629">
        <v>741</v>
      </c>
      <c r="J1165" s="629">
        <v>2</v>
      </c>
      <c r="K1165" s="629">
        <v>1486</v>
      </c>
      <c r="L1165" s="629">
        <v>5.8982297372390254E-2</v>
      </c>
      <c r="M1165" s="629">
        <v>743</v>
      </c>
      <c r="N1165" s="629">
        <v>24</v>
      </c>
      <c r="O1165" s="629">
        <v>17904</v>
      </c>
      <c r="P1165" s="642">
        <v>0.71064539175994279</v>
      </c>
      <c r="Q1165" s="630">
        <v>746</v>
      </c>
    </row>
    <row r="1166" spans="1:17" ht="14.4" customHeight="1" x14ac:dyDescent="0.3">
      <c r="A1166" s="625" t="s">
        <v>6215</v>
      </c>
      <c r="B1166" s="626" t="s">
        <v>5138</v>
      </c>
      <c r="C1166" s="626" t="s">
        <v>5155</v>
      </c>
      <c r="D1166" s="626" t="s">
        <v>5285</v>
      </c>
      <c r="E1166" s="626" t="s">
        <v>5280</v>
      </c>
      <c r="F1166" s="629">
        <v>432</v>
      </c>
      <c r="G1166" s="629">
        <v>344736</v>
      </c>
      <c r="H1166" s="629">
        <v>1</v>
      </c>
      <c r="I1166" s="629">
        <v>798</v>
      </c>
      <c r="J1166" s="629">
        <v>579</v>
      </c>
      <c r="K1166" s="629">
        <v>463200</v>
      </c>
      <c r="L1166" s="629">
        <v>1.3436368699526595</v>
      </c>
      <c r="M1166" s="629">
        <v>800</v>
      </c>
      <c r="N1166" s="629">
        <v>583</v>
      </c>
      <c r="O1166" s="629">
        <v>468149</v>
      </c>
      <c r="P1166" s="642">
        <v>1.3579927828831337</v>
      </c>
      <c r="Q1166" s="630">
        <v>803</v>
      </c>
    </row>
    <row r="1167" spans="1:17" ht="14.4" customHeight="1" x14ac:dyDescent="0.3">
      <c r="A1167" s="625" t="s">
        <v>6215</v>
      </c>
      <c r="B1167" s="626" t="s">
        <v>5138</v>
      </c>
      <c r="C1167" s="626" t="s">
        <v>5155</v>
      </c>
      <c r="D1167" s="626" t="s">
        <v>5286</v>
      </c>
      <c r="E1167" s="626" t="s">
        <v>5280</v>
      </c>
      <c r="F1167" s="629">
        <v>150</v>
      </c>
      <c r="G1167" s="629">
        <v>138600</v>
      </c>
      <c r="H1167" s="629">
        <v>1</v>
      </c>
      <c r="I1167" s="629">
        <v>924</v>
      </c>
      <c r="J1167" s="629">
        <v>188</v>
      </c>
      <c r="K1167" s="629">
        <v>174088</v>
      </c>
      <c r="L1167" s="629">
        <v>1.2560461760461761</v>
      </c>
      <c r="M1167" s="629">
        <v>926</v>
      </c>
      <c r="N1167" s="629">
        <v>44</v>
      </c>
      <c r="O1167" s="629">
        <v>40876</v>
      </c>
      <c r="P1167" s="642">
        <v>0.29492063492063492</v>
      </c>
      <c r="Q1167" s="630">
        <v>929</v>
      </c>
    </row>
    <row r="1168" spans="1:17" ht="14.4" customHeight="1" x14ac:dyDescent="0.3">
      <c r="A1168" s="625" t="s">
        <v>6215</v>
      </c>
      <c r="B1168" s="626" t="s">
        <v>5138</v>
      </c>
      <c r="C1168" s="626" t="s">
        <v>5155</v>
      </c>
      <c r="D1168" s="626" t="s">
        <v>5287</v>
      </c>
      <c r="E1168" s="626" t="s">
        <v>5280</v>
      </c>
      <c r="F1168" s="629">
        <v>46</v>
      </c>
      <c r="G1168" s="629">
        <v>46322</v>
      </c>
      <c r="H1168" s="629">
        <v>1</v>
      </c>
      <c r="I1168" s="629">
        <v>1007</v>
      </c>
      <c r="J1168" s="629"/>
      <c r="K1168" s="629"/>
      <c r="L1168" s="629"/>
      <c r="M1168" s="629"/>
      <c r="N1168" s="629"/>
      <c r="O1168" s="629"/>
      <c r="P1168" s="642"/>
      <c r="Q1168" s="630"/>
    </row>
    <row r="1169" spans="1:17" ht="14.4" customHeight="1" x14ac:dyDescent="0.3">
      <c r="A1169" s="625" t="s">
        <v>6215</v>
      </c>
      <c r="B1169" s="626" t="s">
        <v>5138</v>
      </c>
      <c r="C1169" s="626" t="s">
        <v>5155</v>
      </c>
      <c r="D1169" s="626" t="s">
        <v>5228</v>
      </c>
      <c r="E1169" s="626" t="s">
        <v>5220</v>
      </c>
      <c r="F1169" s="629">
        <v>114</v>
      </c>
      <c r="G1169" s="629">
        <v>23370</v>
      </c>
      <c r="H1169" s="629">
        <v>1</v>
      </c>
      <c r="I1169" s="629">
        <v>205</v>
      </c>
      <c r="J1169" s="629">
        <v>143</v>
      </c>
      <c r="K1169" s="629">
        <v>29458</v>
      </c>
      <c r="L1169" s="629">
        <v>1.260504920838682</v>
      </c>
      <c r="M1169" s="629">
        <v>206</v>
      </c>
      <c r="N1169" s="629">
        <v>136</v>
      </c>
      <c r="O1169" s="629">
        <v>28152</v>
      </c>
      <c r="P1169" s="642">
        <v>1.2046213093709885</v>
      </c>
      <c r="Q1169" s="630">
        <v>207</v>
      </c>
    </row>
    <row r="1170" spans="1:17" ht="14.4" customHeight="1" x14ac:dyDescent="0.3">
      <c r="A1170" s="625" t="s">
        <v>6215</v>
      </c>
      <c r="B1170" s="626" t="s">
        <v>5138</v>
      </c>
      <c r="C1170" s="626" t="s">
        <v>5155</v>
      </c>
      <c r="D1170" s="626" t="s">
        <v>5239</v>
      </c>
      <c r="E1170" s="626" t="s">
        <v>5240</v>
      </c>
      <c r="F1170" s="629">
        <v>1</v>
      </c>
      <c r="G1170" s="629">
        <v>0</v>
      </c>
      <c r="H1170" s="629"/>
      <c r="I1170" s="629">
        <v>0</v>
      </c>
      <c r="J1170" s="629">
        <v>2</v>
      </c>
      <c r="K1170" s="629">
        <v>0</v>
      </c>
      <c r="L1170" s="629"/>
      <c r="M1170" s="629">
        <v>0</v>
      </c>
      <c r="N1170" s="629">
        <v>2</v>
      </c>
      <c r="O1170" s="629">
        <v>0</v>
      </c>
      <c r="P1170" s="642"/>
      <c r="Q1170" s="630">
        <v>0</v>
      </c>
    </row>
    <row r="1171" spans="1:17" ht="14.4" customHeight="1" x14ac:dyDescent="0.3">
      <c r="A1171" s="625" t="s">
        <v>6216</v>
      </c>
      <c r="B1171" s="626" t="s">
        <v>5138</v>
      </c>
      <c r="C1171" s="626" t="s">
        <v>5144</v>
      </c>
      <c r="D1171" s="626" t="s">
        <v>5271</v>
      </c>
      <c r="E1171" s="626" t="s">
        <v>5272</v>
      </c>
      <c r="F1171" s="629"/>
      <c r="G1171" s="629"/>
      <c r="H1171" s="629"/>
      <c r="I1171" s="629"/>
      <c r="J1171" s="629"/>
      <c r="K1171" s="629"/>
      <c r="L1171" s="629"/>
      <c r="M1171" s="629"/>
      <c r="N1171" s="629">
        <v>9</v>
      </c>
      <c r="O1171" s="629">
        <v>8142.75</v>
      </c>
      <c r="P1171" s="642"/>
      <c r="Q1171" s="630">
        <v>904.75</v>
      </c>
    </row>
    <row r="1172" spans="1:17" ht="14.4" customHeight="1" x14ac:dyDescent="0.3">
      <c r="A1172" s="625" t="s">
        <v>6216</v>
      </c>
      <c r="B1172" s="626" t="s">
        <v>5138</v>
      </c>
      <c r="C1172" s="626" t="s">
        <v>5155</v>
      </c>
      <c r="D1172" s="626" t="s">
        <v>5170</v>
      </c>
      <c r="E1172" s="626" t="s">
        <v>5171</v>
      </c>
      <c r="F1172" s="629">
        <v>2</v>
      </c>
      <c r="G1172" s="629">
        <v>68</v>
      </c>
      <c r="H1172" s="629">
        <v>1</v>
      </c>
      <c r="I1172" s="629">
        <v>34</v>
      </c>
      <c r="J1172" s="629">
        <v>3</v>
      </c>
      <c r="K1172" s="629">
        <v>102</v>
      </c>
      <c r="L1172" s="629">
        <v>1.5</v>
      </c>
      <c r="M1172" s="629">
        <v>34</v>
      </c>
      <c r="N1172" s="629"/>
      <c r="O1172" s="629"/>
      <c r="P1172" s="642"/>
      <c r="Q1172" s="630"/>
    </row>
    <row r="1173" spans="1:17" ht="14.4" customHeight="1" x14ac:dyDescent="0.3">
      <c r="A1173" s="625" t="s">
        <v>6216</v>
      </c>
      <c r="B1173" s="626" t="s">
        <v>5138</v>
      </c>
      <c r="C1173" s="626" t="s">
        <v>5155</v>
      </c>
      <c r="D1173" s="626" t="s">
        <v>5174</v>
      </c>
      <c r="E1173" s="626" t="s">
        <v>5175</v>
      </c>
      <c r="F1173" s="629"/>
      <c r="G1173" s="629"/>
      <c r="H1173" s="629"/>
      <c r="I1173" s="629"/>
      <c r="J1173" s="629"/>
      <c r="K1173" s="629"/>
      <c r="L1173" s="629"/>
      <c r="M1173" s="629"/>
      <c r="N1173" s="629">
        <v>1</v>
      </c>
      <c r="O1173" s="629">
        <v>0</v>
      </c>
      <c r="P1173" s="642"/>
      <c r="Q1173" s="630">
        <v>0</v>
      </c>
    </row>
    <row r="1174" spans="1:17" ht="14.4" customHeight="1" x14ac:dyDescent="0.3">
      <c r="A1174" s="625" t="s">
        <v>6216</v>
      </c>
      <c r="B1174" s="626" t="s">
        <v>5138</v>
      </c>
      <c r="C1174" s="626" t="s">
        <v>5155</v>
      </c>
      <c r="D1174" s="626" t="s">
        <v>5176</v>
      </c>
      <c r="E1174" s="626" t="s">
        <v>5177</v>
      </c>
      <c r="F1174" s="629">
        <v>2</v>
      </c>
      <c r="G1174" s="629">
        <v>1260</v>
      </c>
      <c r="H1174" s="629">
        <v>1</v>
      </c>
      <c r="I1174" s="629">
        <v>630</v>
      </c>
      <c r="J1174" s="629"/>
      <c r="K1174" s="629"/>
      <c r="L1174" s="629"/>
      <c r="M1174" s="629"/>
      <c r="N1174" s="629"/>
      <c r="O1174" s="629"/>
      <c r="P1174" s="642"/>
      <c r="Q1174" s="630"/>
    </row>
    <row r="1175" spans="1:17" ht="14.4" customHeight="1" x14ac:dyDescent="0.3">
      <c r="A1175" s="625" t="s">
        <v>6216</v>
      </c>
      <c r="B1175" s="626" t="s">
        <v>5138</v>
      </c>
      <c r="C1175" s="626" t="s">
        <v>5155</v>
      </c>
      <c r="D1175" s="626" t="s">
        <v>5277</v>
      </c>
      <c r="E1175" s="626" t="s">
        <v>5278</v>
      </c>
      <c r="F1175" s="629"/>
      <c r="G1175" s="629"/>
      <c r="H1175" s="629"/>
      <c r="I1175" s="629"/>
      <c r="J1175" s="629"/>
      <c r="K1175" s="629"/>
      <c r="L1175" s="629"/>
      <c r="M1175" s="629"/>
      <c r="N1175" s="629">
        <v>1</v>
      </c>
      <c r="O1175" s="629">
        <v>100</v>
      </c>
      <c r="P1175" s="642"/>
      <c r="Q1175" s="630">
        <v>100</v>
      </c>
    </row>
    <row r="1176" spans="1:17" ht="14.4" customHeight="1" x14ac:dyDescent="0.3">
      <c r="A1176" s="625" t="s">
        <v>6216</v>
      </c>
      <c r="B1176" s="626" t="s">
        <v>5138</v>
      </c>
      <c r="C1176" s="626" t="s">
        <v>5155</v>
      </c>
      <c r="D1176" s="626" t="s">
        <v>5182</v>
      </c>
      <c r="E1176" s="626" t="s">
        <v>5183</v>
      </c>
      <c r="F1176" s="629">
        <v>1</v>
      </c>
      <c r="G1176" s="629">
        <v>155</v>
      </c>
      <c r="H1176" s="629">
        <v>1</v>
      </c>
      <c r="I1176" s="629">
        <v>155</v>
      </c>
      <c r="J1176" s="629">
        <v>2</v>
      </c>
      <c r="K1176" s="629">
        <v>312</v>
      </c>
      <c r="L1176" s="629">
        <v>2.0129032258064514</v>
      </c>
      <c r="M1176" s="629">
        <v>156</v>
      </c>
      <c r="N1176" s="629"/>
      <c r="O1176" s="629"/>
      <c r="P1176" s="642"/>
      <c r="Q1176" s="630"/>
    </row>
    <row r="1177" spans="1:17" ht="14.4" customHeight="1" x14ac:dyDescent="0.3">
      <c r="A1177" s="625" t="s">
        <v>6216</v>
      </c>
      <c r="B1177" s="626" t="s">
        <v>5138</v>
      </c>
      <c r="C1177" s="626" t="s">
        <v>5155</v>
      </c>
      <c r="D1177" s="626" t="s">
        <v>5184</v>
      </c>
      <c r="E1177" s="626" t="s">
        <v>5183</v>
      </c>
      <c r="F1177" s="629">
        <v>13</v>
      </c>
      <c r="G1177" s="629">
        <v>1001</v>
      </c>
      <c r="H1177" s="629">
        <v>1</v>
      </c>
      <c r="I1177" s="629">
        <v>77</v>
      </c>
      <c r="J1177" s="629">
        <v>6</v>
      </c>
      <c r="K1177" s="629">
        <v>468</v>
      </c>
      <c r="L1177" s="629">
        <v>0.46753246753246752</v>
      </c>
      <c r="M1177" s="629">
        <v>78</v>
      </c>
      <c r="N1177" s="629"/>
      <c r="O1177" s="629"/>
      <c r="P1177" s="642"/>
      <c r="Q1177" s="630"/>
    </row>
    <row r="1178" spans="1:17" ht="14.4" customHeight="1" x14ac:dyDescent="0.3">
      <c r="A1178" s="625" t="s">
        <v>6216</v>
      </c>
      <c r="B1178" s="626" t="s">
        <v>5138</v>
      </c>
      <c r="C1178" s="626" t="s">
        <v>5155</v>
      </c>
      <c r="D1178" s="626" t="s">
        <v>5185</v>
      </c>
      <c r="E1178" s="626" t="s">
        <v>5186</v>
      </c>
      <c r="F1178" s="629">
        <v>385</v>
      </c>
      <c r="G1178" s="629">
        <v>88550</v>
      </c>
      <c r="H1178" s="629">
        <v>1</v>
      </c>
      <c r="I1178" s="629">
        <v>230</v>
      </c>
      <c r="J1178" s="629">
        <v>151</v>
      </c>
      <c r="K1178" s="629">
        <v>34881</v>
      </c>
      <c r="L1178" s="629">
        <v>0.39391304347826089</v>
      </c>
      <c r="M1178" s="629">
        <v>231</v>
      </c>
      <c r="N1178" s="629">
        <v>292</v>
      </c>
      <c r="O1178" s="629">
        <v>67744</v>
      </c>
      <c r="P1178" s="642">
        <v>0.76503670242800681</v>
      </c>
      <c r="Q1178" s="630">
        <v>232</v>
      </c>
    </row>
    <row r="1179" spans="1:17" ht="14.4" customHeight="1" x14ac:dyDescent="0.3">
      <c r="A1179" s="625" t="s">
        <v>6216</v>
      </c>
      <c r="B1179" s="626" t="s">
        <v>5138</v>
      </c>
      <c r="C1179" s="626" t="s">
        <v>5155</v>
      </c>
      <c r="D1179" s="626" t="s">
        <v>5187</v>
      </c>
      <c r="E1179" s="626" t="s">
        <v>5188</v>
      </c>
      <c r="F1179" s="629">
        <v>74</v>
      </c>
      <c r="G1179" s="629">
        <v>8510</v>
      </c>
      <c r="H1179" s="629">
        <v>1</v>
      </c>
      <c r="I1179" s="629">
        <v>115</v>
      </c>
      <c r="J1179" s="629">
        <v>74</v>
      </c>
      <c r="K1179" s="629">
        <v>8584</v>
      </c>
      <c r="L1179" s="629">
        <v>1.008695652173913</v>
      </c>
      <c r="M1179" s="629">
        <v>116</v>
      </c>
      <c r="N1179" s="629">
        <v>93</v>
      </c>
      <c r="O1179" s="629">
        <v>10788</v>
      </c>
      <c r="P1179" s="642">
        <v>1.2676850763807286</v>
      </c>
      <c r="Q1179" s="630">
        <v>116</v>
      </c>
    </row>
    <row r="1180" spans="1:17" ht="14.4" customHeight="1" x14ac:dyDescent="0.3">
      <c r="A1180" s="625" t="s">
        <v>6216</v>
      </c>
      <c r="B1180" s="626" t="s">
        <v>5138</v>
      </c>
      <c r="C1180" s="626" t="s">
        <v>5155</v>
      </c>
      <c r="D1180" s="626" t="s">
        <v>5189</v>
      </c>
      <c r="E1180" s="626" t="s">
        <v>5190</v>
      </c>
      <c r="F1180" s="629">
        <v>6</v>
      </c>
      <c r="G1180" s="629">
        <v>660</v>
      </c>
      <c r="H1180" s="629">
        <v>1</v>
      </c>
      <c r="I1180" s="629">
        <v>110</v>
      </c>
      <c r="J1180" s="629"/>
      <c r="K1180" s="629"/>
      <c r="L1180" s="629"/>
      <c r="M1180" s="629"/>
      <c r="N1180" s="629"/>
      <c r="O1180" s="629"/>
      <c r="P1180" s="642"/>
      <c r="Q1180" s="630"/>
    </row>
    <row r="1181" spans="1:17" ht="14.4" customHeight="1" x14ac:dyDescent="0.3">
      <c r="A1181" s="625" t="s">
        <v>6216</v>
      </c>
      <c r="B1181" s="626" t="s">
        <v>5138</v>
      </c>
      <c r="C1181" s="626" t="s">
        <v>5155</v>
      </c>
      <c r="D1181" s="626" t="s">
        <v>5193</v>
      </c>
      <c r="E1181" s="626" t="s">
        <v>5194</v>
      </c>
      <c r="F1181" s="629">
        <v>77</v>
      </c>
      <c r="G1181" s="629">
        <v>22638</v>
      </c>
      <c r="H1181" s="629">
        <v>1</v>
      </c>
      <c r="I1181" s="629">
        <v>294</v>
      </c>
      <c r="J1181" s="629">
        <v>47</v>
      </c>
      <c r="K1181" s="629">
        <v>13865</v>
      </c>
      <c r="L1181" s="629">
        <v>0.61246576552699006</v>
      </c>
      <c r="M1181" s="629">
        <v>295</v>
      </c>
      <c r="N1181" s="629">
        <v>50</v>
      </c>
      <c r="O1181" s="629">
        <v>14800</v>
      </c>
      <c r="P1181" s="642">
        <v>0.65376800070677621</v>
      </c>
      <c r="Q1181" s="630">
        <v>296</v>
      </c>
    </row>
    <row r="1182" spans="1:17" ht="14.4" customHeight="1" x14ac:dyDescent="0.3">
      <c r="A1182" s="625" t="s">
        <v>6216</v>
      </c>
      <c r="B1182" s="626" t="s">
        <v>5138</v>
      </c>
      <c r="C1182" s="626" t="s">
        <v>5155</v>
      </c>
      <c r="D1182" s="626" t="s">
        <v>5195</v>
      </c>
      <c r="E1182" s="626" t="s">
        <v>5196</v>
      </c>
      <c r="F1182" s="629">
        <v>4</v>
      </c>
      <c r="G1182" s="629">
        <v>1272</v>
      </c>
      <c r="H1182" s="629">
        <v>1</v>
      </c>
      <c r="I1182" s="629">
        <v>318</v>
      </c>
      <c r="J1182" s="629"/>
      <c r="K1182" s="629"/>
      <c r="L1182" s="629"/>
      <c r="M1182" s="629"/>
      <c r="N1182" s="629">
        <v>2</v>
      </c>
      <c r="O1182" s="629">
        <v>640</v>
      </c>
      <c r="P1182" s="642">
        <v>0.50314465408805031</v>
      </c>
      <c r="Q1182" s="630">
        <v>320</v>
      </c>
    </row>
    <row r="1183" spans="1:17" ht="14.4" customHeight="1" x14ac:dyDescent="0.3">
      <c r="A1183" s="625" t="s">
        <v>6216</v>
      </c>
      <c r="B1183" s="626" t="s">
        <v>5138</v>
      </c>
      <c r="C1183" s="626" t="s">
        <v>5155</v>
      </c>
      <c r="D1183" s="626" t="s">
        <v>5197</v>
      </c>
      <c r="E1183" s="626" t="s">
        <v>5198</v>
      </c>
      <c r="F1183" s="629">
        <v>56</v>
      </c>
      <c r="G1183" s="629">
        <v>26992</v>
      </c>
      <c r="H1183" s="629">
        <v>1</v>
      </c>
      <c r="I1183" s="629">
        <v>482</v>
      </c>
      <c r="J1183" s="629">
        <v>28</v>
      </c>
      <c r="K1183" s="629">
        <v>13524</v>
      </c>
      <c r="L1183" s="629">
        <v>0.50103734439834025</v>
      </c>
      <c r="M1183" s="629">
        <v>483</v>
      </c>
      <c r="N1183" s="629">
        <v>14</v>
      </c>
      <c r="O1183" s="629">
        <v>6776</v>
      </c>
      <c r="P1183" s="642">
        <v>0.25103734439834025</v>
      </c>
      <c r="Q1183" s="630">
        <v>484</v>
      </c>
    </row>
    <row r="1184" spans="1:17" ht="14.4" customHeight="1" x14ac:dyDescent="0.3">
      <c r="A1184" s="625" t="s">
        <v>6216</v>
      </c>
      <c r="B1184" s="626" t="s">
        <v>5138</v>
      </c>
      <c r="C1184" s="626" t="s">
        <v>5155</v>
      </c>
      <c r="D1184" s="626" t="s">
        <v>5199</v>
      </c>
      <c r="E1184" s="626" t="s">
        <v>5200</v>
      </c>
      <c r="F1184" s="629">
        <v>143</v>
      </c>
      <c r="G1184" s="629">
        <v>96525</v>
      </c>
      <c r="H1184" s="629">
        <v>1</v>
      </c>
      <c r="I1184" s="629">
        <v>675</v>
      </c>
      <c r="J1184" s="629">
        <v>175</v>
      </c>
      <c r="K1184" s="629">
        <v>118300</v>
      </c>
      <c r="L1184" s="629">
        <v>1.2255892255892256</v>
      </c>
      <c r="M1184" s="629">
        <v>676</v>
      </c>
      <c r="N1184" s="629">
        <v>27</v>
      </c>
      <c r="O1184" s="629">
        <v>18279</v>
      </c>
      <c r="P1184" s="642">
        <v>0.18937062937062937</v>
      </c>
      <c r="Q1184" s="630">
        <v>677</v>
      </c>
    </row>
    <row r="1185" spans="1:17" ht="14.4" customHeight="1" x14ac:dyDescent="0.3">
      <c r="A1185" s="625" t="s">
        <v>6216</v>
      </c>
      <c r="B1185" s="626" t="s">
        <v>5138</v>
      </c>
      <c r="C1185" s="626" t="s">
        <v>5155</v>
      </c>
      <c r="D1185" s="626" t="s">
        <v>5279</v>
      </c>
      <c r="E1185" s="626" t="s">
        <v>5280</v>
      </c>
      <c r="F1185" s="629">
        <v>80</v>
      </c>
      <c r="G1185" s="629">
        <v>58560</v>
      </c>
      <c r="H1185" s="629">
        <v>1</v>
      </c>
      <c r="I1185" s="629">
        <v>732</v>
      </c>
      <c r="J1185" s="629">
        <v>41</v>
      </c>
      <c r="K1185" s="629">
        <v>30053</v>
      </c>
      <c r="L1185" s="629">
        <v>0.51320013661202191</v>
      </c>
      <c r="M1185" s="629">
        <v>733</v>
      </c>
      <c r="N1185" s="629">
        <v>72</v>
      </c>
      <c r="O1185" s="629">
        <v>52848</v>
      </c>
      <c r="P1185" s="642">
        <v>0.90245901639344261</v>
      </c>
      <c r="Q1185" s="630">
        <v>734</v>
      </c>
    </row>
    <row r="1186" spans="1:17" ht="14.4" customHeight="1" x14ac:dyDescent="0.3">
      <c r="A1186" s="625" t="s">
        <v>6216</v>
      </c>
      <c r="B1186" s="626" t="s">
        <v>5138</v>
      </c>
      <c r="C1186" s="626" t="s">
        <v>5155</v>
      </c>
      <c r="D1186" s="626" t="s">
        <v>5281</v>
      </c>
      <c r="E1186" s="626" t="s">
        <v>5280</v>
      </c>
      <c r="F1186" s="629">
        <v>4</v>
      </c>
      <c r="G1186" s="629">
        <v>3432</v>
      </c>
      <c r="H1186" s="629">
        <v>1</v>
      </c>
      <c r="I1186" s="629">
        <v>858</v>
      </c>
      <c r="J1186" s="629"/>
      <c r="K1186" s="629"/>
      <c r="L1186" s="629"/>
      <c r="M1186" s="629"/>
      <c r="N1186" s="629">
        <v>1</v>
      </c>
      <c r="O1186" s="629">
        <v>860</v>
      </c>
      <c r="P1186" s="642">
        <v>0.25058275058275059</v>
      </c>
      <c r="Q1186" s="630">
        <v>860</v>
      </c>
    </row>
    <row r="1187" spans="1:17" ht="14.4" customHeight="1" x14ac:dyDescent="0.3">
      <c r="A1187" s="625" t="s">
        <v>6216</v>
      </c>
      <c r="B1187" s="626" t="s">
        <v>5138</v>
      </c>
      <c r="C1187" s="626" t="s">
        <v>5155</v>
      </c>
      <c r="D1187" s="626" t="s">
        <v>5306</v>
      </c>
      <c r="E1187" s="626" t="s">
        <v>5280</v>
      </c>
      <c r="F1187" s="629"/>
      <c r="G1187" s="629"/>
      <c r="H1187" s="629"/>
      <c r="I1187" s="629"/>
      <c r="J1187" s="629">
        <v>5</v>
      </c>
      <c r="K1187" s="629">
        <v>4710</v>
      </c>
      <c r="L1187" s="629"/>
      <c r="M1187" s="629">
        <v>942</v>
      </c>
      <c r="N1187" s="629"/>
      <c r="O1187" s="629"/>
      <c r="P1187" s="642"/>
      <c r="Q1187" s="630"/>
    </row>
    <row r="1188" spans="1:17" ht="14.4" customHeight="1" x14ac:dyDescent="0.3">
      <c r="A1188" s="625" t="s">
        <v>6216</v>
      </c>
      <c r="B1188" s="626" t="s">
        <v>5138</v>
      </c>
      <c r="C1188" s="626" t="s">
        <v>5155</v>
      </c>
      <c r="D1188" s="626" t="s">
        <v>5201</v>
      </c>
      <c r="E1188" s="626" t="s">
        <v>5202</v>
      </c>
      <c r="F1188" s="629">
        <v>74</v>
      </c>
      <c r="G1188" s="629">
        <v>5920</v>
      </c>
      <c r="H1188" s="629">
        <v>1</v>
      </c>
      <c r="I1188" s="629">
        <v>80</v>
      </c>
      <c r="J1188" s="629">
        <v>41</v>
      </c>
      <c r="K1188" s="629">
        <v>3321</v>
      </c>
      <c r="L1188" s="629">
        <v>0.56097972972972976</v>
      </c>
      <c r="M1188" s="629">
        <v>81</v>
      </c>
      <c r="N1188" s="629">
        <v>146</v>
      </c>
      <c r="O1188" s="629">
        <v>11972</v>
      </c>
      <c r="P1188" s="642">
        <v>2.0222972972972975</v>
      </c>
      <c r="Q1188" s="630">
        <v>82</v>
      </c>
    </row>
    <row r="1189" spans="1:17" ht="14.4" customHeight="1" x14ac:dyDescent="0.3">
      <c r="A1189" s="625" t="s">
        <v>6216</v>
      </c>
      <c r="B1189" s="626" t="s">
        <v>5138</v>
      </c>
      <c r="C1189" s="626" t="s">
        <v>5155</v>
      </c>
      <c r="D1189" s="626" t="s">
        <v>5203</v>
      </c>
      <c r="E1189" s="626" t="s">
        <v>5204</v>
      </c>
      <c r="F1189" s="629">
        <v>1</v>
      </c>
      <c r="G1189" s="629">
        <v>267</v>
      </c>
      <c r="H1189" s="629">
        <v>1</v>
      </c>
      <c r="I1189" s="629">
        <v>267</v>
      </c>
      <c r="J1189" s="629"/>
      <c r="K1189" s="629"/>
      <c r="L1189" s="629"/>
      <c r="M1189" s="629"/>
      <c r="N1189" s="629">
        <v>0</v>
      </c>
      <c r="O1189" s="629">
        <v>0</v>
      </c>
      <c r="P1189" s="642">
        <v>0</v>
      </c>
      <c r="Q1189" s="630"/>
    </row>
    <row r="1190" spans="1:17" ht="14.4" customHeight="1" x14ac:dyDescent="0.3">
      <c r="A1190" s="625" t="s">
        <v>6216</v>
      </c>
      <c r="B1190" s="626" t="s">
        <v>5138</v>
      </c>
      <c r="C1190" s="626" t="s">
        <v>5155</v>
      </c>
      <c r="D1190" s="626" t="s">
        <v>5282</v>
      </c>
      <c r="E1190" s="626" t="s">
        <v>5283</v>
      </c>
      <c r="F1190" s="629">
        <v>31</v>
      </c>
      <c r="G1190" s="629">
        <v>16182</v>
      </c>
      <c r="H1190" s="629">
        <v>1</v>
      </c>
      <c r="I1190" s="629">
        <v>522</v>
      </c>
      <c r="J1190" s="629">
        <v>13</v>
      </c>
      <c r="K1190" s="629">
        <v>6799</v>
      </c>
      <c r="L1190" s="629">
        <v>0.42015820046965763</v>
      </c>
      <c r="M1190" s="629">
        <v>523</v>
      </c>
      <c r="N1190" s="629">
        <v>27</v>
      </c>
      <c r="O1190" s="629">
        <v>14148</v>
      </c>
      <c r="P1190" s="642">
        <v>0.87430478309232484</v>
      </c>
      <c r="Q1190" s="630">
        <v>524</v>
      </c>
    </row>
    <row r="1191" spans="1:17" ht="14.4" customHeight="1" x14ac:dyDescent="0.3">
      <c r="A1191" s="625" t="s">
        <v>6216</v>
      </c>
      <c r="B1191" s="626" t="s">
        <v>5138</v>
      </c>
      <c r="C1191" s="626" t="s">
        <v>5155</v>
      </c>
      <c r="D1191" s="626" t="s">
        <v>5217</v>
      </c>
      <c r="E1191" s="626" t="s">
        <v>5218</v>
      </c>
      <c r="F1191" s="629">
        <v>3</v>
      </c>
      <c r="G1191" s="629">
        <v>1809</v>
      </c>
      <c r="H1191" s="629">
        <v>1</v>
      </c>
      <c r="I1191" s="629">
        <v>603</v>
      </c>
      <c r="J1191" s="629">
        <v>1</v>
      </c>
      <c r="K1191" s="629">
        <v>604</v>
      </c>
      <c r="L1191" s="629">
        <v>0.33388612493090103</v>
      </c>
      <c r="M1191" s="629">
        <v>604</v>
      </c>
      <c r="N1191" s="629"/>
      <c r="O1191" s="629"/>
      <c r="P1191" s="642"/>
      <c r="Q1191" s="630"/>
    </row>
    <row r="1192" spans="1:17" ht="14.4" customHeight="1" x14ac:dyDescent="0.3">
      <c r="A1192" s="625" t="s">
        <v>6216</v>
      </c>
      <c r="B1192" s="626" t="s">
        <v>5138</v>
      </c>
      <c r="C1192" s="626" t="s">
        <v>5155</v>
      </c>
      <c r="D1192" s="626" t="s">
        <v>5284</v>
      </c>
      <c r="E1192" s="626" t="s">
        <v>5218</v>
      </c>
      <c r="F1192" s="629"/>
      <c r="G1192" s="629"/>
      <c r="H1192" s="629"/>
      <c r="I1192" s="629"/>
      <c r="J1192" s="629">
        <v>1</v>
      </c>
      <c r="K1192" s="629">
        <v>518</v>
      </c>
      <c r="L1192" s="629"/>
      <c r="M1192" s="629">
        <v>518</v>
      </c>
      <c r="N1192" s="629"/>
      <c r="O1192" s="629"/>
      <c r="P1192" s="642"/>
      <c r="Q1192" s="630"/>
    </row>
    <row r="1193" spans="1:17" ht="14.4" customHeight="1" x14ac:dyDescent="0.3">
      <c r="A1193" s="625" t="s">
        <v>6216</v>
      </c>
      <c r="B1193" s="626" t="s">
        <v>5138</v>
      </c>
      <c r="C1193" s="626" t="s">
        <v>5155</v>
      </c>
      <c r="D1193" s="626" t="s">
        <v>5219</v>
      </c>
      <c r="E1193" s="626" t="s">
        <v>5220</v>
      </c>
      <c r="F1193" s="629">
        <v>36</v>
      </c>
      <c r="G1193" s="629">
        <v>6156</v>
      </c>
      <c r="H1193" s="629">
        <v>1</v>
      </c>
      <c r="I1193" s="629">
        <v>171</v>
      </c>
      <c r="J1193" s="629">
        <v>42</v>
      </c>
      <c r="K1193" s="629">
        <v>7224</v>
      </c>
      <c r="L1193" s="629">
        <v>1.1734892787524367</v>
      </c>
      <c r="M1193" s="629">
        <v>172</v>
      </c>
      <c r="N1193" s="629">
        <v>24</v>
      </c>
      <c r="O1193" s="629">
        <v>4128</v>
      </c>
      <c r="P1193" s="642">
        <v>0.67056530214424948</v>
      </c>
      <c r="Q1193" s="630">
        <v>172</v>
      </c>
    </row>
    <row r="1194" spans="1:17" ht="14.4" customHeight="1" x14ac:dyDescent="0.3">
      <c r="A1194" s="625" t="s">
        <v>6216</v>
      </c>
      <c r="B1194" s="626" t="s">
        <v>5138</v>
      </c>
      <c r="C1194" s="626" t="s">
        <v>5155</v>
      </c>
      <c r="D1194" s="626" t="s">
        <v>5221</v>
      </c>
      <c r="E1194" s="626" t="s">
        <v>5194</v>
      </c>
      <c r="F1194" s="629">
        <v>6</v>
      </c>
      <c r="G1194" s="629">
        <v>2160</v>
      </c>
      <c r="H1194" s="629">
        <v>1</v>
      </c>
      <c r="I1194" s="629">
        <v>360</v>
      </c>
      <c r="J1194" s="629">
        <v>29</v>
      </c>
      <c r="K1194" s="629">
        <v>10498</v>
      </c>
      <c r="L1194" s="629">
        <v>4.8601851851851849</v>
      </c>
      <c r="M1194" s="629">
        <v>362</v>
      </c>
      <c r="N1194" s="629">
        <v>72</v>
      </c>
      <c r="O1194" s="629">
        <v>26280</v>
      </c>
      <c r="P1194" s="642">
        <v>12.166666666666666</v>
      </c>
      <c r="Q1194" s="630">
        <v>365</v>
      </c>
    </row>
    <row r="1195" spans="1:17" ht="14.4" customHeight="1" x14ac:dyDescent="0.3">
      <c r="A1195" s="625" t="s">
        <v>6216</v>
      </c>
      <c r="B1195" s="626" t="s">
        <v>5138</v>
      </c>
      <c r="C1195" s="626" t="s">
        <v>5155</v>
      </c>
      <c r="D1195" s="626" t="s">
        <v>5222</v>
      </c>
      <c r="E1195" s="626" t="s">
        <v>5196</v>
      </c>
      <c r="F1195" s="629"/>
      <c r="G1195" s="629"/>
      <c r="H1195" s="629"/>
      <c r="I1195" s="629"/>
      <c r="J1195" s="629">
        <v>5</v>
      </c>
      <c r="K1195" s="629">
        <v>1930</v>
      </c>
      <c r="L1195" s="629"/>
      <c r="M1195" s="629">
        <v>386</v>
      </c>
      <c r="N1195" s="629">
        <v>1</v>
      </c>
      <c r="O1195" s="629">
        <v>389</v>
      </c>
      <c r="P1195" s="642"/>
      <c r="Q1195" s="630">
        <v>389</v>
      </c>
    </row>
    <row r="1196" spans="1:17" ht="14.4" customHeight="1" x14ac:dyDescent="0.3">
      <c r="A1196" s="625" t="s">
        <v>6216</v>
      </c>
      <c r="B1196" s="626" t="s">
        <v>5138</v>
      </c>
      <c r="C1196" s="626" t="s">
        <v>5155</v>
      </c>
      <c r="D1196" s="626" t="s">
        <v>5223</v>
      </c>
      <c r="E1196" s="626" t="s">
        <v>5198</v>
      </c>
      <c r="F1196" s="629">
        <v>24</v>
      </c>
      <c r="G1196" s="629">
        <v>13152</v>
      </c>
      <c r="H1196" s="629">
        <v>1</v>
      </c>
      <c r="I1196" s="629">
        <v>548</v>
      </c>
      <c r="J1196" s="629">
        <v>18</v>
      </c>
      <c r="K1196" s="629">
        <v>9900</v>
      </c>
      <c r="L1196" s="629">
        <v>0.75273722627737227</v>
      </c>
      <c r="M1196" s="629">
        <v>550</v>
      </c>
      <c r="N1196" s="629">
        <v>18</v>
      </c>
      <c r="O1196" s="629">
        <v>9954</v>
      </c>
      <c r="P1196" s="642">
        <v>0.75684306569343063</v>
      </c>
      <c r="Q1196" s="630">
        <v>553</v>
      </c>
    </row>
    <row r="1197" spans="1:17" ht="14.4" customHeight="1" x14ac:dyDescent="0.3">
      <c r="A1197" s="625" t="s">
        <v>6216</v>
      </c>
      <c r="B1197" s="626" t="s">
        <v>5138</v>
      </c>
      <c r="C1197" s="626" t="s">
        <v>5155</v>
      </c>
      <c r="D1197" s="626" t="s">
        <v>5224</v>
      </c>
      <c r="E1197" s="626" t="s">
        <v>5200</v>
      </c>
      <c r="F1197" s="629"/>
      <c r="G1197" s="629"/>
      <c r="H1197" s="629"/>
      <c r="I1197" s="629"/>
      <c r="J1197" s="629">
        <v>6</v>
      </c>
      <c r="K1197" s="629">
        <v>4458</v>
      </c>
      <c r="L1197" s="629"/>
      <c r="M1197" s="629">
        <v>743</v>
      </c>
      <c r="N1197" s="629">
        <v>7</v>
      </c>
      <c r="O1197" s="629">
        <v>5222</v>
      </c>
      <c r="P1197" s="642"/>
      <c r="Q1197" s="630">
        <v>746</v>
      </c>
    </row>
    <row r="1198" spans="1:17" ht="14.4" customHeight="1" x14ac:dyDescent="0.3">
      <c r="A1198" s="625" t="s">
        <v>6216</v>
      </c>
      <c r="B1198" s="626" t="s">
        <v>5138</v>
      </c>
      <c r="C1198" s="626" t="s">
        <v>5155</v>
      </c>
      <c r="D1198" s="626" t="s">
        <v>5285</v>
      </c>
      <c r="E1198" s="626" t="s">
        <v>5280</v>
      </c>
      <c r="F1198" s="629">
        <v>26</v>
      </c>
      <c r="G1198" s="629">
        <v>20748</v>
      </c>
      <c r="H1198" s="629">
        <v>1</v>
      </c>
      <c r="I1198" s="629">
        <v>798</v>
      </c>
      <c r="J1198" s="629">
        <v>12</v>
      </c>
      <c r="K1198" s="629">
        <v>9600</v>
      </c>
      <c r="L1198" s="629">
        <v>0.46269519953730481</v>
      </c>
      <c r="M1198" s="629">
        <v>800</v>
      </c>
      <c r="N1198" s="629">
        <v>152</v>
      </c>
      <c r="O1198" s="629">
        <v>122056</v>
      </c>
      <c r="P1198" s="642">
        <v>5.8827838827838832</v>
      </c>
      <c r="Q1198" s="630">
        <v>803</v>
      </c>
    </row>
    <row r="1199" spans="1:17" ht="14.4" customHeight="1" x14ac:dyDescent="0.3">
      <c r="A1199" s="625" t="s">
        <v>6216</v>
      </c>
      <c r="B1199" s="626" t="s">
        <v>5138</v>
      </c>
      <c r="C1199" s="626" t="s">
        <v>5155</v>
      </c>
      <c r="D1199" s="626" t="s">
        <v>5286</v>
      </c>
      <c r="E1199" s="626" t="s">
        <v>5280</v>
      </c>
      <c r="F1199" s="629"/>
      <c r="G1199" s="629"/>
      <c r="H1199" s="629"/>
      <c r="I1199" s="629"/>
      <c r="J1199" s="629">
        <v>8</v>
      </c>
      <c r="K1199" s="629">
        <v>7408</v>
      </c>
      <c r="L1199" s="629"/>
      <c r="M1199" s="629">
        <v>926</v>
      </c>
      <c r="N1199" s="629">
        <v>25</v>
      </c>
      <c r="O1199" s="629">
        <v>23225</v>
      </c>
      <c r="P1199" s="642"/>
      <c r="Q1199" s="630">
        <v>929</v>
      </c>
    </row>
    <row r="1200" spans="1:17" ht="14.4" customHeight="1" x14ac:dyDescent="0.3">
      <c r="A1200" s="625" t="s">
        <v>6216</v>
      </c>
      <c r="B1200" s="626" t="s">
        <v>5138</v>
      </c>
      <c r="C1200" s="626" t="s">
        <v>5155</v>
      </c>
      <c r="D1200" s="626" t="s">
        <v>5287</v>
      </c>
      <c r="E1200" s="626" t="s">
        <v>5280</v>
      </c>
      <c r="F1200" s="629">
        <v>4</v>
      </c>
      <c r="G1200" s="629">
        <v>4028</v>
      </c>
      <c r="H1200" s="629">
        <v>1</v>
      </c>
      <c r="I1200" s="629">
        <v>1007</v>
      </c>
      <c r="J1200" s="629"/>
      <c r="K1200" s="629"/>
      <c r="L1200" s="629"/>
      <c r="M1200" s="629"/>
      <c r="N1200" s="629"/>
      <c r="O1200" s="629"/>
      <c r="P1200" s="642"/>
      <c r="Q1200" s="630"/>
    </row>
    <row r="1201" spans="1:17" ht="14.4" customHeight="1" x14ac:dyDescent="0.3">
      <c r="A1201" s="625" t="s">
        <v>6216</v>
      </c>
      <c r="B1201" s="626" t="s">
        <v>5138</v>
      </c>
      <c r="C1201" s="626" t="s">
        <v>5155</v>
      </c>
      <c r="D1201" s="626" t="s">
        <v>5225</v>
      </c>
      <c r="E1201" s="626" t="s">
        <v>5206</v>
      </c>
      <c r="F1201" s="629">
        <v>1</v>
      </c>
      <c r="G1201" s="629">
        <v>432</v>
      </c>
      <c r="H1201" s="629">
        <v>1</v>
      </c>
      <c r="I1201" s="629">
        <v>432</v>
      </c>
      <c r="J1201" s="629"/>
      <c r="K1201" s="629"/>
      <c r="L1201" s="629"/>
      <c r="M1201" s="629"/>
      <c r="N1201" s="629"/>
      <c r="O1201" s="629"/>
      <c r="P1201" s="642"/>
      <c r="Q1201" s="630"/>
    </row>
    <row r="1202" spans="1:17" ht="14.4" customHeight="1" x14ac:dyDescent="0.3">
      <c r="A1202" s="625" t="s">
        <v>6216</v>
      </c>
      <c r="B1202" s="626" t="s">
        <v>5138</v>
      </c>
      <c r="C1202" s="626" t="s">
        <v>5155</v>
      </c>
      <c r="D1202" s="626" t="s">
        <v>5228</v>
      </c>
      <c r="E1202" s="626" t="s">
        <v>5220</v>
      </c>
      <c r="F1202" s="629">
        <v>7</v>
      </c>
      <c r="G1202" s="629">
        <v>1435</v>
      </c>
      <c r="H1202" s="629">
        <v>1</v>
      </c>
      <c r="I1202" s="629">
        <v>205</v>
      </c>
      <c r="J1202" s="629">
        <v>13</v>
      </c>
      <c r="K1202" s="629">
        <v>2678</v>
      </c>
      <c r="L1202" s="629">
        <v>1.8662020905923344</v>
      </c>
      <c r="M1202" s="629">
        <v>206</v>
      </c>
      <c r="N1202" s="629">
        <v>66</v>
      </c>
      <c r="O1202" s="629">
        <v>13662</v>
      </c>
      <c r="P1202" s="642">
        <v>9.5205574912891979</v>
      </c>
      <c r="Q1202" s="630">
        <v>207</v>
      </c>
    </row>
    <row r="1203" spans="1:17" ht="14.4" customHeight="1" x14ac:dyDescent="0.3">
      <c r="A1203" s="625" t="s">
        <v>6216</v>
      </c>
      <c r="B1203" s="626" t="s">
        <v>5138</v>
      </c>
      <c r="C1203" s="626" t="s">
        <v>5155</v>
      </c>
      <c r="D1203" s="626" t="s">
        <v>5231</v>
      </c>
      <c r="E1203" s="626" t="s">
        <v>5232</v>
      </c>
      <c r="F1203" s="629">
        <v>9</v>
      </c>
      <c r="G1203" s="629">
        <v>2916</v>
      </c>
      <c r="H1203" s="629">
        <v>1</v>
      </c>
      <c r="I1203" s="629">
        <v>324</v>
      </c>
      <c r="J1203" s="629">
        <v>4</v>
      </c>
      <c r="K1203" s="629">
        <v>1304</v>
      </c>
      <c r="L1203" s="629">
        <v>0.44718792866941015</v>
      </c>
      <c r="M1203" s="629">
        <v>326</v>
      </c>
      <c r="N1203" s="629">
        <v>3</v>
      </c>
      <c r="O1203" s="629">
        <v>981</v>
      </c>
      <c r="P1203" s="642">
        <v>0.33641975308641975</v>
      </c>
      <c r="Q1203" s="630">
        <v>327</v>
      </c>
    </row>
    <row r="1204" spans="1:17" ht="14.4" customHeight="1" x14ac:dyDescent="0.3">
      <c r="A1204" s="625" t="s">
        <v>6217</v>
      </c>
      <c r="B1204" s="626" t="s">
        <v>5138</v>
      </c>
      <c r="C1204" s="626" t="s">
        <v>5144</v>
      </c>
      <c r="D1204" s="626" t="s">
        <v>5271</v>
      </c>
      <c r="E1204" s="626" t="s">
        <v>5272</v>
      </c>
      <c r="F1204" s="629"/>
      <c r="G1204" s="629"/>
      <c r="H1204" s="629"/>
      <c r="I1204" s="629"/>
      <c r="J1204" s="629"/>
      <c r="K1204" s="629"/>
      <c r="L1204" s="629"/>
      <c r="M1204" s="629"/>
      <c r="N1204" s="629">
        <v>4</v>
      </c>
      <c r="O1204" s="629">
        <v>3619</v>
      </c>
      <c r="P1204" s="642"/>
      <c r="Q1204" s="630">
        <v>904.75</v>
      </c>
    </row>
    <row r="1205" spans="1:17" ht="14.4" customHeight="1" x14ac:dyDescent="0.3">
      <c r="A1205" s="625" t="s">
        <v>6217</v>
      </c>
      <c r="B1205" s="626" t="s">
        <v>5138</v>
      </c>
      <c r="C1205" s="626" t="s">
        <v>5155</v>
      </c>
      <c r="D1205" s="626" t="s">
        <v>5273</v>
      </c>
      <c r="E1205" s="626" t="s">
        <v>5274</v>
      </c>
      <c r="F1205" s="629">
        <v>2</v>
      </c>
      <c r="G1205" s="629">
        <v>1700</v>
      </c>
      <c r="H1205" s="629">
        <v>1</v>
      </c>
      <c r="I1205" s="629">
        <v>850</v>
      </c>
      <c r="J1205" s="629">
        <v>1</v>
      </c>
      <c r="K1205" s="629">
        <v>852</v>
      </c>
      <c r="L1205" s="629">
        <v>0.50117647058823533</v>
      </c>
      <c r="M1205" s="629">
        <v>852</v>
      </c>
      <c r="N1205" s="629">
        <v>4</v>
      </c>
      <c r="O1205" s="629">
        <v>2812</v>
      </c>
      <c r="P1205" s="642">
        <v>1.6541176470588235</v>
      </c>
      <c r="Q1205" s="630">
        <v>703</v>
      </c>
    </row>
    <row r="1206" spans="1:17" ht="14.4" customHeight="1" x14ac:dyDescent="0.3">
      <c r="A1206" s="625" t="s">
        <v>6217</v>
      </c>
      <c r="B1206" s="626" t="s">
        <v>5138</v>
      </c>
      <c r="C1206" s="626" t="s">
        <v>5155</v>
      </c>
      <c r="D1206" s="626" t="s">
        <v>5170</v>
      </c>
      <c r="E1206" s="626" t="s">
        <v>5171</v>
      </c>
      <c r="F1206" s="629"/>
      <c r="G1206" s="629"/>
      <c r="H1206" s="629"/>
      <c r="I1206" s="629"/>
      <c r="J1206" s="629">
        <v>3</v>
      </c>
      <c r="K1206" s="629">
        <v>102</v>
      </c>
      <c r="L1206" s="629"/>
      <c r="M1206" s="629">
        <v>34</v>
      </c>
      <c r="N1206" s="629"/>
      <c r="O1206" s="629"/>
      <c r="P1206" s="642"/>
      <c r="Q1206" s="630"/>
    </row>
    <row r="1207" spans="1:17" ht="14.4" customHeight="1" x14ac:dyDescent="0.3">
      <c r="A1207" s="625" t="s">
        <v>6217</v>
      </c>
      <c r="B1207" s="626" t="s">
        <v>5138</v>
      </c>
      <c r="C1207" s="626" t="s">
        <v>5155</v>
      </c>
      <c r="D1207" s="626" t="s">
        <v>5174</v>
      </c>
      <c r="E1207" s="626" t="s">
        <v>5175</v>
      </c>
      <c r="F1207" s="629"/>
      <c r="G1207" s="629"/>
      <c r="H1207" s="629"/>
      <c r="I1207" s="629"/>
      <c r="J1207" s="629"/>
      <c r="K1207" s="629"/>
      <c r="L1207" s="629"/>
      <c r="M1207" s="629"/>
      <c r="N1207" s="629">
        <v>1</v>
      </c>
      <c r="O1207" s="629">
        <v>0</v>
      </c>
      <c r="P1207" s="642"/>
      <c r="Q1207" s="630">
        <v>0</v>
      </c>
    </row>
    <row r="1208" spans="1:17" ht="14.4" customHeight="1" x14ac:dyDescent="0.3">
      <c r="A1208" s="625" t="s">
        <v>6217</v>
      </c>
      <c r="B1208" s="626" t="s">
        <v>5138</v>
      </c>
      <c r="C1208" s="626" t="s">
        <v>5155</v>
      </c>
      <c r="D1208" s="626" t="s">
        <v>5178</v>
      </c>
      <c r="E1208" s="626" t="s">
        <v>5179</v>
      </c>
      <c r="F1208" s="629"/>
      <c r="G1208" s="629"/>
      <c r="H1208" s="629"/>
      <c r="I1208" s="629"/>
      <c r="J1208" s="629">
        <v>1</v>
      </c>
      <c r="K1208" s="629">
        <v>107</v>
      </c>
      <c r="L1208" s="629"/>
      <c r="M1208" s="629">
        <v>107</v>
      </c>
      <c r="N1208" s="629"/>
      <c r="O1208" s="629"/>
      <c r="P1208" s="642"/>
      <c r="Q1208" s="630"/>
    </row>
    <row r="1209" spans="1:17" ht="14.4" customHeight="1" x14ac:dyDescent="0.3">
      <c r="A1209" s="625" t="s">
        <v>6217</v>
      </c>
      <c r="B1209" s="626" t="s">
        <v>5138</v>
      </c>
      <c r="C1209" s="626" t="s">
        <v>5155</v>
      </c>
      <c r="D1209" s="626" t="s">
        <v>5180</v>
      </c>
      <c r="E1209" s="626" t="s">
        <v>5181</v>
      </c>
      <c r="F1209" s="629"/>
      <c r="G1209" s="629"/>
      <c r="H1209" s="629"/>
      <c r="I1209" s="629"/>
      <c r="J1209" s="629">
        <v>3</v>
      </c>
      <c r="K1209" s="629">
        <v>360</v>
      </c>
      <c r="L1209" s="629"/>
      <c r="M1209" s="629">
        <v>120</v>
      </c>
      <c r="N1209" s="629"/>
      <c r="O1209" s="629"/>
      <c r="P1209" s="642"/>
      <c r="Q1209" s="630"/>
    </row>
    <row r="1210" spans="1:17" ht="14.4" customHeight="1" x14ac:dyDescent="0.3">
      <c r="A1210" s="625" t="s">
        <v>6217</v>
      </c>
      <c r="B1210" s="626" t="s">
        <v>5138</v>
      </c>
      <c r="C1210" s="626" t="s">
        <v>5155</v>
      </c>
      <c r="D1210" s="626" t="s">
        <v>5277</v>
      </c>
      <c r="E1210" s="626" t="s">
        <v>5278</v>
      </c>
      <c r="F1210" s="629"/>
      <c r="G1210" s="629"/>
      <c r="H1210" s="629"/>
      <c r="I1210" s="629"/>
      <c r="J1210" s="629"/>
      <c r="K1210" s="629"/>
      <c r="L1210" s="629"/>
      <c r="M1210" s="629"/>
      <c r="N1210" s="629">
        <v>1</v>
      </c>
      <c r="O1210" s="629">
        <v>100</v>
      </c>
      <c r="P1210" s="642"/>
      <c r="Q1210" s="630">
        <v>100</v>
      </c>
    </row>
    <row r="1211" spans="1:17" ht="14.4" customHeight="1" x14ac:dyDescent="0.3">
      <c r="A1211" s="625" t="s">
        <v>6217</v>
      </c>
      <c r="B1211" s="626" t="s">
        <v>5138</v>
      </c>
      <c r="C1211" s="626" t="s">
        <v>5155</v>
      </c>
      <c r="D1211" s="626" t="s">
        <v>5182</v>
      </c>
      <c r="E1211" s="626" t="s">
        <v>5183</v>
      </c>
      <c r="F1211" s="629">
        <v>1</v>
      </c>
      <c r="G1211" s="629">
        <v>155</v>
      </c>
      <c r="H1211" s="629">
        <v>1</v>
      </c>
      <c r="I1211" s="629">
        <v>155</v>
      </c>
      <c r="J1211" s="629">
        <v>5</v>
      </c>
      <c r="K1211" s="629">
        <v>780</v>
      </c>
      <c r="L1211" s="629">
        <v>5.032258064516129</v>
      </c>
      <c r="M1211" s="629">
        <v>156</v>
      </c>
      <c r="N1211" s="629"/>
      <c r="O1211" s="629"/>
      <c r="P1211" s="642"/>
      <c r="Q1211" s="630"/>
    </row>
    <row r="1212" spans="1:17" ht="14.4" customHeight="1" x14ac:dyDescent="0.3">
      <c r="A1212" s="625" t="s">
        <v>6217</v>
      </c>
      <c r="B1212" s="626" t="s">
        <v>5138</v>
      </c>
      <c r="C1212" s="626" t="s">
        <v>5155</v>
      </c>
      <c r="D1212" s="626" t="s">
        <v>5184</v>
      </c>
      <c r="E1212" s="626" t="s">
        <v>5183</v>
      </c>
      <c r="F1212" s="629">
        <v>3</v>
      </c>
      <c r="G1212" s="629">
        <v>231</v>
      </c>
      <c r="H1212" s="629">
        <v>1</v>
      </c>
      <c r="I1212" s="629">
        <v>77</v>
      </c>
      <c r="J1212" s="629">
        <v>10</v>
      </c>
      <c r="K1212" s="629">
        <v>780</v>
      </c>
      <c r="L1212" s="629">
        <v>3.3766233766233764</v>
      </c>
      <c r="M1212" s="629">
        <v>78</v>
      </c>
      <c r="N1212" s="629"/>
      <c r="O1212" s="629"/>
      <c r="P1212" s="642"/>
      <c r="Q1212" s="630"/>
    </row>
    <row r="1213" spans="1:17" ht="14.4" customHeight="1" x14ac:dyDescent="0.3">
      <c r="A1213" s="625" t="s">
        <v>6217</v>
      </c>
      <c r="B1213" s="626" t="s">
        <v>5138</v>
      </c>
      <c r="C1213" s="626" t="s">
        <v>5155</v>
      </c>
      <c r="D1213" s="626" t="s">
        <v>5185</v>
      </c>
      <c r="E1213" s="626" t="s">
        <v>5186</v>
      </c>
      <c r="F1213" s="629">
        <v>117</v>
      </c>
      <c r="G1213" s="629">
        <v>26910</v>
      </c>
      <c r="H1213" s="629">
        <v>1</v>
      </c>
      <c r="I1213" s="629">
        <v>230</v>
      </c>
      <c r="J1213" s="629">
        <v>80</v>
      </c>
      <c r="K1213" s="629">
        <v>18480</v>
      </c>
      <c r="L1213" s="629">
        <v>0.68673355629877364</v>
      </c>
      <c r="M1213" s="629">
        <v>231</v>
      </c>
      <c r="N1213" s="629">
        <v>163</v>
      </c>
      <c r="O1213" s="629">
        <v>37816</v>
      </c>
      <c r="P1213" s="642">
        <v>1.4052768487551097</v>
      </c>
      <c r="Q1213" s="630">
        <v>232</v>
      </c>
    </row>
    <row r="1214" spans="1:17" ht="14.4" customHeight="1" x14ac:dyDescent="0.3">
      <c r="A1214" s="625" t="s">
        <v>6217</v>
      </c>
      <c r="B1214" s="626" t="s">
        <v>5138</v>
      </c>
      <c r="C1214" s="626" t="s">
        <v>5155</v>
      </c>
      <c r="D1214" s="626" t="s">
        <v>5187</v>
      </c>
      <c r="E1214" s="626" t="s">
        <v>5188</v>
      </c>
      <c r="F1214" s="629">
        <v>20</v>
      </c>
      <c r="G1214" s="629">
        <v>2300</v>
      </c>
      <c r="H1214" s="629">
        <v>1</v>
      </c>
      <c r="I1214" s="629">
        <v>115</v>
      </c>
      <c r="J1214" s="629">
        <v>21</v>
      </c>
      <c r="K1214" s="629">
        <v>2436</v>
      </c>
      <c r="L1214" s="629">
        <v>1.0591304347826087</v>
      </c>
      <c r="M1214" s="629">
        <v>116</v>
      </c>
      <c r="N1214" s="629">
        <v>43</v>
      </c>
      <c r="O1214" s="629">
        <v>4988</v>
      </c>
      <c r="P1214" s="642">
        <v>2.1686956521739131</v>
      </c>
      <c r="Q1214" s="630">
        <v>116</v>
      </c>
    </row>
    <row r="1215" spans="1:17" ht="14.4" customHeight="1" x14ac:dyDescent="0.3">
      <c r="A1215" s="625" t="s">
        <v>6217</v>
      </c>
      <c r="B1215" s="626" t="s">
        <v>5138</v>
      </c>
      <c r="C1215" s="626" t="s">
        <v>5155</v>
      </c>
      <c r="D1215" s="626" t="s">
        <v>5189</v>
      </c>
      <c r="E1215" s="626" t="s">
        <v>5190</v>
      </c>
      <c r="F1215" s="629">
        <v>5</v>
      </c>
      <c r="G1215" s="629">
        <v>550</v>
      </c>
      <c r="H1215" s="629">
        <v>1</v>
      </c>
      <c r="I1215" s="629">
        <v>110</v>
      </c>
      <c r="J1215" s="629">
        <v>23</v>
      </c>
      <c r="K1215" s="629">
        <v>2553</v>
      </c>
      <c r="L1215" s="629">
        <v>4.6418181818181816</v>
      </c>
      <c r="M1215" s="629">
        <v>111</v>
      </c>
      <c r="N1215" s="629">
        <v>41</v>
      </c>
      <c r="O1215" s="629">
        <v>4592</v>
      </c>
      <c r="P1215" s="642">
        <v>8.3490909090909096</v>
      </c>
      <c r="Q1215" s="630">
        <v>112</v>
      </c>
    </row>
    <row r="1216" spans="1:17" ht="14.4" customHeight="1" x14ac:dyDescent="0.3">
      <c r="A1216" s="625" t="s">
        <v>6217</v>
      </c>
      <c r="B1216" s="626" t="s">
        <v>5138</v>
      </c>
      <c r="C1216" s="626" t="s">
        <v>5155</v>
      </c>
      <c r="D1216" s="626" t="s">
        <v>5193</v>
      </c>
      <c r="E1216" s="626" t="s">
        <v>5194</v>
      </c>
      <c r="F1216" s="629">
        <v>20</v>
      </c>
      <c r="G1216" s="629">
        <v>5880</v>
      </c>
      <c r="H1216" s="629">
        <v>1</v>
      </c>
      <c r="I1216" s="629">
        <v>294</v>
      </c>
      <c r="J1216" s="629">
        <v>13</v>
      </c>
      <c r="K1216" s="629">
        <v>3835</v>
      </c>
      <c r="L1216" s="629">
        <v>0.65221088435374153</v>
      </c>
      <c r="M1216" s="629">
        <v>295</v>
      </c>
      <c r="N1216" s="629">
        <v>15</v>
      </c>
      <c r="O1216" s="629">
        <v>4440</v>
      </c>
      <c r="P1216" s="642">
        <v>0.75510204081632648</v>
      </c>
      <c r="Q1216" s="630">
        <v>296</v>
      </c>
    </row>
    <row r="1217" spans="1:17" ht="14.4" customHeight="1" x14ac:dyDescent="0.3">
      <c r="A1217" s="625" t="s">
        <v>6217</v>
      </c>
      <c r="B1217" s="626" t="s">
        <v>5138</v>
      </c>
      <c r="C1217" s="626" t="s">
        <v>5155</v>
      </c>
      <c r="D1217" s="626" t="s">
        <v>5195</v>
      </c>
      <c r="E1217" s="626" t="s">
        <v>5196</v>
      </c>
      <c r="F1217" s="629"/>
      <c r="G1217" s="629"/>
      <c r="H1217" s="629"/>
      <c r="I1217" s="629"/>
      <c r="J1217" s="629">
        <v>2</v>
      </c>
      <c r="K1217" s="629">
        <v>638</v>
      </c>
      <c r="L1217" s="629"/>
      <c r="M1217" s="629">
        <v>319</v>
      </c>
      <c r="N1217" s="629">
        <v>2</v>
      </c>
      <c r="O1217" s="629">
        <v>640</v>
      </c>
      <c r="P1217" s="642"/>
      <c r="Q1217" s="630">
        <v>320</v>
      </c>
    </row>
    <row r="1218" spans="1:17" ht="14.4" customHeight="1" x14ac:dyDescent="0.3">
      <c r="A1218" s="625" t="s">
        <v>6217</v>
      </c>
      <c r="B1218" s="626" t="s">
        <v>5138</v>
      </c>
      <c r="C1218" s="626" t="s">
        <v>5155</v>
      </c>
      <c r="D1218" s="626" t="s">
        <v>5197</v>
      </c>
      <c r="E1218" s="626" t="s">
        <v>5198</v>
      </c>
      <c r="F1218" s="629">
        <v>17</v>
      </c>
      <c r="G1218" s="629">
        <v>8194</v>
      </c>
      <c r="H1218" s="629">
        <v>1</v>
      </c>
      <c r="I1218" s="629">
        <v>482</v>
      </c>
      <c r="J1218" s="629">
        <v>21</v>
      </c>
      <c r="K1218" s="629">
        <v>10143</v>
      </c>
      <c r="L1218" s="629">
        <v>1.2378569685135465</v>
      </c>
      <c r="M1218" s="629">
        <v>483</v>
      </c>
      <c r="N1218" s="629">
        <v>19</v>
      </c>
      <c r="O1218" s="629">
        <v>9196</v>
      </c>
      <c r="P1218" s="642">
        <v>1.1222845984866976</v>
      </c>
      <c r="Q1218" s="630">
        <v>484</v>
      </c>
    </row>
    <row r="1219" spans="1:17" ht="14.4" customHeight="1" x14ac:dyDescent="0.3">
      <c r="A1219" s="625" t="s">
        <v>6217</v>
      </c>
      <c r="B1219" s="626" t="s">
        <v>5138</v>
      </c>
      <c r="C1219" s="626" t="s">
        <v>5155</v>
      </c>
      <c r="D1219" s="626" t="s">
        <v>5199</v>
      </c>
      <c r="E1219" s="626" t="s">
        <v>5200</v>
      </c>
      <c r="F1219" s="629">
        <v>12</v>
      </c>
      <c r="G1219" s="629">
        <v>8100</v>
      </c>
      <c r="H1219" s="629">
        <v>1</v>
      </c>
      <c r="I1219" s="629">
        <v>675</v>
      </c>
      <c r="J1219" s="629">
        <v>7</v>
      </c>
      <c r="K1219" s="629">
        <v>4732</v>
      </c>
      <c r="L1219" s="629">
        <v>0.58419753086419757</v>
      </c>
      <c r="M1219" s="629">
        <v>676</v>
      </c>
      <c r="N1219" s="629">
        <v>7</v>
      </c>
      <c r="O1219" s="629">
        <v>4739</v>
      </c>
      <c r="P1219" s="642">
        <v>0.58506172839506176</v>
      </c>
      <c r="Q1219" s="630">
        <v>677</v>
      </c>
    </row>
    <row r="1220" spans="1:17" ht="14.4" customHeight="1" x14ac:dyDescent="0.3">
      <c r="A1220" s="625" t="s">
        <v>6217</v>
      </c>
      <c r="B1220" s="626" t="s">
        <v>5138</v>
      </c>
      <c r="C1220" s="626" t="s">
        <v>5155</v>
      </c>
      <c r="D1220" s="626" t="s">
        <v>5279</v>
      </c>
      <c r="E1220" s="626" t="s">
        <v>5280</v>
      </c>
      <c r="F1220" s="629">
        <v>46</v>
      </c>
      <c r="G1220" s="629">
        <v>33672</v>
      </c>
      <c r="H1220" s="629">
        <v>1</v>
      </c>
      <c r="I1220" s="629">
        <v>732</v>
      </c>
      <c r="J1220" s="629">
        <v>22</v>
      </c>
      <c r="K1220" s="629">
        <v>16126</v>
      </c>
      <c r="L1220" s="629">
        <v>0.47891423140888573</v>
      </c>
      <c r="M1220" s="629">
        <v>733</v>
      </c>
      <c r="N1220" s="629">
        <v>31</v>
      </c>
      <c r="O1220" s="629">
        <v>22754</v>
      </c>
      <c r="P1220" s="642">
        <v>0.67575433594678069</v>
      </c>
      <c r="Q1220" s="630">
        <v>734</v>
      </c>
    </row>
    <row r="1221" spans="1:17" ht="14.4" customHeight="1" x14ac:dyDescent="0.3">
      <c r="A1221" s="625" t="s">
        <v>6217</v>
      </c>
      <c r="B1221" s="626" t="s">
        <v>5138</v>
      </c>
      <c r="C1221" s="626" t="s">
        <v>5155</v>
      </c>
      <c r="D1221" s="626" t="s">
        <v>5281</v>
      </c>
      <c r="E1221" s="626" t="s">
        <v>5280</v>
      </c>
      <c r="F1221" s="629">
        <v>10</v>
      </c>
      <c r="G1221" s="629">
        <v>8580</v>
      </c>
      <c r="H1221" s="629">
        <v>1</v>
      </c>
      <c r="I1221" s="629">
        <v>858</v>
      </c>
      <c r="J1221" s="629">
        <v>3</v>
      </c>
      <c r="K1221" s="629">
        <v>2577</v>
      </c>
      <c r="L1221" s="629">
        <v>0.30034965034965033</v>
      </c>
      <c r="M1221" s="629">
        <v>859</v>
      </c>
      <c r="N1221" s="629"/>
      <c r="O1221" s="629"/>
      <c r="P1221" s="642"/>
      <c r="Q1221" s="630"/>
    </row>
    <row r="1222" spans="1:17" ht="14.4" customHeight="1" x14ac:dyDescent="0.3">
      <c r="A1222" s="625" t="s">
        <v>6217</v>
      </c>
      <c r="B1222" s="626" t="s">
        <v>5138</v>
      </c>
      <c r="C1222" s="626" t="s">
        <v>5155</v>
      </c>
      <c r="D1222" s="626" t="s">
        <v>5201</v>
      </c>
      <c r="E1222" s="626" t="s">
        <v>5202</v>
      </c>
      <c r="F1222" s="629">
        <v>206</v>
      </c>
      <c r="G1222" s="629">
        <v>16480</v>
      </c>
      <c r="H1222" s="629">
        <v>1</v>
      </c>
      <c r="I1222" s="629">
        <v>80</v>
      </c>
      <c r="J1222" s="629">
        <v>169</v>
      </c>
      <c r="K1222" s="629">
        <v>13689</v>
      </c>
      <c r="L1222" s="629">
        <v>0.83064320388349511</v>
      </c>
      <c r="M1222" s="629">
        <v>81</v>
      </c>
      <c r="N1222" s="629">
        <v>252</v>
      </c>
      <c r="O1222" s="629">
        <v>20664</v>
      </c>
      <c r="P1222" s="642">
        <v>1.253883495145631</v>
      </c>
      <c r="Q1222" s="630">
        <v>82</v>
      </c>
    </row>
    <row r="1223" spans="1:17" ht="14.4" customHeight="1" x14ac:dyDescent="0.3">
      <c r="A1223" s="625" t="s">
        <v>6217</v>
      </c>
      <c r="B1223" s="626" t="s">
        <v>5138</v>
      </c>
      <c r="C1223" s="626" t="s">
        <v>5155</v>
      </c>
      <c r="D1223" s="626" t="s">
        <v>5282</v>
      </c>
      <c r="E1223" s="626" t="s">
        <v>5283</v>
      </c>
      <c r="F1223" s="629">
        <v>71</v>
      </c>
      <c r="G1223" s="629">
        <v>37062</v>
      </c>
      <c r="H1223" s="629">
        <v>1</v>
      </c>
      <c r="I1223" s="629">
        <v>522</v>
      </c>
      <c r="J1223" s="629">
        <v>51</v>
      </c>
      <c r="K1223" s="629">
        <v>26673</v>
      </c>
      <c r="L1223" s="629">
        <v>0.71968593168204631</v>
      </c>
      <c r="M1223" s="629">
        <v>523</v>
      </c>
      <c r="N1223" s="629">
        <v>88</v>
      </c>
      <c r="O1223" s="629">
        <v>46112</v>
      </c>
      <c r="P1223" s="642">
        <v>1.2441854190275754</v>
      </c>
      <c r="Q1223" s="630">
        <v>524</v>
      </c>
    </row>
    <row r="1224" spans="1:17" ht="14.4" customHeight="1" x14ac:dyDescent="0.3">
      <c r="A1224" s="625" t="s">
        <v>6217</v>
      </c>
      <c r="B1224" s="626" t="s">
        <v>5138</v>
      </c>
      <c r="C1224" s="626" t="s">
        <v>5155</v>
      </c>
      <c r="D1224" s="626" t="s">
        <v>5205</v>
      </c>
      <c r="E1224" s="626" t="s">
        <v>5206</v>
      </c>
      <c r="F1224" s="629">
        <v>1</v>
      </c>
      <c r="G1224" s="629">
        <v>332</v>
      </c>
      <c r="H1224" s="629">
        <v>1</v>
      </c>
      <c r="I1224" s="629">
        <v>332</v>
      </c>
      <c r="J1224" s="629">
        <v>5</v>
      </c>
      <c r="K1224" s="629">
        <v>1665</v>
      </c>
      <c r="L1224" s="629">
        <v>5.0150602409638552</v>
      </c>
      <c r="M1224" s="629">
        <v>333</v>
      </c>
      <c r="N1224" s="629">
        <v>1</v>
      </c>
      <c r="O1224" s="629">
        <v>335</v>
      </c>
      <c r="P1224" s="642">
        <v>1.0090361445783131</v>
      </c>
      <c r="Q1224" s="630">
        <v>335</v>
      </c>
    </row>
    <row r="1225" spans="1:17" ht="14.4" customHeight="1" x14ac:dyDescent="0.3">
      <c r="A1225" s="625" t="s">
        <v>6217</v>
      </c>
      <c r="B1225" s="626" t="s">
        <v>5138</v>
      </c>
      <c r="C1225" s="626" t="s">
        <v>5155</v>
      </c>
      <c r="D1225" s="626" t="s">
        <v>5211</v>
      </c>
      <c r="E1225" s="626" t="s">
        <v>5212</v>
      </c>
      <c r="F1225" s="629"/>
      <c r="G1225" s="629"/>
      <c r="H1225" s="629"/>
      <c r="I1225" s="629"/>
      <c r="J1225" s="629"/>
      <c r="K1225" s="629"/>
      <c r="L1225" s="629"/>
      <c r="M1225" s="629"/>
      <c r="N1225" s="629">
        <v>2</v>
      </c>
      <c r="O1225" s="629">
        <v>1202</v>
      </c>
      <c r="P1225" s="642"/>
      <c r="Q1225" s="630">
        <v>601</v>
      </c>
    </row>
    <row r="1226" spans="1:17" ht="14.4" customHeight="1" x14ac:dyDescent="0.3">
      <c r="A1226" s="625" t="s">
        <v>6217</v>
      </c>
      <c r="B1226" s="626" t="s">
        <v>5138</v>
      </c>
      <c r="C1226" s="626" t="s">
        <v>5155</v>
      </c>
      <c r="D1226" s="626" t="s">
        <v>5217</v>
      </c>
      <c r="E1226" s="626" t="s">
        <v>5218</v>
      </c>
      <c r="F1226" s="629">
        <v>1</v>
      </c>
      <c r="G1226" s="629">
        <v>603</v>
      </c>
      <c r="H1226" s="629">
        <v>1</v>
      </c>
      <c r="I1226" s="629">
        <v>603</v>
      </c>
      <c r="J1226" s="629"/>
      <c r="K1226" s="629"/>
      <c r="L1226" s="629"/>
      <c r="M1226" s="629"/>
      <c r="N1226" s="629"/>
      <c r="O1226" s="629"/>
      <c r="P1226" s="642"/>
      <c r="Q1226" s="630"/>
    </row>
    <row r="1227" spans="1:17" ht="14.4" customHeight="1" x14ac:dyDescent="0.3">
      <c r="A1227" s="625" t="s">
        <v>6217</v>
      </c>
      <c r="B1227" s="626" t="s">
        <v>5138</v>
      </c>
      <c r="C1227" s="626" t="s">
        <v>5155</v>
      </c>
      <c r="D1227" s="626" t="s">
        <v>5284</v>
      </c>
      <c r="E1227" s="626" t="s">
        <v>5218</v>
      </c>
      <c r="F1227" s="629">
        <v>1</v>
      </c>
      <c r="G1227" s="629">
        <v>517</v>
      </c>
      <c r="H1227" s="629">
        <v>1</v>
      </c>
      <c r="I1227" s="629">
        <v>517</v>
      </c>
      <c r="J1227" s="629"/>
      <c r="K1227" s="629"/>
      <c r="L1227" s="629"/>
      <c r="M1227" s="629"/>
      <c r="N1227" s="629"/>
      <c r="O1227" s="629"/>
      <c r="P1227" s="642"/>
      <c r="Q1227" s="630"/>
    </row>
    <row r="1228" spans="1:17" ht="14.4" customHeight="1" x14ac:dyDescent="0.3">
      <c r="A1228" s="625" t="s">
        <v>6217</v>
      </c>
      <c r="B1228" s="626" t="s">
        <v>5138</v>
      </c>
      <c r="C1228" s="626" t="s">
        <v>5155</v>
      </c>
      <c r="D1228" s="626" t="s">
        <v>5219</v>
      </c>
      <c r="E1228" s="626" t="s">
        <v>5220</v>
      </c>
      <c r="F1228" s="629">
        <v>11</v>
      </c>
      <c r="G1228" s="629">
        <v>1881</v>
      </c>
      <c r="H1228" s="629">
        <v>1</v>
      </c>
      <c r="I1228" s="629">
        <v>171</v>
      </c>
      <c r="J1228" s="629">
        <v>8</v>
      </c>
      <c r="K1228" s="629">
        <v>1376</v>
      </c>
      <c r="L1228" s="629">
        <v>0.73152578415736313</v>
      </c>
      <c r="M1228" s="629">
        <v>172</v>
      </c>
      <c r="N1228" s="629">
        <v>5</v>
      </c>
      <c r="O1228" s="629">
        <v>860</v>
      </c>
      <c r="P1228" s="642">
        <v>0.45720361509835195</v>
      </c>
      <c r="Q1228" s="630">
        <v>172</v>
      </c>
    </row>
    <row r="1229" spans="1:17" ht="14.4" customHeight="1" x14ac:dyDescent="0.3">
      <c r="A1229" s="625" t="s">
        <v>6217</v>
      </c>
      <c r="B1229" s="626" t="s">
        <v>5138</v>
      </c>
      <c r="C1229" s="626" t="s">
        <v>5155</v>
      </c>
      <c r="D1229" s="626" t="s">
        <v>5221</v>
      </c>
      <c r="E1229" s="626" t="s">
        <v>5194</v>
      </c>
      <c r="F1229" s="629">
        <v>4</v>
      </c>
      <c r="G1229" s="629">
        <v>1440</v>
      </c>
      <c r="H1229" s="629">
        <v>1</v>
      </c>
      <c r="I1229" s="629">
        <v>360</v>
      </c>
      <c r="J1229" s="629">
        <v>22</v>
      </c>
      <c r="K1229" s="629">
        <v>7964</v>
      </c>
      <c r="L1229" s="629">
        <v>5.5305555555555559</v>
      </c>
      <c r="M1229" s="629">
        <v>362</v>
      </c>
      <c r="N1229" s="629">
        <v>31</v>
      </c>
      <c r="O1229" s="629">
        <v>11315</v>
      </c>
      <c r="P1229" s="642">
        <v>7.8576388888888893</v>
      </c>
      <c r="Q1229" s="630">
        <v>365</v>
      </c>
    </row>
    <row r="1230" spans="1:17" ht="14.4" customHeight="1" x14ac:dyDescent="0.3">
      <c r="A1230" s="625" t="s">
        <v>6217</v>
      </c>
      <c r="B1230" s="626" t="s">
        <v>5138</v>
      </c>
      <c r="C1230" s="626" t="s">
        <v>5155</v>
      </c>
      <c r="D1230" s="626" t="s">
        <v>5222</v>
      </c>
      <c r="E1230" s="626" t="s">
        <v>5196</v>
      </c>
      <c r="F1230" s="629">
        <v>1</v>
      </c>
      <c r="G1230" s="629">
        <v>384</v>
      </c>
      <c r="H1230" s="629">
        <v>1</v>
      </c>
      <c r="I1230" s="629">
        <v>384</v>
      </c>
      <c r="J1230" s="629">
        <v>3</v>
      </c>
      <c r="K1230" s="629">
        <v>1158</v>
      </c>
      <c r="L1230" s="629">
        <v>3.015625</v>
      </c>
      <c r="M1230" s="629">
        <v>386</v>
      </c>
      <c r="N1230" s="629">
        <v>3</v>
      </c>
      <c r="O1230" s="629">
        <v>1167</v>
      </c>
      <c r="P1230" s="642">
        <v>3.0390625</v>
      </c>
      <c r="Q1230" s="630">
        <v>389</v>
      </c>
    </row>
    <row r="1231" spans="1:17" ht="14.4" customHeight="1" x14ac:dyDescent="0.3">
      <c r="A1231" s="625" t="s">
        <v>6217</v>
      </c>
      <c r="B1231" s="626" t="s">
        <v>5138</v>
      </c>
      <c r="C1231" s="626" t="s">
        <v>5155</v>
      </c>
      <c r="D1231" s="626" t="s">
        <v>5223</v>
      </c>
      <c r="E1231" s="626" t="s">
        <v>5198</v>
      </c>
      <c r="F1231" s="629">
        <v>7</v>
      </c>
      <c r="G1231" s="629">
        <v>3836</v>
      </c>
      <c r="H1231" s="629">
        <v>1</v>
      </c>
      <c r="I1231" s="629">
        <v>548</v>
      </c>
      <c r="J1231" s="629">
        <v>18</v>
      </c>
      <c r="K1231" s="629">
        <v>9900</v>
      </c>
      <c r="L1231" s="629">
        <v>2.5808133472367047</v>
      </c>
      <c r="M1231" s="629">
        <v>550</v>
      </c>
      <c r="N1231" s="629">
        <v>32</v>
      </c>
      <c r="O1231" s="629">
        <v>17696</v>
      </c>
      <c r="P1231" s="642">
        <v>4.6131386861313866</v>
      </c>
      <c r="Q1231" s="630">
        <v>553</v>
      </c>
    </row>
    <row r="1232" spans="1:17" ht="14.4" customHeight="1" x14ac:dyDescent="0.3">
      <c r="A1232" s="625" t="s">
        <v>6217</v>
      </c>
      <c r="B1232" s="626" t="s">
        <v>5138</v>
      </c>
      <c r="C1232" s="626" t="s">
        <v>5155</v>
      </c>
      <c r="D1232" s="626" t="s">
        <v>5224</v>
      </c>
      <c r="E1232" s="626" t="s">
        <v>5200</v>
      </c>
      <c r="F1232" s="629"/>
      <c r="G1232" s="629"/>
      <c r="H1232" s="629"/>
      <c r="I1232" s="629"/>
      <c r="J1232" s="629">
        <v>3</v>
      </c>
      <c r="K1232" s="629">
        <v>2229</v>
      </c>
      <c r="L1232" s="629"/>
      <c r="M1232" s="629">
        <v>743</v>
      </c>
      <c r="N1232" s="629">
        <v>4</v>
      </c>
      <c r="O1232" s="629">
        <v>2984</v>
      </c>
      <c r="P1232" s="642"/>
      <c r="Q1232" s="630">
        <v>746</v>
      </c>
    </row>
    <row r="1233" spans="1:17" ht="14.4" customHeight="1" x14ac:dyDescent="0.3">
      <c r="A1233" s="625" t="s">
        <v>6217</v>
      </c>
      <c r="B1233" s="626" t="s">
        <v>5138</v>
      </c>
      <c r="C1233" s="626" t="s">
        <v>5155</v>
      </c>
      <c r="D1233" s="626" t="s">
        <v>5285</v>
      </c>
      <c r="E1233" s="626" t="s">
        <v>5280</v>
      </c>
      <c r="F1233" s="629">
        <v>86</v>
      </c>
      <c r="G1233" s="629">
        <v>68628</v>
      </c>
      <c r="H1233" s="629">
        <v>1</v>
      </c>
      <c r="I1233" s="629">
        <v>798</v>
      </c>
      <c r="J1233" s="629">
        <v>77</v>
      </c>
      <c r="K1233" s="629">
        <v>61600</v>
      </c>
      <c r="L1233" s="629">
        <v>0.89759281925744594</v>
      </c>
      <c r="M1233" s="629">
        <v>800</v>
      </c>
      <c r="N1233" s="629">
        <v>148</v>
      </c>
      <c r="O1233" s="629">
        <v>118844</v>
      </c>
      <c r="P1233" s="642">
        <v>1.7317130034388297</v>
      </c>
      <c r="Q1233" s="630">
        <v>803</v>
      </c>
    </row>
    <row r="1234" spans="1:17" ht="14.4" customHeight="1" x14ac:dyDescent="0.3">
      <c r="A1234" s="625" t="s">
        <v>6217</v>
      </c>
      <c r="B1234" s="626" t="s">
        <v>5138</v>
      </c>
      <c r="C1234" s="626" t="s">
        <v>5155</v>
      </c>
      <c r="D1234" s="626" t="s">
        <v>5286</v>
      </c>
      <c r="E1234" s="626" t="s">
        <v>5280</v>
      </c>
      <c r="F1234" s="629">
        <v>45</v>
      </c>
      <c r="G1234" s="629">
        <v>41580</v>
      </c>
      <c r="H1234" s="629">
        <v>1</v>
      </c>
      <c r="I1234" s="629">
        <v>924</v>
      </c>
      <c r="J1234" s="629">
        <v>55</v>
      </c>
      <c r="K1234" s="629">
        <v>50930</v>
      </c>
      <c r="L1234" s="629">
        <v>1.2248677248677249</v>
      </c>
      <c r="M1234" s="629">
        <v>926</v>
      </c>
      <c r="N1234" s="629">
        <v>41</v>
      </c>
      <c r="O1234" s="629">
        <v>38089</v>
      </c>
      <c r="P1234" s="642">
        <v>0.91604136604136599</v>
      </c>
      <c r="Q1234" s="630">
        <v>929</v>
      </c>
    </row>
    <row r="1235" spans="1:17" ht="14.4" customHeight="1" x14ac:dyDescent="0.3">
      <c r="A1235" s="625" t="s">
        <v>6217</v>
      </c>
      <c r="B1235" s="626" t="s">
        <v>5138</v>
      </c>
      <c r="C1235" s="626" t="s">
        <v>5155</v>
      </c>
      <c r="D1235" s="626" t="s">
        <v>5287</v>
      </c>
      <c r="E1235" s="626" t="s">
        <v>5280</v>
      </c>
      <c r="F1235" s="629"/>
      <c r="G1235" s="629"/>
      <c r="H1235" s="629"/>
      <c r="I1235" s="629"/>
      <c r="J1235" s="629">
        <v>4</v>
      </c>
      <c r="K1235" s="629">
        <v>4036</v>
      </c>
      <c r="L1235" s="629"/>
      <c r="M1235" s="629">
        <v>1009</v>
      </c>
      <c r="N1235" s="629"/>
      <c r="O1235" s="629"/>
      <c r="P1235" s="642"/>
      <c r="Q1235" s="630"/>
    </row>
    <row r="1236" spans="1:17" ht="14.4" customHeight="1" x14ac:dyDescent="0.3">
      <c r="A1236" s="625" t="s">
        <v>6217</v>
      </c>
      <c r="B1236" s="626" t="s">
        <v>5138</v>
      </c>
      <c r="C1236" s="626" t="s">
        <v>5155</v>
      </c>
      <c r="D1236" s="626" t="s">
        <v>5225</v>
      </c>
      <c r="E1236" s="626" t="s">
        <v>5206</v>
      </c>
      <c r="F1236" s="629">
        <v>1</v>
      </c>
      <c r="G1236" s="629">
        <v>432</v>
      </c>
      <c r="H1236" s="629">
        <v>1</v>
      </c>
      <c r="I1236" s="629">
        <v>432</v>
      </c>
      <c r="J1236" s="629">
        <v>1</v>
      </c>
      <c r="K1236" s="629">
        <v>435</v>
      </c>
      <c r="L1236" s="629">
        <v>1.0069444444444444</v>
      </c>
      <c r="M1236" s="629">
        <v>435</v>
      </c>
      <c r="N1236" s="629">
        <v>2</v>
      </c>
      <c r="O1236" s="629">
        <v>878</v>
      </c>
      <c r="P1236" s="642">
        <v>2.0324074074074074</v>
      </c>
      <c r="Q1236" s="630">
        <v>439</v>
      </c>
    </row>
    <row r="1237" spans="1:17" ht="14.4" customHeight="1" x14ac:dyDescent="0.3">
      <c r="A1237" s="625" t="s">
        <v>6217</v>
      </c>
      <c r="B1237" s="626" t="s">
        <v>5138</v>
      </c>
      <c r="C1237" s="626" t="s">
        <v>5155</v>
      </c>
      <c r="D1237" s="626" t="s">
        <v>5226</v>
      </c>
      <c r="E1237" s="626" t="s">
        <v>5208</v>
      </c>
      <c r="F1237" s="629">
        <v>1</v>
      </c>
      <c r="G1237" s="629">
        <v>426</v>
      </c>
      <c r="H1237" s="629">
        <v>1</v>
      </c>
      <c r="I1237" s="629">
        <v>426</v>
      </c>
      <c r="J1237" s="629"/>
      <c r="K1237" s="629"/>
      <c r="L1237" s="629"/>
      <c r="M1237" s="629"/>
      <c r="N1237" s="629"/>
      <c r="O1237" s="629"/>
      <c r="P1237" s="642"/>
      <c r="Q1237" s="630"/>
    </row>
    <row r="1238" spans="1:17" ht="14.4" customHeight="1" x14ac:dyDescent="0.3">
      <c r="A1238" s="625" t="s">
        <v>6217</v>
      </c>
      <c r="B1238" s="626" t="s">
        <v>5138</v>
      </c>
      <c r="C1238" s="626" t="s">
        <v>5155</v>
      </c>
      <c r="D1238" s="626" t="s">
        <v>5228</v>
      </c>
      <c r="E1238" s="626" t="s">
        <v>5220</v>
      </c>
      <c r="F1238" s="629">
        <v>25</v>
      </c>
      <c r="G1238" s="629">
        <v>5125</v>
      </c>
      <c r="H1238" s="629">
        <v>1</v>
      </c>
      <c r="I1238" s="629">
        <v>205</v>
      </c>
      <c r="J1238" s="629">
        <v>23</v>
      </c>
      <c r="K1238" s="629">
        <v>4738</v>
      </c>
      <c r="L1238" s="629">
        <v>0.92448780487804882</v>
      </c>
      <c r="M1238" s="629">
        <v>206</v>
      </c>
      <c r="N1238" s="629">
        <v>32</v>
      </c>
      <c r="O1238" s="629">
        <v>6624</v>
      </c>
      <c r="P1238" s="642">
        <v>1.2924878048780488</v>
      </c>
      <c r="Q1238" s="630">
        <v>207</v>
      </c>
    </row>
    <row r="1239" spans="1:17" ht="14.4" customHeight="1" x14ac:dyDescent="0.3">
      <c r="A1239" s="625" t="s">
        <v>6217</v>
      </c>
      <c r="B1239" s="626" t="s">
        <v>5138</v>
      </c>
      <c r="C1239" s="626" t="s">
        <v>5155</v>
      </c>
      <c r="D1239" s="626" t="s">
        <v>5231</v>
      </c>
      <c r="E1239" s="626" t="s">
        <v>5232</v>
      </c>
      <c r="F1239" s="629">
        <v>5</v>
      </c>
      <c r="G1239" s="629">
        <v>1620</v>
      </c>
      <c r="H1239" s="629">
        <v>1</v>
      </c>
      <c r="I1239" s="629">
        <v>324</v>
      </c>
      <c r="J1239" s="629">
        <v>2</v>
      </c>
      <c r="K1239" s="629">
        <v>652</v>
      </c>
      <c r="L1239" s="629">
        <v>0.40246913580246912</v>
      </c>
      <c r="M1239" s="629">
        <v>326</v>
      </c>
      <c r="N1239" s="629">
        <v>18</v>
      </c>
      <c r="O1239" s="629">
        <v>5886</v>
      </c>
      <c r="P1239" s="642">
        <v>3.6333333333333333</v>
      </c>
      <c r="Q1239" s="630">
        <v>327</v>
      </c>
    </row>
    <row r="1240" spans="1:17" ht="14.4" customHeight="1" x14ac:dyDescent="0.3">
      <c r="A1240" s="625" t="s">
        <v>6218</v>
      </c>
      <c r="B1240" s="626" t="s">
        <v>5138</v>
      </c>
      <c r="C1240" s="626" t="s">
        <v>5155</v>
      </c>
      <c r="D1240" s="626" t="s">
        <v>5273</v>
      </c>
      <c r="E1240" s="626" t="s">
        <v>5274</v>
      </c>
      <c r="F1240" s="629"/>
      <c r="G1240" s="629"/>
      <c r="H1240" s="629"/>
      <c r="I1240" s="629"/>
      <c r="J1240" s="629">
        <v>1</v>
      </c>
      <c r="K1240" s="629">
        <v>852</v>
      </c>
      <c r="L1240" s="629"/>
      <c r="M1240" s="629">
        <v>852</v>
      </c>
      <c r="N1240" s="629"/>
      <c r="O1240" s="629"/>
      <c r="P1240" s="642"/>
      <c r="Q1240" s="630"/>
    </row>
    <row r="1241" spans="1:17" ht="14.4" customHeight="1" x14ac:dyDescent="0.3">
      <c r="A1241" s="625" t="s">
        <v>6218</v>
      </c>
      <c r="B1241" s="626" t="s">
        <v>5138</v>
      </c>
      <c r="C1241" s="626" t="s">
        <v>5155</v>
      </c>
      <c r="D1241" s="626" t="s">
        <v>5170</v>
      </c>
      <c r="E1241" s="626" t="s">
        <v>5171</v>
      </c>
      <c r="F1241" s="629">
        <v>1</v>
      </c>
      <c r="G1241" s="629">
        <v>34</v>
      </c>
      <c r="H1241" s="629">
        <v>1</v>
      </c>
      <c r="I1241" s="629">
        <v>34</v>
      </c>
      <c r="J1241" s="629">
        <v>1</v>
      </c>
      <c r="K1241" s="629">
        <v>34</v>
      </c>
      <c r="L1241" s="629">
        <v>1</v>
      </c>
      <c r="M1241" s="629">
        <v>34</v>
      </c>
      <c r="N1241" s="629"/>
      <c r="O1241" s="629"/>
      <c r="P1241" s="642"/>
      <c r="Q1241" s="630"/>
    </row>
    <row r="1242" spans="1:17" ht="14.4" customHeight="1" x14ac:dyDescent="0.3">
      <c r="A1242" s="625" t="s">
        <v>6218</v>
      </c>
      <c r="B1242" s="626" t="s">
        <v>5138</v>
      </c>
      <c r="C1242" s="626" t="s">
        <v>5155</v>
      </c>
      <c r="D1242" s="626" t="s">
        <v>5176</v>
      </c>
      <c r="E1242" s="626" t="s">
        <v>5177</v>
      </c>
      <c r="F1242" s="629"/>
      <c r="G1242" s="629"/>
      <c r="H1242" s="629"/>
      <c r="I1242" s="629"/>
      <c r="J1242" s="629"/>
      <c r="K1242" s="629"/>
      <c r="L1242" s="629"/>
      <c r="M1242" s="629"/>
      <c r="N1242" s="629">
        <v>1</v>
      </c>
      <c r="O1242" s="629">
        <v>635</v>
      </c>
      <c r="P1242" s="642"/>
      <c r="Q1242" s="630">
        <v>635</v>
      </c>
    </row>
    <row r="1243" spans="1:17" ht="14.4" customHeight="1" x14ac:dyDescent="0.3">
      <c r="A1243" s="625" t="s">
        <v>6218</v>
      </c>
      <c r="B1243" s="626" t="s">
        <v>5138</v>
      </c>
      <c r="C1243" s="626" t="s">
        <v>5155</v>
      </c>
      <c r="D1243" s="626" t="s">
        <v>5182</v>
      </c>
      <c r="E1243" s="626" t="s">
        <v>5183</v>
      </c>
      <c r="F1243" s="629"/>
      <c r="G1243" s="629"/>
      <c r="H1243" s="629"/>
      <c r="I1243" s="629"/>
      <c r="J1243" s="629">
        <v>1</v>
      </c>
      <c r="K1243" s="629">
        <v>156</v>
      </c>
      <c r="L1243" s="629"/>
      <c r="M1243" s="629">
        <v>156</v>
      </c>
      <c r="N1243" s="629"/>
      <c r="O1243" s="629"/>
      <c r="P1243" s="642"/>
      <c r="Q1243" s="630"/>
    </row>
    <row r="1244" spans="1:17" ht="14.4" customHeight="1" x14ac:dyDescent="0.3">
      <c r="A1244" s="625" t="s">
        <v>6218</v>
      </c>
      <c r="B1244" s="626" t="s">
        <v>5138</v>
      </c>
      <c r="C1244" s="626" t="s">
        <v>5155</v>
      </c>
      <c r="D1244" s="626" t="s">
        <v>5184</v>
      </c>
      <c r="E1244" s="626" t="s">
        <v>5183</v>
      </c>
      <c r="F1244" s="629">
        <v>2</v>
      </c>
      <c r="G1244" s="629">
        <v>154</v>
      </c>
      <c r="H1244" s="629">
        <v>1</v>
      </c>
      <c r="I1244" s="629">
        <v>77</v>
      </c>
      <c r="J1244" s="629">
        <v>1</v>
      </c>
      <c r="K1244" s="629">
        <v>78</v>
      </c>
      <c r="L1244" s="629">
        <v>0.50649350649350644</v>
      </c>
      <c r="M1244" s="629">
        <v>78</v>
      </c>
      <c r="N1244" s="629"/>
      <c r="O1244" s="629"/>
      <c r="P1244" s="642"/>
      <c r="Q1244" s="630"/>
    </row>
    <row r="1245" spans="1:17" ht="14.4" customHeight="1" x14ac:dyDescent="0.3">
      <c r="A1245" s="625" t="s">
        <v>6218</v>
      </c>
      <c r="B1245" s="626" t="s">
        <v>5138</v>
      </c>
      <c r="C1245" s="626" t="s">
        <v>5155</v>
      </c>
      <c r="D1245" s="626" t="s">
        <v>5185</v>
      </c>
      <c r="E1245" s="626" t="s">
        <v>5186</v>
      </c>
      <c r="F1245" s="629">
        <v>88</v>
      </c>
      <c r="G1245" s="629">
        <v>20240</v>
      </c>
      <c r="H1245" s="629">
        <v>1</v>
      </c>
      <c r="I1245" s="629">
        <v>230</v>
      </c>
      <c r="J1245" s="629">
        <v>184</v>
      </c>
      <c r="K1245" s="629">
        <v>42504</v>
      </c>
      <c r="L1245" s="629">
        <v>2.1</v>
      </c>
      <c r="M1245" s="629">
        <v>231</v>
      </c>
      <c r="N1245" s="629">
        <v>217</v>
      </c>
      <c r="O1245" s="629">
        <v>50344</v>
      </c>
      <c r="P1245" s="642">
        <v>2.4873517786561266</v>
      </c>
      <c r="Q1245" s="630">
        <v>232</v>
      </c>
    </row>
    <row r="1246" spans="1:17" ht="14.4" customHeight="1" x14ac:dyDescent="0.3">
      <c r="A1246" s="625" t="s">
        <v>6218</v>
      </c>
      <c r="B1246" s="626" t="s">
        <v>5138</v>
      </c>
      <c r="C1246" s="626" t="s">
        <v>5155</v>
      </c>
      <c r="D1246" s="626" t="s">
        <v>5187</v>
      </c>
      <c r="E1246" s="626" t="s">
        <v>5188</v>
      </c>
      <c r="F1246" s="629">
        <v>72</v>
      </c>
      <c r="G1246" s="629">
        <v>8280</v>
      </c>
      <c r="H1246" s="629">
        <v>1</v>
      </c>
      <c r="I1246" s="629">
        <v>115</v>
      </c>
      <c r="J1246" s="629">
        <v>175</v>
      </c>
      <c r="K1246" s="629">
        <v>20300</v>
      </c>
      <c r="L1246" s="629">
        <v>2.4516908212560384</v>
      </c>
      <c r="M1246" s="629">
        <v>116</v>
      </c>
      <c r="N1246" s="629">
        <v>177</v>
      </c>
      <c r="O1246" s="629">
        <v>20532</v>
      </c>
      <c r="P1246" s="642">
        <v>2.4797101449275361</v>
      </c>
      <c r="Q1246" s="630">
        <v>116</v>
      </c>
    </row>
    <row r="1247" spans="1:17" ht="14.4" customHeight="1" x14ac:dyDescent="0.3">
      <c r="A1247" s="625" t="s">
        <v>6218</v>
      </c>
      <c r="B1247" s="626" t="s">
        <v>5138</v>
      </c>
      <c r="C1247" s="626" t="s">
        <v>5155</v>
      </c>
      <c r="D1247" s="626" t="s">
        <v>5193</v>
      </c>
      <c r="E1247" s="626" t="s">
        <v>5194</v>
      </c>
      <c r="F1247" s="629">
        <v>73</v>
      </c>
      <c r="G1247" s="629">
        <v>21462</v>
      </c>
      <c r="H1247" s="629">
        <v>1</v>
      </c>
      <c r="I1247" s="629">
        <v>294</v>
      </c>
      <c r="J1247" s="629">
        <v>165</v>
      </c>
      <c r="K1247" s="629">
        <v>48675</v>
      </c>
      <c r="L1247" s="629">
        <v>2.2679619793122727</v>
      </c>
      <c r="M1247" s="629">
        <v>295</v>
      </c>
      <c r="N1247" s="629">
        <v>164</v>
      </c>
      <c r="O1247" s="629">
        <v>48544</v>
      </c>
      <c r="P1247" s="642">
        <v>2.2618581679247041</v>
      </c>
      <c r="Q1247" s="630">
        <v>296</v>
      </c>
    </row>
    <row r="1248" spans="1:17" ht="14.4" customHeight="1" x14ac:dyDescent="0.3">
      <c r="A1248" s="625" t="s">
        <v>6218</v>
      </c>
      <c r="B1248" s="626" t="s">
        <v>5138</v>
      </c>
      <c r="C1248" s="626" t="s">
        <v>5155</v>
      </c>
      <c r="D1248" s="626" t="s">
        <v>5195</v>
      </c>
      <c r="E1248" s="626" t="s">
        <v>5196</v>
      </c>
      <c r="F1248" s="629"/>
      <c r="G1248" s="629"/>
      <c r="H1248" s="629"/>
      <c r="I1248" s="629"/>
      <c r="J1248" s="629"/>
      <c r="K1248" s="629"/>
      <c r="L1248" s="629"/>
      <c r="M1248" s="629"/>
      <c r="N1248" s="629">
        <v>1</v>
      </c>
      <c r="O1248" s="629">
        <v>320</v>
      </c>
      <c r="P1248" s="642"/>
      <c r="Q1248" s="630">
        <v>320</v>
      </c>
    </row>
    <row r="1249" spans="1:17" ht="14.4" customHeight="1" x14ac:dyDescent="0.3">
      <c r="A1249" s="625" t="s">
        <v>6218</v>
      </c>
      <c r="B1249" s="626" t="s">
        <v>5138</v>
      </c>
      <c r="C1249" s="626" t="s">
        <v>5155</v>
      </c>
      <c r="D1249" s="626" t="s">
        <v>5197</v>
      </c>
      <c r="E1249" s="626" t="s">
        <v>5198</v>
      </c>
      <c r="F1249" s="629">
        <v>2</v>
      </c>
      <c r="G1249" s="629">
        <v>964</v>
      </c>
      <c r="H1249" s="629">
        <v>1</v>
      </c>
      <c r="I1249" s="629">
        <v>482</v>
      </c>
      <c r="J1249" s="629">
        <v>6</v>
      </c>
      <c r="K1249" s="629">
        <v>2898</v>
      </c>
      <c r="L1249" s="629">
        <v>3.0062240663900415</v>
      </c>
      <c r="M1249" s="629">
        <v>483</v>
      </c>
      <c r="N1249" s="629">
        <v>5</v>
      </c>
      <c r="O1249" s="629">
        <v>2420</v>
      </c>
      <c r="P1249" s="642">
        <v>2.5103734439834025</v>
      </c>
      <c r="Q1249" s="630">
        <v>484</v>
      </c>
    </row>
    <row r="1250" spans="1:17" ht="14.4" customHeight="1" x14ac:dyDescent="0.3">
      <c r="A1250" s="625" t="s">
        <v>6218</v>
      </c>
      <c r="B1250" s="626" t="s">
        <v>5138</v>
      </c>
      <c r="C1250" s="626" t="s">
        <v>5155</v>
      </c>
      <c r="D1250" s="626" t="s">
        <v>5199</v>
      </c>
      <c r="E1250" s="626" t="s">
        <v>5200</v>
      </c>
      <c r="F1250" s="629">
        <v>3</v>
      </c>
      <c r="G1250" s="629">
        <v>2025</v>
      </c>
      <c r="H1250" s="629">
        <v>1</v>
      </c>
      <c r="I1250" s="629">
        <v>675</v>
      </c>
      <c r="J1250" s="629">
        <v>6</v>
      </c>
      <c r="K1250" s="629">
        <v>4056</v>
      </c>
      <c r="L1250" s="629">
        <v>2.0029629629629628</v>
      </c>
      <c r="M1250" s="629">
        <v>676</v>
      </c>
      <c r="N1250" s="629"/>
      <c r="O1250" s="629"/>
      <c r="P1250" s="642"/>
      <c r="Q1250" s="630"/>
    </row>
    <row r="1251" spans="1:17" ht="14.4" customHeight="1" x14ac:dyDescent="0.3">
      <c r="A1251" s="625" t="s">
        <v>6218</v>
      </c>
      <c r="B1251" s="626" t="s">
        <v>5138</v>
      </c>
      <c r="C1251" s="626" t="s">
        <v>5155</v>
      </c>
      <c r="D1251" s="626" t="s">
        <v>5279</v>
      </c>
      <c r="E1251" s="626" t="s">
        <v>5280</v>
      </c>
      <c r="F1251" s="629"/>
      <c r="G1251" s="629"/>
      <c r="H1251" s="629"/>
      <c r="I1251" s="629"/>
      <c r="J1251" s="629">
        <v>8</v>
      </c>
      <c r="K1251" s="629">
        <v>5864</v>
      </c>
      <c r="L1251" s="629"/>
      <c r="M1251" s="629">
        <v>733</v>
      </c>
      <c r="N1251" s="629">
        <v>2</v>
      </c>
      <c r="O1251" s="629">
        <v>1468</v>
      </c>
      <c r="P1251" s="642"/>
      <c r="Q1251" s="630">
        <v>734</v>
      </c>
    </row>
    <row r="1252" spans="1:17" ht="14.4" customHeight="1" x14ac:dyDescent="0.3">
      <c r="A1252" s="625" t="s">
        <v>6218</v>
      </c>
      <c r="B1252" s="626" t="s">
        <v>5138</v>
      </c>
      <c r="C1252" s="626" t="s">
        <v>5155</v>
      </c>
      <c r="D1252" s="626" t="s">
        <v>5201</v>
      </c>
      <c r="E1252" s="626" t="s">
        <v>5202</v>
      </c>
      <c r="F1252" s="629"/>
      <c r="G1252" s="629"/>
      <c r="H1252" s="629"/>
      <c r="I1252" s="629"/>
      <c r="J1252" s="629">
        <v>15</v>
      </c>
      <c r="K1252" s="629">
        <v>1215</v>
      </c>
      <c r="L1252" s="629"/>
      <c r="M1252" s="629">
        <v>81</v>
      </c>
      <c r="N1252" s="629">
        <v>14</v>
      </c>
      <c r="O1252" s="629">
        <v>1148</v>
      </c>
      <c r="P1252" s="642"/>
      <c r="Q1252" s="630">
        <v>82</v>
      </c>
    </row>
    <row r="1253" spans="1:17" ht="14.4" customHeight="1" x14ac:dyDescent="0.3">
      <c r="A1253" s="625" t="s">
        <v>6218</v>
      </c>
      <c r="B1253" s="626" t="s">
        <v>5138</v>
      </c>
      <c r="C1253" s="626" t="s">
        <v>5155</v>
      </c>
      <c r="D1253" s="626" t="s">
        <v>5219</v>
      </c>
      <c r="E1253" s="626" t="s">
        <v>5220</v>
      </c>
      <c r="F1253" s="629"/>
      <c r="G1253" s="629"/>
      <c r="H1253" s="629"/>
      <c r="I1253" s="629"/>
      <c r="J1253" s="629">
        <v>3</v>
      </c>
      <c r="K1253" s="629">
        <v>516</v>
      </c>
      <c r="L1253" s="629"/>
      <c r="M1253" s="629">
        <v>172</v>
      </c>
      <c r="N1253" s="629"/>
      <c r="O1253" s="629"/>
      <c r="P1253" s="642"/>
      <c r="Q1253" s="630"/>
    </row>
    <row r="1254" spans="1:17" ht="14.4" customHeight="1" x14ac:dyDescent="0.3">
      <c r="A1254" s="625" t="s">
        <v>6218</v>
      </c>
      <c r="B1254" s="626" t="s">
        <v>5138</v>
      </c>
      <c r="C1254" s="626" t="s">
        <v>5155</v>
      </c>
      <c r="D1254" s="626" t="s">
        <v>5221</v>
      </c>
      <c r="E1254" s="626" t="s">
        <v>5194</v>
      </c>
      <c r="F1254" s="629"/>
      <c r="G1254" s="629"/>
      <c r="H1254" s="629"/>
      <c r="I1254" s="629"/>
      <c r="J1254" s="629">
        <v>6</v>
      </c>
      <c r="K1254" s="629">
        <v>2172</v>
      </c>
      <c r="L1254" s="629"/>
      <c r="M1254" s="629">
        <v>362</v>
      </c>
      <c r="N1254" s="629">
        <v>17</v>
      </c>
      <c r="O1254" s="629">
        <v>6205</v>
      </c>
      <c r="P1254" s="642"/>
      <c r="Q1254" s="630">
        <v>365</v>
      </c>
    </row>
    <row r="1255" spans="1:17" ht="14.4" customHeight="1" x14ac:dyDescent="0.3">
      <c r="A1255" s="625" t="s">
        <v>6218</v>
      </c>
      <c r="B1255" s="626" t="s">
        <v>5138</v>
      </c>
      <c r="C1255" s="626" t="s">
        <v>5155</v>
      </c>
      <c r="D1255" s="626" t="s">
        <v>5223</v>
      </c>
      <c r="E1255" s="626" t="s">
        <v>5198</v>
      </c>
      <c r="F1255" s="629"/>
      <c r="G1255" s="629"/>
      <c r="H1255" s="629"/>
      <c r="I1255" s="629"/>
      <c r="J1255" s="629">
        <v>3</v>
      </c>
      <c r="K1255" s="629">
        <v>1650</v>
      </c>
      <c r="L1255" s="629"/>
      <c r="M1255" s="629">
        <v>550</v>
      </c>
      <c r="N1255" s="629">
        <v>7</v>
      </c>
      <c r="O1255" s="629">
        <v>3871</v>
      </c>
      <c r="P1255" s="642"/>
      <c r="Q1255" s="630">
        <v>553</v>
      </c>
    </row>
    <row r="1256" spans="1:17" ht="14.4" customHeight="1" x14ac:dyDescent="0.3">
      <c r="A1256" s="625" t="s">
        <v>6218</v>
      </c>
      <c r="B1256" s="626" t="s">
        <v>5138</v>
      </c>
      <c r="C1256" s="626" t="s">
        <v>5155</v>
      </c>
      <c r="D1256" s="626" t="s">
        <v>5224</v>
      </c>
      <c r="E1256" s="626" t="s">
        <v>5200</v>
      </c>
      <c r="F1256" s="629"/>
      <c r="G1256" s="629"/>
      <c r="H1256" s="629"/>
      <c r="I1256" s="629"/>
      <c r="J1256" s="629">
        <v>1</v>
      </c>
      <c r="K1256" s="629">
        <v>743</v>
      </c>
      <c r="L1256" s="629"/>
      <c r="M1256" s="629">
        <v>743</v>
      </c>
      <c r="N1256" s="629">
        <v>3</v>
      </c>
      <c r="O1256" s="629">
        <v>2238</v>
      </c>
      <c r="P1256" s="642"/>
      <c r="Q1256" s="630">
        <v>746</v>
      </c>
    </row>
    <row r="1257" spans="1:17" ht="14.4" customHeight="1" x14ac:dyDescent="0.3">
      <c r="A1257" s="625" t="s">
        <v>6218</v>
      </c>
      <c r="B1257" s="626" t="s">
        <v>5138</v>
      </c>
      <c r="C1257" s="626" t="s">
        <v>5155</v>
      </c>
      <c r="D1257" s="626" t="s">
        <v>5285</v>
      </c>
      <c r="E1257" s="626" t="s">
        <v>5280</v>
      </c>
      <c r="F1257" s="629"/>
      <c r="G1257" s="629"/>
      <c r="H1257" s="629"/>
      <c r="I1257" s="629"/>
      <c r="J1257" s="629"/>
      <c r="K1257" s="629"/>
      <c r="L1257" s="629"/>
      <c r="M1257" s="629"/>
      <c r="N1257" s="629">
        <v>9</v>
      </c>
      <c r="O1257" s="629">
        <v>7227</v>
      </c>
      <c r="P1257" s="642"/>
      <c r="Q1257" s="630">
        <v>803</v>
      </c>
    </row>
    <row r="1258" spans="1:17" ht="14.4" customHeight="1" x14ac:dyDescent="0.3">
      <c r="A1258" s="625" t="s">
        <v>6218</v>
      </c>
      <c r="B1258" s="626" t="s">
        <v>5138</v>
      </c>
      <c r="C1258" s="626" t="s">
        <v>5155</v>
      </c>
      <c r="D1258" s="626" t="s">
        <v>5228</v>
      </c>
      <c r="E1258" s="626" t="s">
        <v>5220</v>
      </c>
      <c r="F1258" s="629"/>
      <c r="G1258" s="629"/>
      <c r="H1258" s="629"/>
      <c r="I1258" s="629"/>
      <c r="J1258" s="629"/>
      <c r="K1258" s="629"/>
      <c r="L1258" s="629"/>
      <c r="M1258" s="629"/>
      <c r="N1258" s="629">
        <v>2</v>
      </c>
      <c r="O1258" s="629">
        <v>414</v>
      </c>
      <c r="P1258" s="642"/>
      <c r="Q1258" s="630">
        <v>207</v>
      </c>
    </row>
    <row r="1259" spans="1:17" ht="14.4" customHeight="1" x14ac:dyDescent="0.3">
      <c r="A1259" s="625" t="s">
        <v>6218</v>
      </c>
      <c r="B1259" s="626" t="s">
        <v>5138</v>
      </c>
      <c r="C1259" s="626" t="s">
        <v>5155</v>
      </c>
      <c r="D1259" s="626" t="s">
        <v>5231</v>
      </c>
      <c r="E1259" s="626" t="s">
        <v>5232</v>
      </c>
      <c r="F1259" s="629">
        <v>4</v>
      </c>
      <c r="G1259" s="629">
        <v>1296</v>
      </c>
      <c r="H1259" s="629">
        <v>1</v>
      </c>
      <c r="I1259" s="629">
        <v>324</v>
      </c>
      <c r="J1259" s="629">
        <v>3</v>
      </c>
      <c r="K1259" s="629">
        <v>978</v>
      </c>
      <c r="L1259" s="629">
        <v>0.75462962962962965</v>
      </c>
      <c r="M1259" s="629">
        <v>326</v>
      </c>
      <c r="N1259" s="629">
        <v>3</v>
      </c>
      <c r="O1259" s="629">
        <v>981</v>
      </c>
      <c r="P1259" s="642">
        <v>0.75694444444444442</v>
      </c>
      <c r="Q1259" s="630">
        <v>327</v>
      </c>
    </row>
    <row r="1260" spans="1:17" ht="14.4" customHeight="1" x14ac:dyDescent="0.3">
      <c r="A1260" s="625" t="s">
        <v>6218</v>
      </c>
      <c r="B1260" s="626" t="s">
        <v>5138</v>
      </c>
      <c r="C1260" s="626" t="s">
        <v>5155</v>
      </c>
      <c r="D1260" s="626" t="s">
        <v>5241</v>
      </c>
      <c r="E1260" s="626" t="s">
        <v>5242</v>
      </c>
      <c r="F1260" s="629"/>
      <c r="G1260" s="629"/>
      <c r="H1260" s="629"/>
      <c r="I1260" s="629"/>
      <c r="J1260" s="629"/>
      <c r="K1260" s="629"/>
      <c r="L1260" s="629"/>
      <c r="M1260" s="629"/>
      <c r="N1260" s="629">
        <v>1</v>
      </c>
      <c r="O1260" s="629">
        <v>0</v>
      </c>
      <c r="P1260" s="642"/>
      <c r="Q1260" s="630">
        <v>0</v>
      </c>
    </row>
    <row r="1261" spans="1:17" ht="14.4" customHeight="1" x14ac:dyDescent="0.3">
      <c r="A1261" s="625" t="s">
        <v>6219</v>
      </c>
      <c r="B1261" s="626" t="s">
        <v>5138</v>
      </c>
      <c r="C1261" s="626" t="s">
        <v>5155</v>
      </c>
      <c r="D1261" s="626" t="s">
        <v>5185</v>
      </c>
      <c r="E1261" s="626" t="s">
        <v>5186</v>
      </c>
      <c r="F1261" s="629">
        <v>2</v>
      </c>
      <c r="G1261" s="629">
        <v>460</v>
      </c>
      <c r="H1261" s="629">
        <v>1</v>
      </c>
      <c r="I1261" s="629">
        <v>230</v>
      </c>
      <c r="J1261" s="629">
        <v>1</v>
      </c>
      <c r="K1261" s="629">
        <v>231</v>
      </c>
      <c r="L1261" s="629">
        <v>0.50217391304347825</v>
      </c>
      <c r="M1261" s="629">
        <v>231</v>
      </c>
      <c r="N1261" s="629"/>
      <c r="O1261" s="629"/>
      <c r="P1261" s="642"/>
      <c r="Q1261" s="630"/>
    </row>
    <row r="1262" spans="1:17" ht="14.4" customHeight="1" x14ac:dyDescent="0.3">
      <c r="A1262" s="625" t="s">
        <v>6219</v>
      </c>
      <c r="B1262" s="626" t="s">
        <v>5138</v>
      </c>
      <c r="C1262" s="626" t="s">
        <v>5155</v>
      </c>
      <c r="D1262" s="626" t="s">
        <v>5187</v>
      </c>
      <c r="E1262" s="626" t="s">
        <v>5188</v>
      </c>
      <c r="F1262" s="629">
        <v>1</v>
      </c>
      <c r="G1262" s="629">
        <v>115</v>
      </c>
      <c r="H1262" s="629">
        <v>1</v>
      </c>
      <c r="I1262" s="629">
        <v>115</v>
      </c>
      <c r="J1262" s="629"/>
      <c r="K1262" s="629"/>
      <c r="L1262" s="629"/>
      <c r="M1262" s="629"/>
      <c r="N1262" s="629"/>
      <c r="O1262" s="629"/>
      <c r="P1262" s="642"/>
      <c r="Q1262" s="630"/>
    </row>
    <row r="1263" spans="1:17" ht="14.4" customHeight="1" x14ac:dyDescent="0.3">
      <c r="A1263" s="625" t="s">
        <v>6219</v>
      </c>
      <c r="B1263" s="626" t="s">
        <v>5138</v>
      </c>
      <c r="C1263" s="626" t="s">
        <v>5155</v>
      </c>
      <c r="D1263" s="626" t="s">
        <v>5193</v>
      </c>
      <c r="E1263" s="626" t="s">
        <v>5194</v>
      </c>
      <c r="F1263" s="629">
        <v>3</v>
      </c>
      <c r="G1263" s="629">
        <v>882</v>
      </c>
      <c r="H1263" s="629">
        <v>1</v>
      </c>
      <c r="I1263" s="629">
        <v>294</v>
      </c>
      <c r="J1263" s="629"/>
      <c r="K1263" s="629"/>
      <c r="L1263" s="629"/>
      <c r="M1263" s="629"/>
      <c r="N1263" s="629"/>
      <c r="O1263" s="629"/>
      <c r="P1263" s="642"/>
      <c r="Q1263" s="630"/>
    </row>
    <row r="1264" spans="1:17" ht="14.4" customHeight="1" x14ac:dyDescent="0.3">
      <c r="A1264" s="625" t="s">
        <v>6219</v>
      </c>
      <c r="B1264" s="626" t="s">
        <v>5138</v>
      </c>
      <c r="C1264" s="626" t="s">
        <v>5155</v>
      </c>
      <c r="D1264" s="626" t="s">
        <v>5229</v>
      </c>
      <c r="E1264" s="626" t="s">
        <v>5230</v>
      </c>
      <c r="F1264" s="629">
        <v>1</v>
      </c>
      <c r="G1264" s="629">
        <v>640</v>
      </c>
      <c r="H1264" s="629">
        <v>1</v>
      </c>
      <c r="I1264" s="629">
        <v>640</v>
      </c>
      <c r="J1264" s="629"/>
      <c r="K1264" s="629"/>
      <c r="L1264" s="629"/>
      <c r="M1264" s="629"/>
      <c r="N1264" s="629"/>
      <c r="O1264" s="629"/>
      <c r="P1264" s="642"/>
      <c r="Q1264" s="630"/>
    </row>
    <row r="1265" spans="1:17" ht="14.4" customHeight="1" x14ac:dyDescent="0.3">
      <c r="A1265" s="625" t="s">
        <v>6219</v>
      </c>
      <c r="B1265" s="626" t="s">
        <v>5138</v>
      </c>
      <c r="C1265" s="626" t="s">
        <v>5155</v>
      </c>
      <c r="D1265" s="626" t="s">
        <v>5231</v>
      </c>
      <c r="E1265" s="626" t="s">
        <v>5232</v>
      </c>
      <c r="F1265" s="629">
        <v>1</v>
      </c>
      <c r="G1265" s="629">
        <v>324</v>
      </c>
      <c r="H1265" s="629">
        <v>1</v>
      </c>
      <c r="I1265" s="629">
        <v>324</v>
      </c>
      <c r="J1265" s="629">
        <v>2</v>
      </c>
      <c r="K1265" s="629">
        <v>652</v>
      </c>
      <c r="L1265" s="629">
        <v>2.0123456790123457</v>
      </c>
      <c r="M1265" s="629">
        <v>326</v>
      </c>
      <c r="N1265" s="629">
        <v>3</v>
      </c>
      <c r="O1265" s="629">
        <v>981</v>
      </c>
      <c r="P1265" s="642">
        <v>3.0277777777777777</v>
      </c>
      <c r="Q1265" s="630">
        <v>327</v>
      </c>
    </row>
    <row r="1266" spans="1:17" ht="14.4" customHeight="1" x14ac:dyDescent="0.3">
      <c r="A1266" s="625" t="s">
        <v>6220</v>
      </c>
      <c r="B1266" s="626" t="s">
        <v>5138</v>
      </c>
      <c r="C1266" s="626" t="s">
        <v>5144</v>
      </c>
      <c r="D1266" s="626" t="s">
        <v>5271</v>
      </c>
      <c r="E1266" s="626" t="s">
        <v>5272</v>
      </c>
      <c r="F1266" s="629"/>
      <c r="G1266" s="629"/>
      <c r="H1266" s="629"/>
      <c r="I1266" s="629"/>
      <c r="J1266" s="629"/>
      <c r="K1266" s="629"/>
      <c r="L1266" s="629"/>
      <c r="M1266" s="629"/>
      <c r="N1266" s="629">
        <v>1</v>
      </c>
      <c r="O1266" s="629">
        <v>904.75</v>
      </c>
      <c r="P1266" s="642"/>
      <c r="Q1266" s="630">
        <v>904.75</v>
      </c>
    </row>
    <row r="1267" spans="1:17" ht="14.4" customHeight="1" x14ac:dyDescent="0.3">
      <c r="A1267" s="625" t="s">
        <v>6220</v>
      </c>
      <c r="B1267" s="626" t="s">
        <v>5138</v>
      </c>
      <c r="C1267" s="626" t="s">
        <v>5155</v>
      </c>
      <c r="D1267" s="626" t="s">
        <v>5273</v>
      </c>
      <c r="E1267" s="626" t="s">
        <v>5274</v>
      </c>
      <c r="F1267" s="629">
        <v>2</v>
      </c>
      <c r="G1267" s="629">
        <v>1700</v>
      </c>
      <c r="H1267" s="629">
        <v>1</v>
      </c>
      <c r="I1267" s="629">
        <v>850</v>
      </c>
      <c r="J1267" s="629">
        <v>2</v>
      </c>
      <c r="K1267" s="629">
        <v>1704</v>
      </c>
      <c r="L1267" s="629">
        <v>1.0023529411764707</v>
      </c>
      <c r="M1267" s="629">
        <v>852</v>
      </c>
      <c r="N1267" s="629">
        <v>2</v>
      </c>
      <c r="O1267" s="629">
        <v>1406</v>
      </c>
      <c r="P1267" s="642">
        <v>0.82705882352941174</v>
      </c>
      <c r="Q1267" s="630">
        <v>703</v>
      </c>
    </row>
    <row r="1268" spans="1:17" ht="14.4" customHeight="1" x14ac:dyDescent="0.3">
      <c r="A1268" s="625" t="s">
        <v>6220</v>
      </c>
      <c r="B1268" s="626" t="s">
        <v>5138</v>
      </c>
      <c r="C1268" s="626" t="s">
        <v>5155</v>
      </c>
      <c r="D1268" s="626" t="s">
        <v>5170</v>
      </c>
      <c r="E1268" s="626" t="s">
        <v>5171</v>
      </c>
      <c r="F1268" s="629">
        <v>1</v>
      </c>
      <c r="G1268" s="629">
        <v>34</v>
      </c>
      <c r="H1268" s="629">
        <v>1</v>
      </c>
      <c r="I1268" s="629">
        <v>34</v>
      </c>
      <c r="J1268" s="629"/>
      <c r="K1268" s="629"/>
      <c r="L1268" s="629"/>
      <c r="M1268" s="629"/>
      <c r="N1268" s="629">
        <v>1</v>
      </c>
      <c r="O1268" s="629">
        <v>34</v>
      </c>
      <c r="P1268" s="642">
        <v>1</v>
      </c>
      <c r="Q1268" s="630">
        <v>34</v>
      </c>
    </row>
    <row r="1269" spans="1:17" ht="14.4" customHeight="1" x14ac:dyDescent="0.3">
      <c r="A1269" s="625" t="s">
        <v>6220</v>
      </c>
      <c r="B1269" s="626" t="s">
        <v>5138</v>
      </c>
      <c r="C1269" s="626" t="s">
        <v>5155</v>
      </c>
      <c r="D1269" s="626" t="s">
        <v>5176</v>
      </c>
      <c r="E1269" s="626" t="s">
        <v>5177</v>
      </c>
      <c r="F1269" s="629"/>
      <c r="G1269" s="629"/>
      <c r="H1269" s="629"/>
      <c r="I1269" s="629"/>
      <c r="J1269" s="629">
        <v>1</v>
      </c>
      <c r="K1269" s="629">
        <v>632</v>
      </c>
      <c r="L1269" s="629"/>
      <c r="M1269" s="629">
        <v>632</v>
      </c>
      <c r="N1269" s="629"/>
      <c r="O1269" s="629"/>
      <c r="P1269" s="642"/>
      <c r="Q1269" s="630"/>
    </row>
    <row r="1270" spans="1:17" ht="14.4" customHeight="1" x14ac:dyDescent="0.3">
      <c r="A1270" s="625" t="s">
        <v>6220</v>
      </c>
      <c r="B1270" s="626" t="s">
        <v>5138</v>
      </c>
      <c r="C1270" s="626" t="s">
        <v>5155</v>
      </c>
      <c r="D1270" s="626" t="s">
        <v>5182</v>
      </c>
      <c r="E1270" s="626" t="s">
        <v>5183</v>
      </c>
      <c r="F1270" s="629">
        <v>1</v>
      </c>
      <c r="G1270" s="629">
        <v>155</v>
      </c>
      <c r="H1270" s="629">
        <v>1</v>
      </c>
      <c r="I1270" s="629">
        <v>155</v>
      </c>
      <c r="J1270" s="629">
        <v>1</v>
      </c>
      <c r="K1270" s="629">
        <v>156</v>
      </c>
      <c r="L1270" s="629">
        <v>1.0064516129032257</v>
      </c>
      <c r="M1270" s="629">
        <v>156</v>
      </c>
      <c r="N1270" s="629"/>
      <c r="O1270" s="629"/>
      <c r="P1270" s="642"/>
      <c r="Q1270" s="630"/>
    </row>
    <row r="1271" spans="1:17" ht="14.4" customHeight="1" x14ac:dyDescent="0.3">
      <c r="A1271" s="625" t="s">
        <v>6220</v>
      </c>
      <c r="B1271" s="626" t="s">
        <v>5138</v>
      </c>
      <c r="C1271" s="626" t="s">
        <v>5155</v>
      </c>
      <c r="D1271" s="626" t="s">
        <v>5184</v>
      </c>
      <c r="E1271" s="626" t="s">
        <v>5183</v>
      </c>
      <c r="F1271" s="629">
        <v>6</v>
      </c>
      <c r="G1271" s="629">
        <v>462</v>
      </c>
      <c r="H1271" s="629">
        <v>1</v>
      </c>
      <c r="I1271" s="629">
        <v>77</v>
      </c>
      <c r="J1271" s="629">
        <v>4</v>
      </c>
      <c r="K1271" s="629">
        <v>312</v>
      </c>
      <c r="L1271" s="629">
        <v>0.67532467532467533</v>
      </c>
      <c r="M1271" s="629">
        <v>78</v>
      </c>
      <c r="N1271" s="629"/>
      <c r="O1271" s="629"/>
      <c r="P1271" s="642"/>
      <c r="Q1271" s="630"/>
    </row>
    <row r="1272" spans="1:17" ht="14.4" customHeight="1" x14ac:dyDescent="0.3">
      <c r="A1272" s="625" t="s">
        <v>6220</v>
      </c>
      <c r="B1272" s="626" t="s">
        <v>5138</v>
      </c>
      <c r="C1272" s="626" t="s">
        <v>5155</v>
      </c>
      <c r="D1272" s="626" t="s">
        <v>5185</v>
      </c>
      <c r="E1272" s="626" t="s">
        <v>5186</v>
      </c>
      <c r="F1272" s="629">
        <v>110</v>
      </c>
      <c r="G1272" s="629">
        <v>25300</v>
      </c>
      <c r="H1272" s="629">
        <v>1</v>
      </c>
      <c r="I1272" s="629">
        <v>230</v>
      </c>
      <c r="J1272" s="629">
        <v>104</v>
      </c>
      <c r="K1272" s="629">
        <v>24024</v>
      </c>
      <c r="L1272" s="629">
        <v>0.94956521739130439</v>
      </c>
      <c r="M1272" s="629">
        <v>231</v>
      </c>
      <c r="N1272" s="629">
        <v>113</v>
      </c>
      <c r="O1272" s="629">
        <v>26216</v>
      </c>
      <c r="P1272" s="642">
        <v>1.0362055335968379</v>
      </c>
      <c r="Q1272" s="630">
        <v>232</v>
      </c>
    </row>
    <row r="1273" spans="1:17" ht="14.4" customHeight="1" x14ac:dyDescent="0.3">
      <c r="A1273" s="625" t="s">
        <v>6220</v>
      </c>
      <c r="B1273" s="626" t="s">
        <v>5138</v>
      </c>
      <c r="C1273" s="626" t="s">
        <v>5155</v>
      </c>
      <c r="D1273" s="626" t="s">
        <v>5187</v>
      </c>
      <c r="E1273" s="626" t="s">
        <v>5188</v>
      </c>
      <c r="F1273" s="629">
        <v>114</v>
      </c>
      <c r="G1273" s="629">
        <v>13110</v>
      </c>
      <c r="H1273" s="629">
        <v>1</v>
      </c>
      <c r="I1273" s="629">
        <v>115</v>
      </c>
      <c r="J1273" s="629">
        <v>137</v>
      </c>
      <c r="K1273" s="629">
        <v>15892</v>
      </c>
      <c r="L1273" s="629">
        <v>1.2122044241037375</v>
      </c>
      <c r="M1273" s="629">
        <v>116</v>
      </c>
      <c r="N1273" s="629">
        <v>121</v>
      </c>
      <c r="O1273" s="629">
        <v>14036</v>
      </c>
      <c r="P1273" s="642">
        <v>1.0706331045003814</v>
      </c>
      <c r="Q1273" s="630">
        <v>116</v>
      </c>
    </row>
    <row r="1274" spans="1:17" ht="14.4" customHeight="1" x14ac:dyDescent="0.3">
      <c r="A1274" s="625" t="s">
        <v>6220</v>
      </c>
      <c r="B1274" s="626" t="s">
        <v>5138</v>
      </c>
      <c r="C1274" s="626" t="s">
        <v>5155</v>
      </c>
      <c r="D1274" s="626" t="s">
        <v>5193</v>
      </c>
      <c r="E1274" s="626" t="s">
        <v>5194</v>
      </c>
      <c r="F1274" s="629">
        <v>46</v>
      </c>
      <c r="G1274" s="629">
        <v>13524</v>
      </c>
      <c r="H1274" s="629">
        <v>1</v>
      </c>
      <c r="I1274" s="629">
        <v>294</v>
      </c>
      <c r="J1274" s="629">
        <v>74</v>
      </c>
      <c r="K1274" s="629">
        <v>21830</v>
      </c>
      <c r="L1274" s="629">
        <v>1.6141674060928719</v>
      </c>
      <c r="M1274" s="629">
        <v>295</v>
      </c>
      <c r="N1274" s="629">
        <v>64</v>
      </c>
      <c r="O1274" s="629">
        <v>18944</v>
      </c>
      <c r="P1274" s="642">
        <v>1.4007690032534752</v>
      </c>
      <c r="Q1274" s="630">
        <v>296</v>
      </c>
    </row>
    <row r="1275" spans="1:17" ht="14.4" customHeight="1" x14ac:dyDescent="0.3">
      <c r="A1275" s="625" t="s">
        <v>6220</v>
      </c>
      <c r="B1275" s="626" t="s">
        <v>5138</v>
      </c>
      <c r="C1275" s="626" t="s">
        <v>5155</v>
      </c>
      <c r="D1275" s="626" t="s">
        <v>5195</v>
      </c>
      <c r="E1275" s="626" t="s">
        <v>5196</v>
      </c>
      <c r="F1275" s="629">
        <v>1</v>
      </c>
      <c r="G1275" s="629">
        <v>318</v>
      </c>
      <c r="H1275" s="629">
        <v>1</v>
      </c>
      <c r="I1275" s="629">
        <v>318</v>
      </c>
      <c r="J1275" s="629">
        <v>3</v>
      </c>
      <c r="K1275" s="629">
        <v>957</v>
      </c>
      <c r="L1275" s="629">
        <v>3.0094339622641511</v>
      </c>
      <c r="M1275" s="629">
        <v>319</v>
      </c>
      <c r="N1275" s="629">
        <v>1</v>
      </c>
      <c r="O1275" s="629">
        <v>320</v>
      </c>
      <c r="P1275" s="642">
        <v>1.0062893081761006</v>
      </c>
      <c r="Q1275" s="630">
        <v>320</v>
      </c>
    </row>
    <row r="1276" spans="1:17" ht="14.4" customHeight="1" x14ac:dyDescent="0.3">
      <c r="A1276" s="625" t="s">
        <v>6220</v>
      </c>
      <c r="B1276" s="626" t="s">
        <v>5138</v>
      </c>
      <c r="C1276" s="626" t="s">
        <v>5155</v>
      </c>
      <c r="D1276" s="626" t="s">
        <v>5197</v>
      </c>
      <c r="E1276" s="626" t="s">
        <v>5198</v>
      </c>
      <c r="F1276" s="629">
        <v>37</v>
      </c>
      <c r="G1276" s="629">
        <v>17834</v>
      </c>
      <c r="H1276" s="629">
        <v>1</v>
      </c>
      <c r="I1276" s="629">
        <v>482</v>
      </c>
      <c r="J1276" s="629">
        <v>32</v>
      </c>
      <c r="K1276" s="629">
        <v>15456</v>
      </c>
      <c r="L1276" s="629">
        <v>0.86665919031064265</v>
      </c>
      <c r="M1276" s="629">
        <v>483</v>
      </c>
      <c r="N1276" s="629">
        <v>42</v>
      </c>
      <c r="O1276" s="629">
        <v>20328</v>
      </c>
      <c r="P1276" s="642">
        <v>1.1398452394303016</v>
      </c>
      <c r="Q1276" s="630">
        <v>484</v>
      </c>
    </row>
    <row r="1277" spans="1:17" ht="14.4" customHeight="1" x14ac:dyDescent="0.3">
      <c r="A1277" s="625" t="s">
        <v>6220</v>
      </c>
      <c r="B1277" s="626" t="s">
        <v>5138</v>
      </c>
      <c r="C1277" s="626" t="s">
        <v>5155</v>
      </c>
      <c r="D1277" s="626" t="s">
        <v>5199</v>
      </c>
      <c r="E1277" s="626" t="s">
        <v>5200</v>
      </c>
      <c r="F1277" s="629">
        <v>4</v>
      </c>
      <c r="G1277" s="629">
        <v>2700</v>
      </c>
      <c r="H1277" s="629">
        <v>1</v>
      </c>
      <c r="I1277" s="629">
        <v>675</v>
      </c>
      <c r="J1277" s="629"/>
      <c r="K1277" s="629"/>
      <c r="L1277" s="629"/>
      <c r="M1277" s="629"/>
      <c r="N1277" s="629">
        <v>6</v>
      </c>
      <c r="O1277" s="629">
        <v>4062</v>
      </c>
      <c r="P1277" s="642">
        <v>1.5044444444444445</v>
      </c>
      <c r="Q1277" s="630">
        <v>677</v>
      </c>
    </row>
    <row r="1278" spans="1:17" ht="14.4" customHeight="1" x14ac:dyDescent="0.3">
      <c r="A1278" s="625" t="s">
        <v>6220</v>
      </c>
      <c r="B1278" s="626" t="s">
        <v>5138</v>
      </c>
      <c r="C1278" s="626" t="s">
        <v>5155</v>
      </c>
      <c r="D1278" s="626" t="s">
        <v>5279</v>
      </c>
      <c r="E1278" s="626" t="s">
        <v>5280</v>
      </c>
      <c r="F1278" s="629">
        <v>14</v>
      </c>
      <c r="G1278" s="629">
        <v>10248</v>
      </c>
      <c r="H1278" s="629">
        <v>1</v>
      </c>
      <c r="I1278" s="629">
        <v>732</v>
      </c>
      <c r="J1278" s="629">
        <v>3</v>
      </c>
      <c r="K1278" s="629">
        <v>2199</v>
      </c>
      <c r="L1278" s="629">
        <v>0.21457845433255268</v>
      </c>
      <c r="M1278" s="629">
        <v>733</v>
      </c>
      <c r="N1278" s="629">
        <v>15</v>
      </c>
      <c r="O1278" s="629">
        <v>11010</v>
      </c>
      <c r="P1278" s="642">
        <v>1.0743559718969555</v>
      </c>
      <c r="Q1278" s="630">
        <v>734</v>
      </c>
    </row>
    <row r="1279" spans="1:17" ht="14.4" customHeight="1" x14ac:dyDescent="0.3">
      <c r="A1279" s="625" t="s">
        <v>6220</v>
      </c>
      <c r="B1279" s="626" t="s">
        <v>5138</v>
      </c>
      <c r="C1279" s="626" t="s">
        <v>5155</v>
      </c>
      <c r="D1279" s="626" t="s">
        <v>5281</v>
      </c>
      <c r="E1279" s="626" t="s">
        <v>5280</v>
      </c>
      <c r="F1279" s="629"/>
      <c r="G1279" s="629"/>
      <c r="H1279" s="629"/>
      <c r="I1279" s="629"/>
      <c r="J1279" s="629"/>
      <c r="K1279" s="629"/>
      <c r="L1279" s="629"/>
      <c r="M1279" s="629"/>
      <c r="N1279" s="629">
        <v>5</v>
      </c>
      <c r="O1279" s="629">
        <v>4300</v>
      </c>
      <c r="P1279" s="642"/>
      <c r="Q1279" s="630">
        <v>860</v>
      </c>
    </row>
    <row r="1280" spans="1:17" ht="14.4" customHeight="1" x14ac:dyDescent="0.3">
      <c r="A1280" s="625" t="s">
        <v>6220</v>
      </c>
      <c r="B1280" s="626" t="s">
        <v>5138</v>
      </c>
      <c r="C1280" s="626" t="s">
        <v>5155</v>
      </c>
      <c r="D1280" s="626" t="s">
        <v>5306</v>
      </c>
      <c r="E1280" s="626" t="s">
        <v>5280</v>
      </c>
      <c r="F1280" s="629">
        <v>2</v>
      </c>
      <c r="G1280" s="629">
        <v>1882</v>
      </c>
      <c r="H1280" s="629">
        <v>1</v>
      </c>
      <c r="I1280" s="629">
        <v>941</v>
      </c>
      <c r="J1280" s="629"/>
      <c r="K1280" s="629"/>
      <c r="L1280" s="629"/>
      <c r="M1280" s="629"/>
      <c r="N1280" s="629"/>
      <c r="O1280" s="629"/>
      <c r="P1280" s="642"/>
      <c r="Q1280" s="630"/>
    </row>
    <row r="1281" spans="1:17" ht="14.4" customHeight="1" x14ac:dyDescent="0.3">
      <c r="A1281" s="625" t="s">
        <v>6220</v>
      </c>
      <c r="B1281" s="626" t="s">
        <v>5138</v>
      </c>
      <c r="C1281" s="626" t="s">
        <v>5155</v>
      </c>
      <c r="D1281" s="626" t="s">
        <v>5201</v>
      </c>
      <c r="E1281" s="626" t="s">
        <v>5202</v>
      </c>
      <c r="F1281" s="629">
        <v>25</v>
      </c>
      <c r="G1281" s="629">
        <v>2000</v>
      </c>
      <c r="H1281" s="629">
        <v>1</v>
      </c>
      <c r="I1281" s="629">
        <v>80</v>
      </c>
      <c r="J1281" s="629">
        <v>27</v>
      </c>
      <c r="K1281" s="629">
        <v>2187</v>
      </c>
      <c r="L1281" s="629">
        <v>1.0934999999999999</v>
      </c>
      <c r="M1281" s="629">
        <v>81</v>
      </c>
      <c r="N1281" s="629">
        <v>41</v>
      </c>
      <c r="O1281" s="629">
        <v>3362</v>
      </c>
      <c r="P1281" s="642">
        <v>1.681</v>
      </c>
      <c r="Q1281" s="630">
        <v>82</v>
      </c>
    </row>
    <row r="1282" spans="1:17" ht="14.4" customHeight="1" x14ac:dyDescent="0.3">
      <c r="A1282" s="625" t="s">
        <v>6220</v>
      </c>
      <c r="B1282" s="626" t="s">
        <v>5138</v>
      </c>
      <c r="C1282" s="626" t="s">
        <v>5155</v>
      </c>
      <c r="D1282" s="626" t="s">
        <v>5282</v>
      </c>
      <c r="E1282" s="626" t="s">
        <v>5283</v>
      </c>
      <c r="F1282" s="629">
        <v>4</v>
      </c>
      <c r="G1282" s="629">
        <v>2088</v>
      </c>
      <c r="H1282" s="629">
        <v>1</v>
      </c>
      <c r="I1282" s="629">
        <v>522</v>
      </c>
      <c r="J1282" s="629"/>
      <c r="K1282" s="629"/>
      <c r="L1282" s="629"/>
      <c r="M1282" s="629"/>
      <c r="N1282" s="629">
        <v>3</v>
      </c>
      <c r="O1282" s="629">
        <v>1572</v>
      </c>
      <c r="P1282" s="642">
        <v>0.75287356321839083</v>
      </c>
      <c r="Q1282" s="630">
        <v>524</v>
      </c>
    </row>
    <row r="1283" spans="1:17" ht="14.4" customHeight="1" x14ac:dyDescent="0.3">
      <c r="A1283" s="625" t="s">
        <v>6220</v>
      </c>
      <c r="B1283" s="626" t="s">
        <v>5138</v>
      </c>
      <c r="C1283" s="626" t="s">
        <v>5155</v>
      </c>
      <c r="D1283" s="626" t="s">
        <v>5205</v>
      </c>
      <c r="E1283" s="626" t="s">
        <v>5206</v>
      </c>
      <c r="F1283" s="629"/>
      <c r="G1283" s="629"/>
      <c r="H1283" s="629"/>
      <c r="I1283" s="629"/>
      <c r="J1283" s="629">
        <v>2</v>
      </c>
      <c r="K1283" s="629">
        <v>666</v>
      </c>
      <c r="L1283" s="629"/>
      <c r="M1283" s="629">
        <v>333</v>
      </c>
      <c r="N1283" s="629">
        <v>2</v>
      </c>
      <c r="O1283" s="629">
        <v>670</v>
      </c>
      <c r="P1283" s="642"/>
      <c r="Q1283" s="630">
        <v>335</v>
      </c>
    </row>
    <row r="1284" spans="1:17" ht="14.4" customHeight="1" x14ac:dyDescent="0.3">
      <c r="A1284" s="625" t="s">
        <v>6220</v>
      </c>
      <c r="B1284" s="626" t="s">
        <v>5138</v>
      </c>
      <c r="C1284" s="626" t="s">
        <v>5155</v>
      </c>
      <c r="D1284" s="626" t="s">
        <v>5219</v>
      </c>
      <c r="E1284" s="626" t="s">
        <v>5220</v>
      </c>
      <c r="F1284" s="629">
        <v>5</v>
      </c>
      <c r="G1284" s="629">
        <v>855</v>
      </c>
      <c r="H1284" s="629">
        <v>1</v>
      </c>
      <c r="I1284" s="629">
        <v>171</v>
      </c>
      <c r="J1284" s="629">
        <v>1</v>
      </c>
      <c r="K1284" s="629">
        <v>172</v>
      </c>
      <c r="L1284" s="629">
        <v>0.20116959064327486</v>
      </c>
      <c r="M1284" s="629">
        <v>172</v>
      </c>
      <c r="N1284" s="629">
        <v>4</v>
      </c>
      <c r="O1284" s="629">
        <v>688</v>
      </c>
      <c r="P1284" s="642">
        <v>0.80467836257309944</v>
      </c>
      <c r="Q1284" s="630">
        <v>172</v>
      </c>
    </row>
    <row r="1285" spans="1:17" ht="14.4" customHeight="1" x14ac:dyDescent="0.3">
      <c r="A1285" s="625" t="s">
        <v>6220</v>
      </c>
      <c r="B1285" s="626" t="s">
        <v>5138</v>
      </c>
      <c r="C1285" s="626" t="s">
        <v>5155</v>
      </c>
      <c r="D1285" s="626" t="s">
        <v>5221</v>
      </c>
      <c r="E1285" s="626" t="s">
        <v>5194</v>
      </c>
      <c r="F1285" s="629">
        <v>5</v>
      </c>
      <c r="G1285" s="629">
        <v>1800</v>
      </c>
      <c r="H1285" s="629">
        <v>1</v>
      </c>
      <c r="I1285" s="629">
        <v>360</v>
      </c>
      <c r="J1285" s="629">
        <v>9</v>
      </c>
      <c r="K1285" s="629">
        <v>3258</v>
      </c>
      <c r="L1285" s="629">
        <v>1.81</v>
      </c>
      <c r="M1285" s="629">
        <v>362</v>
      </c>
      <c r="N1285" s="629">
        <v>22</v>
      </c>
      <c r="O1285" s="629">
        <v>8030</v>
      </c>
      <c r="P1285" s="642">
        <v>4.4611111111111112</v>
      </c>
      <c r="Q1285" s="630">
        <v>365</v>
      </c>
    </row>
    <row r="1286" spans="1:17" ht="14.4" customHeight="1" x14ac:dyDescent="0.3">
      <c r="A1286" s="625" t="s">
        <v>6220</v>
      </c>
      <c r="B1286" s="626" t="s">
        <v>5138</v>
      </c>
      <c r="C1286" s="626" t="s">
        <v>5155</v>
      </c>
      <c r="D1286" s="626" t="s">
        <v>5223</v>
      </c>
      <c r="E1286" s="626" t="s">
        <v>5198</v>
      </c>
      <c r="F1286" s="629">
        <v>14</v>
      </c>
      <c r="G1286" s="629">
        <v>7672</v>
      </c>
      <c r="H1286" s="629">
        <v>1</v>
      </c>
      <c r="I1286" s="629">
        <v>548</v>
      </c>
      <c r="J1286" s="629">
        <v>28</v>
      </c>
      <c r="K1286" s="629">
        <v>15400</v>
      </c>
      <c r="L1286" s="629">
        <v>2.0072992700729926</v>
      </c>
      <c r="M1286" s="629">
        <v>550</v>
      </c>
      <c r="N1286" s="629">
        <v>18</v>
      </c>
      <c r="O1286" s="629">
        <v>9954</v>
      </c>
      <c r="P1286" s="642">
        <v>1.2974452554744527</v>
      </c>
      <c r="Q1286" s="630">
        <v>553</v>
      </c>
    </row>
    <row r="1287" spans="1:17" ht="14.4" customHeight="1" x14ac:dyDescent="0.3">
      <c r="A1287" s="625" t="s">
        <v>6220</v>
      </c>
      <c r="B1287" s="626" t="s">
        <v>5138</v>
      </c>
      <c r="C1287" s="626" t="s">
        <v>5155</v>
      </c>
      <c r="D1287" s="626" t="s">
        <v>5224</v>
      </c>
      <c r="E1287" s="626" t="s">
        <v>5200</v>
      </c>
      <c r="F1287" s="629"/>
      <c r="G1287" s="629"/>
      <c r="H1287" s="629"/>
      <c r="I1287" s="629"/>
      <c r="J1287" s="629">
        <v>2</v>
      </c>
      <c r="K1287" s="629">
        <v>1486</v>
      </c>
      <c r="L1287" s="629"/>
      <c r="M1287" s="629">
        <v>743</v>
      </c>
      <c r="N1287" s="629">
        <v>2</v>
      </c>
      <c r="O1287" s="629">
        <v>1492</v>
      </c>
      <c r="P1287" s="642"/>
      <c r="Q1287" s="630">
        <v>746</v>
      </c>
    </row>
    <row r="1288" spans="1:17" ht="14.4" customHeight="1" x14ac:dyDescent="0.3">
      <c r="A1288" s="625" t="s">
        <v>6220</v>
      </c>
      <c r="B1288" s="626" t="s">
        <v>5138</v>
      </c>
      <c r="C1288" s="626" t="s">
        <v>5155</v>
      </c>
      <c r="D1288" s="626" t="s">
        <v>5285</v>
      </c>
      <c r="E1288" s="626" t="s">
        <v>5280</v>
      </c>
      <c r="F1288" s="629">
        <v>7</v>
      </c>
      <c r="G1288" s="629">
        <v>5586</v>
      </c>
      <c r="H1288" s="629">
        <v>1</v>
      </c>
      <c r="I1288" s="629">
        <v>798</v>
      </c>
      <c r="J1288" s="629">
        <v>11</v>
      </c>
      <c r="K1288" s="629">
        <v>8800</v>
      </c>
      <c r="L1288" s="629">
        <v>1.5753669889008235</v>
      </c>
      <c r="M1288" s="629">
        <v>800</v>
      </c>
      <c r="N1288" s="629">
        <v>18</v>
      </c>
      <c r="O1288" s="629">
        <v>14454</v>
      </c>
      <c r="P1288" s="642">
        <v>2.5875402792696027</v>
      </c>
      <c r="Q1288" s="630">
        <v>803</v>
      </c>
    </row>
    <row r="1289" spans="1:17" ht="14.4" customHeight="1" x14ac:dyDescent="0.3">
      <c r="A1289" s="625" t="s">
        <v>6220</v>
      </c>
      <c r="B1289" s="626" t="s">
        <v>5138</v>
      </c>
      <c r="C1289" s="626" t="s">
        <v>5155</v>
      </c>
      <c r="D1289" s="626" t="s">
        <v>5225</v>
      </c>
      <c r="E1289" s="626" t="s">
        <v>5206</v>
      </c>
      <c r="F1289" s="629">
        <v>3</v>
      </c>
      <c r="G1289" s="629">
        <v>1296</v>
      </c>
      <c r="H1289" s="629">
        <v>1</v>
      </c>
      <c r="I1289" s="629">
        <v>432</v>
      </c>
      <c r="J1289" s="629">
        <v>2</v>
      </c>
      <c r="K1289" s="629">
        <v>870</v>
      </c>
      <c r="L1289" s="629">
        <v>0.67129629629629628</v>
      </c>
      <c r="M1289" s="629">
        <v>435</v>
      </c>
      <c r="N1289" s="629">
        <v>1</v>
      </c>
      <c r="O1289" s="629">
        <v>439</v>
      </c>
      <c r="P1289" s="642">
        <v>0.33873456790123457</v>
      </c>
      <c r="Q1289" s="630">
        <v>439</v>
      </c>
    </row>
    <row r="1290" spans="1:17" ht="14.4" customHeight="1" x14ac:dyDescent="0.3">
      <c r="A1290" s="625" t="s">
        <v>6220</v>
      </c>
      <c r="B1290" s="626" t="s">
        <v>5138</v>
      </c>
      <c r="C1290" s="626" t="s">
        <v>5155</v>
      </c>
      <c r="D1290" s="626" t="s">
        <v>5293</v>
      </c>
      <c r="E1290" s="626" t="s">
        <v>5210</v>
      </c>
      <c r="F1290" s="629">
        <v>3</v>
      </c>
      <c r="G1290" s="629">
        <v>1752</v>
      </c>
      <c r="H1290" s="629">
        <v>1</v>
      </c>
      <c r="I1290" s="629">
        <v>584</v>
      </c>
      <c r="J1290" s="629"/>
      <c r="K1290" s="629"/>
      <c r="L1290" s="629"/>
      <c r="M1290" s="629"/>
      <c r="N1290" s="629"/>
      <c r="O1290" s="629"/>
      <c r="P1290" s="642"/>
      <c r="Q1290" s="630"/>
    </row>
    <row r="1291" spans="1:17" ht="14.4" customHeight="1" x14ac:dyDescent="0.3">
      <c r="A1291" s="625" t="s">
        <v>6220</v>
      </c>
      <c r="B1291" s="626" t="s">
        <v>5138</v>
      </c>
      <c r="C1291" s="626" t="s">
        <v>5155</v>
      </c>
      <c r="D1291" s="626" t="s">
        <v>5289</v>
      </c>
      <c r="E1291" s="626" t="s">
        <v>5212</v>
      </c>
      <c r="F1291" s="629">
        <v>1</v>
      </c>
      <c r="G1291" s="629">
        <v>698</v>
      </c>
      <c r="H1291" s="629">
        <v>1</v>
      </c>
      <c r="I1291" s="629">
        <v>698</v>
      </c>
      <c r="J1291" s="629"/>
      <c r="K1291" s="629"/>
      <c r="L1291" s="629"/>
      <c r="M1291" s="629"/>
      <c r="N1291" s="629"/>
      <c r="O1291" s="629"/>
      <c r="P1291" s="642"/>
      <c r="Q1291" s="630"/>
    </row>
    <row r="1292" spans="1:17" ht="14.4" customHeight="1" x14ac:dyDescent="0.3">
      <c r="A1292" s="625" t="s">
        <v>6220</v>
      </c>
      <c r="B1292" s="626" t="s">
        <v>5138</v>
      </c>
      <c r="C1292" s="626" t="s">
        <v>5155</v>
      </c>
      <c r="D1292" s="626" t="s">
        <v>5228</v>
      </c>
      <c r="E1292" s="626" t="s">
        <v>5220</v>
      </c>
      <c r="F1292" s="629">
        <v>2</v>
      </c>
      <c r="G1292" s="629">
        <v>410</v>
      </c>
      <c r="H1292" s="629">
        <v>1</v>
      </c>
      <c r="I1292" s="629">
        <v>205</v>
      </c>
      <c r="J1292" s="629">
        <v>4</v>
      </c>
      <c r="K1292" s="629">
        <v>824</v>
      </c>
      <c r="L1292" s="629">
        <v>2.0097560975609756</v>
      </c>
      <c r="M1292" s="629">
        <v>206</v>
      </c>
      <c r="N1292" s="629">
        <v>4</v>
      </c>
      <c r="O1292" s="629">
        <v>828</v>
      </c>
      <c r="P1292" s="642">
        <v>2.0195121951219512</v>
      </c>
      <c r="Q1292" s="630">
        <v>207</v>
      </c>
    </row>
    <row r="1293" spans="1:17" ht="14.4" customHeight="1" x14ac:dyDescent="0.3">
      <c r="A1293" s="625" t="s">
        <v>6220</v>
      </c>
      <c r="B1293" s="626" t="s">
        <v>5138</v>
      </c>
      <c r="C1293" s="626" t="s">
        <v>5155</v>
      </c>
      <c r="D1293" s="626" t="s">
        <v>5229</v>
      </c>
      <c r="E1293" s="626" t="s">
        <v>5230</v>
      </c>
      <c r="F1293" s="629"/>
      <c r="G1293" s="629"/>
      <c r="H1293" s="629"/>
      <c r="I1293" s="629"/>
      <c r="J1293" s="629"/>
      <c r="K1293" s="629"/>
      <c r="L1293" s="629"/>
      <c r="M1293" s="629"/>
      <c r="N1293" s="629">
        <v>1</v>
      </c>
      <c r="O1293" s="629">
        <v>645</v>
      </c>
      <c r="P1293" s="642"/>
      <c r="Q1293" s="630">
        <v>645</v>
      </c>
    </row>
    <row r="1294" spans="1:17" ht="14.4" customHeight="1" x14ac:dyDescent="0.3">
      <c r="A1294" s="625" t="s">
        <v>6220</v>
      </c>
      <c r="B1294" s="626" t="s">
        <v>5138</v>
      </c>
      <c r="C1294" s="626" t="s">
        <v>5155</v>
      </c>
      <c r="D1294" s="626" t="s">
        <v>5231</v>
      </c>
      <c r="E1294" s="626" t="s">
        <v>5232</v>
      </c>
      <c r="F1294" s="629">
        <v>14</v>
      </c>
      <c r="G1294" s="629">
        <v>4536</v>
      </c>
      <c r="H1294" s="629">
        <v>1</v>
      </c>
      <c r="I1294" s="629">
        <v>324</v>
      </c>
      <c r="J1294" s="629">
        <v>6</v>
      </c>
      <c r="K1294" s="629">
        <v>1956</v>
      </c>
      <c r="L1294" s="629">
        <v>0.43121693121693122</v>
      </c>
      <c r="M1294" s="629">
        <v>326</v>
      </c>
      <c r="N1294" s="629">
        <v>10</v>
      </c>
      <c r="O1294" s="629">
        <v>3270</v>
      </c>
      <c r="P1294" s="642">
        <v>0.72089947089947093</v>
      </c>
      <c r="Q1294" s="630">
        <v>327</v>
      </c>
    </row>
    <row r="1295" spans="1:17" ht="14.4" customHeight="1" x14ac:dyDescent="0.3">
      <c r="A1295" s="625" t="s">
        <v>6221</v>
      </c>
      <c r="B1295" s="626" t="s">
        <v>5138</v>
      </c>
      <c r="C1295" s="626" t="s">
        <v>5144</v>
      </c>
      <c r="D1295" s="626" t="s">
        <v>5271</v>
      </c>
      <c r="E1295" s="626" t="s">
        <v>5272</v>
      </c>
      <c r="F1295" s="629"/>
      <c r="G1295" s="629"/>
      <c r="H1295" s="629"/>
      <c r="I1295" s="629"/>
      <c r="J1295" s="629"/>
      <c r="K1295" s="629"/>
      <c r="L1295" s="629"/>
      <c r="M1295" s="629"/>
      <c r="N1295" s="629">
        <v>12</v>
      </c>
      <c r="O1295" s="629">
        <v>10857</v>
      </c>
      <c r="P1295" s="642"/>
      <c r="Q1295" s="630">
        <v>904.75</v>
      </c>
    </row>
    <row r="1296" spans="1:17" ht="14.4" customHeight="1" x14ac:dyDescent="0.3">
      <c r="A1296" s="625" t="s">
        <v>6221</v>
      </c>
      <c r="B1296" s="626" t="s">
        <v>5138</v>
      </c>
      <c r="C1296" s="626" t="s">
        <v>5155</v>
      </c>
      <c r="D1296" s="626" t="s">
        <v>5273</v>
      </c>
      <c r="E1296" s="626" t="s">
        <v>5274</v>
      </c>
      <c r="F1296" s="629"/>
      <c r="G1296" s="629"/>
      <c r="H1296" s="629"/>
      <c r="I1296" s="629"/>
      <c r="J1296" s="629">
        <v>1</v>
      </c>
      <c r="K1296" s="629">
        <v>852</v>
      </c>
      <c r="L1296" s="629"/>
      <c r="M1296" s="629">
        <v>852</v>
      </c>
      <c r="N1296" s="629"/>
      <c r="O1296" s="629"/>
      <c r="P1296" s="642"/>
      <c r="Q1296" s="630"/>
    </row>
    <row r="1297" spans="1:17" ht="14.4" customHeight="1" x14ac:dyDescent="0.3">
      <c r="A1297" s="625" t="s">
        <v>6221</v>
      </c>
      <c r="B1297" s="626" t="s">
        <v>5138</v>
      </c>
      <c r="C1297" s="626" t="s">
        <v>5155</v>
      </c>
      <c r="D1297" s="626" t="s">
        <v>5275</v>
      </c>
      <c r="E1297" s="626" t="s">
        <v>5276</v>
      </c>
      <c r="F1297" s="629">
        <v>3</v>
      </c>
      <c r="G1297" s="629">
        <v>549</v>
      </c>
      <c r="H1297" s="629">
        <v>1</v>
      </c>
      <c r="I1297" s="629">
        <v>183</v>
      </c>
      <c r="J1297" s="629">
        <v>1</v>
      </c>
      <c r="K1297" s="629">
        <v>185</v>
      </c>
      <c r="L1297" s="629">
        <v>0.33697632058287796</v>
      </c>
      <c r="M1297" s="629">
        <v>185</v>
      </c>
      <c r="N1297" s="629">
        <v>1</v>
      </c>
      <c r="O1297" s="629">
        <v>185</v>
      </c>
      <c r="P1297" s="642">
        <v>0.33697632058287796</v>
      </c>
      <c r="Q1297" s="630">
        <v>185</v>
      </c>
    </row>
    <row r="1298" spans="1:17" ht="14.4" customHeight="1" x14ac:dyDescent="0.3">
      <c r="A1298" s="625" t="s">
        <v>6221</v>
      </c>
      <c r="B1298" s="626" t="s">
        <v>5138</v>
      </c>
      <c r="C1298" s="626" t="s">
        <v>5155</v>
      </c>
      <c r="D1298" s="626" t="s">
        <v>5170</v>
      </c>
      <c r="E1298" s="626" t="s">
        <v>5171</v>
      </c>
      <c r="F1298" s="629">
        <v>2</v>
      </c>
      <c r="G1298" s="629">
        <v>68</v>
      </c>
      <c r="H1298" s="629">
        <v>1</v>
      </c>
      <c r="I1298" s="629">
        <v>34</v>
      </c>
      <c r="J1298" s="629">
        <v>4</v>
      </c>
      <c r="K1298" s="629">
        <v>136</v>
      </c>
      <c r="L1298" s="629">
        <v>2</v>
      </c>
      <c r="M1298" s="629">
        <v>34</v>
      </c>
      <c r="N1298" s="629">
        <v>1</v>
      </c>
      <c r="O1298" s="629">
        <v>34</v>
      </c>
      <c r="P1298" s="642">
        <v>0.5</v>
      </c>
      <c r="Q1298" s="630">
        <v>34</v>
      </c>
    </row>
    <row r="1299" spans="1:17" ht="14.4" customHeight="1" x14ac:dyDescent="0.3">
      <c r="A1299" s="625" t="s">
        <v>6221</v>
      </c>
      <c r="B1299" s="626" t="s">
        <v>5138</v>
      </c>
      <c r="C1299" s="626" t="s">
        <v>5155</v>
      </c>
      <c r="D1299" s="626" t="s">
        <v>5176</v>
      </c>
      <c r="E1299" s="626" t="s">
        <v>5177</v>
      </c>
      <c r="F1299" s="629">
        <v>1</v>
      </c>
      <c r="G1299" s="629">
        <v>630</v>
      </c>
      <c r="H1299" s="629">
        <v>1</v>
      </c>
      <c r="I1299" s="629">
        <v>630</v>
      </c>
      <c r="J1299" s="629"/>
      <c r="K1299" s="629"/>
      <c r="L1299" s="629"/>
      <c r="M1299" s="629"/>
      <c r="N1299" s="629">
        <v>1</v>
      </c>
      <c r="O1299" s="629">
        <v>635</v>
      </c>
      <c r="P1299" s="642">
        <v>1.0079365079365079</v>
      </c>
      <c r="Q1299" s="630">
        <v>635</v>
      </c>
    </row>
    <row r="1300" spans="1:17" ht="14.4" customHeight="1" x14ac:dyDescent="0.3">
      <c r="A1300" s="625" t="s">
        <v>6221</v>
      </c>
      <c r="B1300" s="626" t="s">
        <v>5138</v>
      </c>
      <c r="C1300" s="626" t="s">
        <v>5155</v>
      </c>
      <c r="D1300" s="626" t="s">
        <v>5277</v>
      </c>
      <c r="E1300" s="626" t="s">
        <v>5278</v>
      </c>
      <c r="F1300" s="629">
        <v>1</v>
      </c>
      <c r="G1300" s="629">
        <v>100</v>
      </c>
      <c r="H1300" s="629">
        <v>1</v>
      </c>
      <c r="I1300" s="629">
        <v>100</v>
      </c>
      <c r="J1300" s="629">
        <v>3</v>
      </c>
      <c r="K1300" s="629">
        <v>300</v>
      </c>
      <c r="L1300" s="629">
        <v>3</v>
      </c>
      <c r="M1300" s="629">
        <v>100</v>
      </c>
      <c r="N1300" s="629"/>
      <c r="O1300" s="629"/>
      <c r="P1300" s="642"/>
      <c r="Q1300" s="630"/>
    </row>
    <row r="1301" spans="1:17" ht="14.4" customHeight="1" x14ac:dyDescent="0.3">
      <c r="A1301" s="625" t="s">
        <v>6221</v>
      </c>
      <c r="B1301" s="626" t="s">
        <v>5138</v>
      </c>
      <c r="C1301" s="626" t="s">
        <v>5155</v>
      </c>
      <c r="D1301" s="626" t="s">
        <v>5182</v>
      </c>
      <c r="E1301" s="626" t="s">
        <v>5183</v>
      </c>
      <c r="F1301" s="629">
        <v>1</v>
      </c>
      <c r="G1301" s="629">
        <v>155</v>
      </c>
      <c r="H1301" s="629">
        <v>1</v>
      </c>
      <c r="I1301" s="629">
        <v>155</v>
      </c>
      <c r="J1301" s="629">
        <v>6</v>
      </c>
      <c r="K1301" s="629">
        <v>936</v>
      </c>
      <c r="L1301" s="629">
        <v>6.0387096774193552</v>
      </c>
      <c r="M1301" s="629">
        <v>156</v>
      </c>
      <c r="N1301" s="629"/>
      <c r="O1301" s="629"/>
      <c r="P1301" s="642"/>
      <c r="Q1301" s="630"/>
    </row>
    <row r="1302" spans="1:17" ht="14.4" customHeight="1" x14ac:dyDescent="0.3">
      <c r="A1302" s="625" t="s">
        <v>6221</v>
      </c>
      <c r="B1302" s="626" t="s">
        <v>5138</v>
      </c>
      <c r="C1302" s="626" t="s">
        <v>5155</v>
      </c>
      <c r="D1302" s="626" t="s">
        <v>5184</v>
      </c>
      <c r="E1302" s="626" t="s">
        <v>5183</v>
      </c>
      <c r="F1302" s="629">
        <v>28</v>
      </c>
      <c r="G1302" s="629">
        <v>2156</v>
      </c>
      <c r="H1302" s="629">
        <v>1</v>
      </c>
      <c r="I1302" s="629">
        <v>77</v>
      </c>
      <c r="J1302" s="629">
        <v>17</v>
      </c>
      <c r="K1302" s="629">
        <v>1326</v>
      </c>
      <c r="L1302" s="629">
        <v>0.61502782931354361</v>
      </c>
      <c r="M1302" s="629">
        <v>78</v>
      </c>
      <c r="N1302" s="629"/>
      <c r="O1302" s="629"/>
      <c r="P1302" s="642"/>
      <c r="Q1302" s="630"/>
    </row>
    <row r="1303" spans="1:17" ht="14.4" customHeight="1" x14ac:dyDescent="0.3">
      <c r="A1303" s="625" t="s">
        <v>6221</v>
      </c>
      <c r="B1303" s="626" t="s">
        <v>5138</v>
      </c>
      <c r="C1303" s="626" t="s">
        <v>5155</v>
      </c>
      <c r="D1303" s="626" t="s">
        <v>5185</v>
      </c>
      <c r="E1303" s="626" t="s">
        <v>5186</v>
      </c>
      <c r="F1303" s="629">
        <v>550</v>
      </c>
      <c r="G1303" s="629">
        <v>126500</v>
      </c>
      <c r="H1303" s="629">
        <v>1</v>
      </c>
      <c r="I1303" s="629">
        <v>230</v>
      </c>
      <c r="J1303" s="629">
        <v>366</v>
      </c>
      <c r="K1303" s="629">
        <v>84546</v>
      </c>
      <c r="L1303" s="629">
        <v>0.66834782608695653</v>
      </c>
      <c r="M1303" s="629">
        <v>231</v>
      </c>
      <c r="N1303" s="629">
        <v>351</v>
      </c>
      <c r="O1303" s="629">
        <v>81432</v>
      </c>
      <c r="P1303" s="642">
        <v>0.64373122529644267</v>
      </c>
      <c r="Q1303" s="630">
        <v>232</v>
      </c>
    </row>
    <row r="1304" spans="1:17" ht="14.4" customHeight="1" x14ac:dyDescent="0.3">
      <c r="A1304" s="625" t="s">
        <v>6221</v>
      </c>
      <c r="B1304" s="626" t="s">
        <v>5138</v>
      </c>
      <c r="C1304" s="626" t="s">
        <v>5155</v>
      </c>
      <c r="D1304" s="626" t="s">
        <v>5187</v>
      </c>
      <c r="E1304" s="626" t="s">
        <v>5188</v>
      </c>
      <c r="F1304" s="629">
        <v>316</v>
      </c>
      <c r="G1304" s="629">
        <v>36340</v>
      </c>
      <c r="H1304" s="629">
        <v>1</v>
      </c>
      <c r="I1304" s="629">
        <v>115</v>
      </c>
      <c r="J1304" s="629">
        <v>314</v>
      </c>
      <c r="K1304" s="629">
        <v>36424</v>
      </c>
      <c r="L1304" s="629">
        <v>1.0023115024766098</v>
      </c>
      <c r="M1304" s="629">
        <v>116</v>
      </c>
      <c r="N1304" s="629">
        <v>253</v>
      </c>
      <c r="O1304" s="629">
        <v>29348</v>
      </c>
      <c r="P1304" s="642">
        <v>0.80759493670886073</v>
      </c>
      <c r="Q1304" s="630">
        <v>116</v>
      </c>
    </row>
    <row r="1305" spans="1:17" ht="14.4" customHeight="1" x14ac:dyDescent="0.3">
      <c r="A1305" s="625" t="s">
        <v>6221</v>
      </c>
      <c r="B1305" s="626" t="s">
        <v>5138</v>
      </c>
      <c r="C1305" s="626" t="s">
        <v>5155</v>
      </c>
      <c r="D1305" s="626" t="s">
        <v>5193</v>
      </c>
      <c r="E1305" s="626" t="s">
        <v>5194</v>
      </c>
      <c r="F1305" s="629">
        <v>53</v>
      </c>
      <c r="G1305" s="629">
        <v>15582</v>
      </c>
      <c r="H1305" s="629">
        <v>1</v>
      </c>
      <c r="I1305" s="629">
        <v>294</v>
      </c>
      <c r="J1305" s="629">
        <v>38</v>
      </c>
      <c r="K1305" s="629">
        <v>11210</v>
      </c>
      <c r="L1305" s="629">
        <v>0.71941984340906173</v>
      </c>
      <c r="M1305" s="629">
        <v>295</v>
      </c>
      <c r="N1305" s="629">
        <v>25</v>
      </c>
      <c r="O1305" s="629">
        <v>7400</v>
      </c>
      <c r="P1305" s="642">
        <v>0.47490694390963933</v>
      </c>
      <c r="Q1305" s="630">
        <v>296</v>
      </c>
    </row>
    <row r="1306" spans="1:17" ht="14.4" customHeight="1" x14ac:dyDescent="0.3">
      <c r="A1306" s="625" t="s">
        <v>6221</v>
      </c>
      <c r="B1306" s="626" t="s">
        <v>5138</v>
      </c>
      <c r="C1306" s="626" t="s">
        <v>5155</v>
      </c>
      <c r="D1306" s="626" t="s">
        <v>5195</v>
      </c>
      <c r="E1306" s="626" t="s">
        <v>5196</v>
      </c>
      <c r="F1306" s="629"/>
      <c r="G1306" s="629"/>
      <c r="H1306" s="629"/>
      <c r="I1306" s="629"/>
      <c r="J1306" s="629">
        <v>1</v>
      </c>
      <c r="K1306" s="629">
        <v>319</v>
      </c>
      <c r="L1306" s="629"/>
      <c r="M1306" s="629">
        <v>319</v>
      </c>
      <c r="N1306" s="629">
        <v>1</v>
      </c>
      <c r="O1306" s="629">
        <v>320</v>
      </c>
      <c r="P1306" s="642"/>
      <c r="Q1306" s="630">
        <v>320</v>
      </c>
    </row>
    <row r="1307" spans="1:17" ht="14.4" customHeight="1" x14ac:dyDescent="0.3">
      <c r="A1307" s="625" t="s">
        <v>6221</v>
      </c>
      <c r="B1307" s="626" t="s">
        <v>5138</v>
      </c>
      <c r="C1307" s="626" t="s">
        <v>5155</v>
      </c>
      <c r="D1307" s="626" t="s">
        <v>5197</v>
      </c>
      <c r="E1307" s="626" t="s">
        <v>5198</v>
      </c>
      <c r="F1307" s="629">
        <v>40</v>
      </c>
      <c r="G1307" s="629">
        <v>19280</v>
      </c>
      <c r="H1307" s="629">
        <v>1</v>
      </c>
      <c r="I1307" s="629">
        <v>482</v>
      </c>
      <c r="J1307" s="629">
        <v>10</v>
      </c>
      <c r="K1307" s="629">
        <v>4830</v>
      </c>
      <c r="L1307" s="629">
        <v>0.25051867219917012</v>
      </c>
      <c r="M1307" s="629">
        <v>483</v>
      </c>
      <c r="N1307" s="629">
        <v>18</v>
      </c>
      <c r="O1307" s="629">
        <v>8712</v>
      </c>
      <c r="P1307" s="642">
        <v>0.45186721991701245</v>
      </c>
      <c r="Q1307" s="630">
        <v>484</v>
      </c>
    </row>
    <row r="1308" spans="1:17" ht="14.4" customHeight="1" x14ac:dyDescent="0.3">
      <c r="A1308" s="625" t="s">
        <v>6221</v>
      </c>
      <c r="B1308" s="626" t="s">
        <v>5138</v>
      </c>
      <c r="C1308" s="626" t="s">
        <v>5155</v>
      </c>
      <c r="D1308" s="626" t="s">
        <v>5199</v>
      </c>
      <c r="E1308" s="626" t="s">
        <v>5200</v>
      </c>
      <c r="F1308" s="629">
        <v>14</v>
      </c>
      <c r="G1308" s="629">
        <v>9450</v>
      </c>
      <c r="H1308" s="629">
        <v>1</v>
      </c>
      <c r="I1308" s="629">
        <v>675</v>
      </c>
      <c r="J1308" s="629">
        <v>19</v>
      </c>
      <c r="K1308" s="629">
        <v>12844</v>
      </c>
      <c r="L1308" s="629">
        <v>1.3591534391534392</v>
      </c>
      <c r="M1308" s="629">
        <v>676</v>
      </c>
      <c r="N1308" s="629">
        <v>7</v>
      </c>
      <c r="O1308" s="629">
        <v>4739</v>
      </c>
      <c r="P1308" s="642">
        <v>0.50148148148148153</v>
      </c>
      <c r="Q1308" s="630">
        <v>677</v>
      </c>
    </row>
    <row r="1309" spans="1:17" ht="14.4" customHeight="1" x14ac:dyDescent="0.3">
      <c r="A1309" s="625" t="s">
        <v>6221</v>
      </c>
      <c r="B1309" s="626" t="s">
        <v>5138</v>
      </c>
      <c r="C1309" s="626" t="s">
        <v>5155</v>
      </c>
      <c r="D1309" s="626" t="s">
        <v>5279</v>
      </c>
      <c r="E1309" s="626" t="s">
        <v>5280</v>
      </c>
      <c r="F1309" s="629">
        <v>581</v>
      </c>
      <c r="G1309" s="629">
        <v>425292</v>
      </c>
      <c r="H1309" s="629">
        <v>1</v>
      </c>
      <c r="I1309" s="629">
        <v>732</v>
      </c>
      <c r="J1309" s="629">
        <v>580</v>
      </c>
      <c r="K1309" s="629">
        <v>425140</v>
      </c>
      <c r="L1309" s="629">
        <v>0.99964259849703263</v>
      </c>
      <c r="M1309" s="629">
        <v>733</v>
      </c>
      <c r="N1309" s="629">
        <v>244</v>
      </c>
      <c r="O1309" s="629">
        <v>179096</v>
      </c>
      <c r="P1309" s="642">
        <v>0.42111302352266206</v>
      </c>
      <c r="Q1309" s="630">
        <v>734</v>
      </c>
    </row>
    <row r="1310" spans="1:17" ht="14.4" customHeight="1" x14ac:dyDescent="0.3">
      <c r="A1310" s="625" t="s">
        <v>6221</v>
      </c>
      <c r="B1310" s="626" t="s">
        <v>5138</v>
      </c>
      <c r="C1310" s="626" t="s">
        <v>5155</v>
      </c>
      <c r="D1310" s="626" t="s">
        <v>5281</v>
      </c>
      <c r="E1310" s="626" t="s">
        <v>5280</v>
      </c>
      <c r="F1310" s="629">
        <v>5</v>
      </c>
      <c r="G1310" s="629">
        <v>4290</v>
      </c>
      <c r="H1310" s="629">
        <v>1</v>
      </c>
      <c r="I1310" s="629">
        <v>858</v>
      </c>
      <c r="J1310" s="629">
        <v>4</v>
      </c>
      <c r="K1310" s="629">
        <v>3436</v>
      </c>
      <c r="L1310" s="629">
        <v>0.80093240093240092</v>
      </c>
      <c r="M1310" s="629">
        <v>859</v>
      </c>
      <c r="N1310" s="629">
        <v>4</v>
      </c>
      <c r="O1310" s="629">
        <v>3440</v>
      </c>
      <c r="P1310" s="642">
        <v>0.80186480186480191</v>
      </c>
      <c r="Q1310" s="630">
        <v>860</v>
      </c>
    </row>
    <row r="1311" spans="1:17" ht="14.4" customHeight="1" x14ac:dyDescent="0.3">
      <c r="A1311" s="625" t="s">
        <v>6221</v>
      </c>
      <c r="B1311" s="626" t="s">
        <v>5138</v>
      </c>
      <c r="C1311" s="626" t="s">
        <v>5155</v>
      </c>
      <c r="D1311" s="626" t="s">
        <v>5201</v>
      </c>
      <c r="E1311" s="626" t="s">
        <v>5202</v>
      </c>
      <c r="F1311" s="629">
        <v>1257</v>
      </c>
      <c r="G1311" s="629">
        <v>100560</v>
      </c>
      <c r="H1311" s="629">
        <v>1</v>
      </c>
      <c r="I1311" s="629">
        <v>80</v>
      </c>
      <c r="J1311" s="629">
        <v>1199</v>
      </c>
      <c r="K1311" s="629">
        <v>97119</v>
      </c>
      <c r="L1311" s="629">
        <v>0.96578162291169456</v>
      </c>
      <c r="M1311" s="629">
        <v>81</v>
      </c>
      <c r="N1311" s="629">
        <v>866</v>
      </c>
      <c r="O1311" s="629">
        <v>71012</v>
      </c>
      <c r="P1311" s="642">
        <v>0.70616547334924418</v>
      </c>
      <c r="Q1311" s="630">
        <v>82</v>
      </c>
    </row>
    <row r="1312" spans="1:17" ht="14.4" customHeight="1" x14ac:dyDescent="0.3">
      <c r="A1312" s="625" t="s">
        <v>6221</v>
      </c>
      <c r="B1312" s="626" t="s">
        <v>5138</v>
      </c>
      <c r="C1312" s="626" t="s">
        <v>5155</v>
      </c>
      <c r="D1312" s="626" t="s">
        <v>5282</v>
      </c>
      <c r="E1312" s="626" t="s">
        <v>5283</v>
      </c>
      <c r="F1312" s="629">
        <v>2</v>
      </c>
      <c r="G1312" s="629">
        <v>1044</v>
      </c>
      <c r="H1312" s="629">
        <v>1</v>
      </c>
      <c r="I1312" s="629">
        <v>522</v>
      </c>
      <c r="J1312" s="629">
        <v>10</v>
      </c>
      <c r="K1312" s="629">
        <v>5230</v>
      </c>
      <c r="L1312" s="629">
        <v>5.009578544061303</v>
      </c>
      <c r="M1312" s="629">
        <v>523</v>
      </c>
      <c r="N1312" s="629">
        <v>35</v>
      </c>
      <c r="O1312" s="629">
        <v>18340</v>
      </c>
      <c r="P1312" s="642">
        <v>17.567049808429118</v>
      </c>
      <c r="Q1312" s="630">
        <v>524</v>
      </c>
    </row>
    <row r="1313" spans="1:17" ht="14.4" customHeight="1" x14ac:dyDescent="0.3">
      <c r="A1313" s="625" t="s">
        <v>6221</v>
      </c>
      <c r="B1313" s="626" t="s">
        <v>5138</v>
      </c>
      <c r="C1313" s="626" t="s">
        <v>5155</v>
      </c>
      <c r="D1313" s="626" t="s">
        <v>5205</v>
      </c>
      <c r="E1313" s="626" t="s">
        <v>5206</v>
      </c>
      <c r="F1313" s="629"/>
      <c r="G1313" s="629"/>
      <c r="H1313" s="629"/>
      <c r="I1313" s="629"/>
      <c r="J1313" s="629"/>
      <c r="K1313" s="629"/>
      <c r="L1313" s="629"/>
      <c r="M1313" s="629"/>
      <c r="N1313" s="629">
        <v>1</v>
      </c>
      <c r="O1313" s="629">
        <v>335</v>
      </c>
      <c r="P1313" s="642"/>
      <c r="Q1313" s="630">
        <v>335</v>
      </c>
    </row>
    <row r="1314" spans="1:17" ht="14.4" customHeight="1" x14ac:dyDescent="0.3">
      <c r="A1314" s="625" t="s">
        <v>6221</v>
      </c>
      <c r="B1314" s="626" t="s">
        <v>5138</v>
      </c>
      <c r="C1314" s="626" t="s">
        <v>5155</v>
      </c>
      <c r="D1314" s="626" t="s">
        <v>5307</v>
      </c>
      <c r="E1314" s="626" t="s">
        <v>5308</v>
      </c>
      <c r="F1314" s="629">
        <v>1</v>
      </c>
      <c r="G1314" s="629">
        <v>1363</v>
      </c>
      <c r="H1314" s="629">
        <v>1</v>
      </c>
      <c r="I1314" s="629">
        <v>1363</v>
      </c>
      <c r="J1314" s="629"/>
      <c r="K1314" s="629"/>
      <c r="L1314" s="629"/>
      <c r="M1314" s="629"/>
      <c r="N1314" s="629"/>
      <c r="O1314" s="629"/>
      <c r="P1314" s="642"/>
      <c r="Q1314" s="630"/>
    </row>
    <row r="1315" spans="1:17" ht="14.4" customHeight="1" x14ac:dyDescent="0.3">
      <c r="A1315" s="625" t="s">
        <v>6221</v>
      </c>
      <c r="B1315" s="626" t="s">
        <v>5138</v>
      </c>
      <c r="C1315" s="626" t="s">
        <v>5155</v>
      </c>
      <c r="D1315" s="626" t="s">
        <v>5219</v>
      </c>
      <c r="E1315" s="626" t="s">
        <v>5220</v>
      </c>
      <c r="F1315" s="629">
        <v>158</v>
      </c>
      <c r="G1315" s="629">
        <v>27018</v>
      </c>
      <c r="H1315" s="629">
        <v>1</v>
      </c>
      <c r="I1315" s="629">
        <v>171</v>
      </c>
      <c r="J1315" s="629">
        <v>172</v>
      </c>
      <c r="K1315" s="629">
        <v>29584</v>
      </c>
      <c r="L1315" s="629">
        <v>1.0949737212228885</v>
      </c>
      <c r="M1315" s="629">
        <v>172</v>
      </c>
      <c r="N1315" s="629">
        <v>73</v>
      </c>
      <c r="O1315" s="629">
        <v>12556</v>
      </c>
      <c r="P1315" s="642">
        <v>0.46472721889110963</v>
      </c>
      <c r="Q1315" s="630">
        <v>172</v>
      </c>
    </row>
    <row r="1316" spans="1:17" ht="14.4" customHeight="1" x14ac:dyDescent="0.3">
      <c r="A1316" s="625" t="s">
        <v>6221</v>
      </c>
      <c r="B1316" s="626" t="s">
        <v>5138</v>
      </c>
      <c r="C1316" s="626" t="s">
        <v>5155</v>
      </c>
      <c r="D1316" s="626" t="s">
        <v>5221</v>
      </c>
      <c r="E1316" s="626" t="s">
        <v>5194</v>
      </c>
      <c r="F1316" s="629">
        <v>3</v>
      </c>
      <c r="G1316" s="629">
        <v>1080</v>
      </c>
      <c r="H1316" s="629">
        <v>1</v>
      </c>
      <c r="I1316" s="629">
        <v>360</v>
      </c>
      <c r="J1316" s="629">
        <v>13</v>
      </c>
      <c r="K1316" s="629">
        <v>4706</v>
      </c>
      <c r="L1316" s="629">
        <v>4.3574074074074076</v>
      </c>
      <c r="M1316" s="629">
        <v>362</v>
      </c>
      <c r="N1316" s="629">
        <v>24</v>
      </c>
      <c r="O1316" s="629">
        <v>8760</v>
      </c>
      <c r="P1316" s="642">
        <v>8.1111111111111107</v>
      </c>
      <c r="Q1316" s="630">
        <v>365</v>
      </c>
    </row>
    <row r="1317" spans="1:17" ht="14.4" customHeight="1" x14ac:dyDescent="0.3">
      <c r="A1317" s="625" t="s">
        <v>6221</v>
      </c>
      <c r="B1317" s="626" t="s">
        <v>5138</v>
      </c>
      <c r="C1317" s="626" t="s">
        <v>5155</v>
      </c>
      <c r="D1317" s="626" t="s">
        <v>5223</v>
      </c>
      <c r="E1317" s="626" t="s">
        <v>5198</v>
      </c>
      <c r="F1317" s="629">
        <v>19</v>
      </c>
      <c r="G1317" s="629">
        <v>10412</v>
      </c>
      <c r="H1317" s="629">
        <v>1</v>
      </c>
      <c r="I1317" s="629">
        <v>548</v>
      </c>
      <c r="J1317" s="629">
        <v>7</v>
      </c>
      <c r="K1317" s="629">
        <v>3850</v>
      </c>
      <c r="L1317" s="629">
        <v>0.36976565501344605</v>
      </c>
      <c r="M1317" s="629">
        <v>550</v>
      </c>
      <c r="N1317" s="629">
        <v>7</v>
      </c>
      <c r="O1317" s="629">
        <v>3871</v>
      </c>
      <c r="P1317" s="642">
        <v>0.37178255858624665</v>
      </c>
      <c r="Q1317" s="630">
        <v>553</v>
      </c>
    </row>
    <row r="1318" spans="1:17" ht="14.4" customHeight="1" x14ac:dyDescent="0.3">
      <c r="A1318" s="625" t="s">
        <v>6221</v>
      </c>
      <c r="B1318" s="626" t="s">
        <v>5138</v>
      </c>
      <c r="C1318" s="626" t="s">
        <v>5155</v>
      </c>
      <c r="D1318" s="626" t="s">
        <v>5224</v>
      </c>
      <c r="E1318" s="626" t="s">
        <v>5200</v>
      </c>
      <c r="F1318" s="629">
        <v>12</v>
      </c>
      <c r="G1318" s="629">
        <v>8892</v>
      </c>
      <c r="H1318" s="629">
        <v>1</v>
      </c>
      <c r="I1318" s="629">
        <v>741</v>
      </c>
      <c r="J1318" s="629"/>
      <c r="K1318" s="629"/>
      <c r="L1318" s="629"/>
      <c r="M1318" s="629"/>
      <c r="N1318" s="629"/>
      <c r="O1318" s="629"/>
      <c r="P1318" s="642"/>
      <c r="Q1318" s="630"/>
    </row>
    <row r="1319" spans="1:17" ht="14.4" customHeight="1" x14ac:dyDescent="0.3">
      <c r="A1319" s="625" t="s">
        <v>6221</v>
      </c>
      <c r="B1319" s="626" t="s">
        <v>5138</v>
      </c>
      <c r="C1319" s="626" t="s">
        <v>5155</v>
      </c>
      <c r="D1319" s="626" t="s">
        <v>5285</v>
      </c>
      <c r="E1319" s="626" t="s">
        <v>5280</v>
      </c>
      <c r="F1319" s="629">
        <v>559</v>
      </c>
      <c r="G1319" s="629">
        <v>446082</v>
      </c>
      <c r="H1319" s="629">
        <v>1</v>
      </c>
      <c r="I1319" s="629">
        <v>798</v>
      </c>
      <c r="J1319" s="629">
        <v>566</v>
      </c>
      <c r="K1319" s="629">
        <v>452800</v>
      </c>
      <c r="L1319" s="629">
        <v>1.0150600113880408</v>
      </c>
      <c r="M1319" s="629">
        <v>800</v>
      </c>
      <c r="N1319" s="629">
        <v>546</v>
      </c>
      <c r="O1319" s="629">
        <v>438438</v>
      </c>
      <c r="P1319" s="642">
        <v>0.98286413708690334</v>
      </c>
      <c r="Q1319" s="630">
        <v>803</v>
      </c>
    </row>
    <row r="1320" spans="1:17" ht="14.4" customHeight="1" x14ac:dyDescent="0.3">
      <c r="A1320" s="625" t="s">
        <v>6221</v>
      </c>
      <c r="B1320" s="626" t="s">
        <v>5138</v>
      </c>
      <c r="C1320" s="626" t="s">
        <v>5155</v>
      </c>
      <c r="D1320" s="626" t="s">
        <v>5286</v>
      </c>
      <c r="E1320" s="626" t="s">
        <v>5280</v>
      </c>
      <c r="F1320" s="629">
        <v>96</v>
      </c>
      <c r="G1320" s="629">
        <v>88704</v>
      </c>
      <c r="H1320" s="629">
        <v>1</v>
      </c>
      <c r="I1320" s="629">
        <v>924</v>
      </c>
      <c r="J1320" s="629">
        <v>35</v>
      </c>
      <c r="K1320" s="629">
        <v>32410</v>
      </c>
      <c r="L1320" s="629">
        <v>0.36537247474747475</v>
      </c>
      <c r="M1320" s="629">
        <v>926</v>
      </c>
      <c r="N1320" s="629">
        <v>79</v>
      </c>
      <c r="O1320" s="629">
        <v>73391</v>
      </c>
      <c r="P1320" s="642">
        <v>0.82736967893217894</v>
      </c>
      <c r="Q1320" s="630">
        <v>929</v>
      </c>
    </row>
    <row r="1321" spans="1:17" ht="14.4" customHeight="1" x14ac:dyDescent="0.3">
      <c r="A1321" s="625" t="s">
        <v>6221</v>
      </c>
      <c r="B1321" s="626" t="s">
        <v>5138</v>
      </c>
      <c r="C1321" s="626" t="s">
        <v>5155</v>
      </c>
      <c r="D1321" s="626" t="s">
        <v>5287</v>
      </c>
      <c r="E1321" s="626" t="s">
        <v>5280</v>
      </c>
      <c r="F1321" s="629"/>
      <c r="G1321" s="629"/>
      <c r="H1321" s="629"/>
      <c r="I1321" s="629"/>
      <c r="J1321" s="629">
        <v>17</v>
      </c>
      <c r="K1321" s="629">
        <v>17153</v>
      </c>
      <c r="L1321" s="629"/>
      <c r="M1321" s="629">
        <v>1009</v>
      </c>
      <c r="N1321" s="629"/>
      <c r="O1321" s="629"/>
      <c r="P1321" s="642"/>
      <c r="Q1321" s="630"/>
    </row>
    <row r="1322" spans="1:17" ht="14.4" customHeight="1" x14ac:dyDescent="0.3">
      <c r="A1322" s="625" t="s">
        <v>6221</v>
      </c>
      <c r="B1322" s="626" t="s">
        <v>5138</v>
      </c>
      <c r="C1322" s="626" t="s">
        <v>5155</v>
      </c>
      <c r="D1322" s="626" t="s">
        <v>5228</v>
      </c>
      <c r="E1322" s="626" t="s">
        <v>5220</v>
      </c>
      <c r="F1322" s="629">
        <v>131</v>
      </c>
      <c r="G1322" s="629">
        <v>26855</v>
      </c>
      <c r="H1322" s="629">
        <v>1</v>
      </c>
      <c r="I1322" s="629">
        <v>205</v>
      </c>
      <c r="J1322" s="629">
        <v>122</v>
      </c>
      <c r="K1322" s="629">
        <v>25132</v>
      </c>
      <c r="L1322" s="629">
        <v>0.93584062558182834</v>
      </c>
      <c r="M1322" s="629">
        <v>206</v>
      </c>
      <c r="N1322" s="629">
        <v>148</v>
      </c>
      <c r="O1322" s="629">
        <v>30636</v>
      </c>
      <c r="P1322" s="642">
        <v>1.1407931483894991</v>
      </c>
      <c r="Q1322" s="630">
        <v>207</v>
      </c>
    </row>
    <row r="1323" spans="1:17" ht="14.4" customHeight="1" x14ac:dyDescent="0.3">
      <c r="A1323" s="625" t="s">
        <v>6221</v>
      </c>
      <c r="B1323" s="626" t="s">
        <v>5138</v>
      </c>
      <c r="C1323" s="626" t="s">
        <v>5155</v>
      </c>
      <c r="D1323" s="626" t="s">
        <v>5231</v>
      </c>
      <c r="E1323" s="626" t="s">
        <v>5232</v>
      </c>
      <c r="F1323" s="629">
        <v>1</v>
      </c>
      <c r="G1323" s="629">
        <v>324</v>
      </c>
      <c r="H1323" s="629">
        <v>1</v>
      </c>
      <c r="I1323" s="629">
        <v>324</v>
      </c>
      <c r="J1323" s="629"/>
      <c r="K1323" s="629"/>
      <c r="L1323" s="629"/>
      <c r="M1323" s="629"/>
      <c r="N1323" s="629">
        <v>1</v>
      </c>
      <c r="O1323" s="629">
        <v>327</v>
      </c>
      <c r="P1323" s="642">
        <v>1.0092592592592593</v>
      </c>
      <c r="Q1323" s="630">
        <v>327</v>
      </c>
    </row>
    <row r="1324" spans="1:17" ht="14.4" customHeight="1" x14ac:dyDescent="0.3">
      <c r="A1324" s="625" t="s">
        <v>6221</v>
      </c>
      <c r="B1324" s="626" t="s">
        <v>5138</v>
      </c>
      <c r="C1324" s="626" t="s">
        <v>5155</v>
      </c>
      <c r="D1324" s="626" t="s">
        <v>5239</v>
      </c>
      <c r="E1324" s="626" t="s">
        <v>5240</v>
      </c>
      <c r="F1324" s="629">
        <v>1</v>
      </c>
      <c r="G1324" s="629">
        <v>0</v>
      </c>
      <c r="H1324" s="629"/>
      <c r="I1324" s="629">
        <v>0</v>
      </c>
      <c r="J1324" s="629">
        <v>1</v>
      </c>
      <c r="K1324" s="629">
        <v>0</v>
      </c>
      <c r="L1324" s="629"/>
      <c r="M1324" s="629">
        <v>0</v>
      </c>
      <c r="N1324" s="629"/>
      <c r="O1324" s="629"/>
      <c r="P1324" s="642"/>
      <c r="Q1324" s="630"/>
    </row>
    <row r="1325" spans="1:17" ht="14.4" customHeight="1" x14ac:dyDescent="0.3">
      <c r="A1325" s="625" t="s">
        <v>6222</v>
      </c>
      <c r="B1325" s="626" t="s">
        <v>5138</v>
      </c>
      <c r="C1325" s="626" t="s">
        <v>5144</v>
      </c>
      <c r="D1325" s="626" t="s">
        <v>5145</v>
      </c>
      <c r="E1325" s="626" t="s">
        <v>5146</v>
      </c>
      <c r="F1325" s="629">
        <v>7</v>
      </c>
      <c r="G1325" s="629">
        <v>1638.9100000000003</v>
      </c>
      <c r="H1325" s="629">
        <v>1</v>
      </c>
      <c r="I1325" s="629">
        <v>234.13000000000005</v>
      </c>
      <c r="J1325" s="629">
        <v>1</v>
      </c>
      <c r="K1325" s="629">
        <v>242.64</v>
      </c>
      <c r="L1325" s="629">
        <v>0.14804961834389926</v>
      </c>
      <c r="M1325" s="629">
        <v>242.64</v>
      </c>
      <c r="N1325" s="629">
        <v>3</v>
      </c>
      <c r="O1325" s="629">
        <v>727.92</v>
      </c>
      <c r="P1325" s="642">
        <v>0.44414885503169776</v>
      </c>
      <c r="Q1325" s="630">
        <v>242.64</v>
      </c>
    </row>
    <row r="1326" spans="1:17" ht="14.4" customHeight="1" x14ac:dyDescent="0.3">
      <c r="A1326" s="625" t="s">
        <v>6222</v>
      </c>
      <c r="B1326" s="626" t="s">
        <v>5138</v>
      </c>
      <c r="C1326" s="626" t="s">
        <v>5144</v>
      </c>
      <c r="D1326" s="626" t="s">
        <v>5147</v>
      </c>
      <c r="E1326" s="626" t="s">
        <v>5148</v>
      </c>
      <c r="F1326" s="629">
        <v>130</v>
      </c>
      <c r="G1326" s="629">
        <v>30436.899999999994</v>
      </c>
      <c r="H1326" s="629">
        <v>1</v>
      </c>
      <c r="I1326" s="629">
        <v>234.12999999999997</v>
      </c>
      <c r="J1326" s="629">
        <v>104</v>
      </c>
      <c r="K1326" s="629">
        <v>25234.559999999998</v>
      </c>
      <c r="L1326" s="629">
        <v>0.82907786272583617</v>
      </c>
      <c r="M1326" s="629">
        <v>242.64</v>
      </c>
      <c r="N1326" s="629">
        <v>75</v>
      </c>
      <c r="O1326" s="629">
        <v>18197.999999999996</v>
      </c>
      <c r="P1326" s="642">
        <v>0.59789268946574714</v>
      </c>
      <c r="Q1326" s="630">
        <v>242.63999999999996</v>
      </c>
    </row>
    <row r="1327" spans="1:17" ht="14.4" customHeight="1" x14ac:dyDescent="0.3">
      <c r="A1327" s="625" t="s">
        <v>6222</v>
      </c>
      <c r="B1327" s="626" t="s">
        <v>5138</v>
      </c>
      <c r="C1327" s="626" t="s">
        <v>5144</v>
      </c>
      <c r="D1327" s="626" t="s">
        <v>5149</v>
      </c>
      <c r="E1327" s="626" t="s">
        <v>5150</v>
      </c>
      <c r="F1327" s="629">
        <v>2</v>
      </c>
      <c r="G1327" s="629">
        <v>468.26</v>
      </c>
      <c r="H1327" s="629">
        <v>1</v>
      </c>
      <c r="I1327" s="629">
        <v>234.13</v>
      </c>
      <c r="J1327" s="629"/>
      <c r="K1327" s="629"/>
      <c r="L1327" s="629"/>
      <c r="M1327" s="629"/>
      <c r="N1327" s="629">
        <v>2</v>
      </c>
      <c r="O1327" s="629">
        <v>485.28</v>
      </c>
      <c r="P1327" s="642">
        <v>1.036347328407295</v>
      </c>
      <c r="Q1327" s="630">
        <v>242.64</v>
      </c>
    </row>
    <row r="1328" spans="1:17" ht="14.4" customHeight="1" x14ac:dyDescent="0.3">
      <c r="A1328" s="625" t="s">
        <v>6222</v>
      </c>
      <c r="B1328" s="626" t="s">
        <v>5138</v>
      </c>
      <c r="C1328" s="626" t="s">
        <v>5155</v>
      </c>
      <c r="D1328" s="626" t="s">
        <v>5168</v>
      </c>
      <c r="E1328" s="626" t="s">
        <v>5169</v>
      </c>
      <c r="F1328" s="629"/>
      <c r="G1328" s="629"/>
      <c r="H1328" s="629"/>
      <c r="I1328" s="629"/>
      <c r="J1328" s="629"/>
      <c r="K1328" s="629"/>
      <c r="L1328" s="629"/>
      <c r="M1328" s="629"/>
      <c r="N1328" s="629">
        <v>1</v>
      </c>
      <c r="O1328" s="629">
        <v>81</v>
      </c>
      <c r="P1328" s="642"/>
      <c r="Q1328" s="630">
        <v>81</v>
      </c>
    </row>
    <row r="1329" spans="1:17" ht="14.4" customHeight="1" x14ac:dyDescent="0.3">
      <c r="A1329" s="625" t="s">
        <v>6222</v>
      </c>
      <c r="B1329" s="626" t="s">
        <v>5138</v>
      </c>
      <c r="C1329" s="626" t="s">
        <v>5155</v>
      </c>
      <c r="D1329" s="626" t="s">
        <v>5170</v>
      </c>
      <c r="E1329" s="626" t="s">
        <v>5171</v>
      </c>
      <c r="F1329" s="629"/>
      <c r="G1329" s="629"/>
      <c r="H1329" s="629"/>
      <c r="I1329" s="629"/>
      <c r="J1329" s="629">
        <v>1</v>
      </c>
      <c r="K1329" s="629">
        <v>34</v>
      </c>
      <c r="L1329" s="629"/>
      <c r="M1329" s="629">
        <v>34</v>
      </c>
      <c r="N1329" s="629"/>
      <c r="O1329" s="629"/>
      <c r="P1329" s="642"/>
      <c r="Q1329" s="630"/>
    </row>
    <row r="1330" spans="1:17" ht="14.4" customHeight="1" x14ac:dyDescent="0.3">
      <c r="A1330" s="625" t="s">
        <v>6222</v>
      </c>
      <c r="B1330" s="626" t="s">
        <v>5138</v>
      </c>
      <c r="C1330" s="626" t="s">
        <v>5155</v>
      </c>
      <c r="D1330" s="626" t="s">
        <v>5174</v>
      </c>
      <c r="E1330" s="626" t="s">
        <v>5175</v>
      </c>
      <c r="F1330" s="629"/>
      <c r="G1330" s="629"/>
      <c r="H1330" s="629"/>
      <c r="I1330" s="629"/>
      <c r="J1330" s="629"/>
      <c r="K1330" s="629"/>
      <c r="L1330" s="629"/>
      <c r="M1330" s="629"/>
      <c r="N1330" s="629">
        <v>1</v>
      </c>
      <c r="O1330" s="629">
        <v>0</v>
      </c>
      <c r="P1330" s="642"/>
      <c r="Q1330" s="630">
        <v>0</v>
      </c>
    </row>
    <row r="1331" spans="1:17" ht="14.4" customHeight="1" x14ac:dyDescent="0.3">
      <c r="A1331" s="625" t="s">
        <v>6222</v>
      </c>
      <c r="B1331" s="626" t="s">
        <v>5138</v>
      </c>
      <c r="C1331" s="626" t="s">
        <v>5155</v>
      </c>
      <c r="D1331" s="626" t="s">
        <v>5178</v>
      </c>
      <c r="E1331" s="626" t="s">
        <v>5179</v>
      </c>
      <c r="F1331" s="629"/>
      <c r="G1331" s="629"/>
      <c r="H1331" s="629"/>
      <c r="I1331" s="629"/>
      <c r="J1331" s="629"/>
      <c r="K1331" s="629"/>
      <c r="L1331" s="629"/>
      <c r="M1331" s="629"/>
      <c r="N1331" s="629">
        <v>1</v>
      </c>
      <c r="O1331" s="629">
        <v>108</v>
      </c>
      <c r="P1331" s="642"/>
      <c r="Q1331" s="630">
        <v>108</v>
      </c>
    </row>
    <row r="1332" spans="1:17" ht="14.4" customHeight="1" x14ac:dyDescent="0.3">
      <c r="A1332" s="625" t="s">
        <v>6222</v>
      </c>
      <c r="B1332" s="626" t="s">
        <v>5138</v>
      </c>
      <c r="C1332" s="626" t="s">
        <v>5155</v>
      </c>
      <c r="D1332" s="626" t="s">
        <v>5180</v>
      </c>
      <c r="E1332" s="626" t="s">
        <v>5181</v>
      </c>
      <c r="F1332" s="629">
        <v>2</v>
      </c>
      <c r="G1332" s="629">
        <v>240</v>
      </c>
      <c r="H1332" s="629">
        <v>1</v>
      </c>
      <c r="I1332" s="629">
        <v>120</v>
      </c>
      <c r="J1332" s="629">
        <v>7</v>
      </c>
      <c r="K1332" s="629">
        <v>840</v>
      </c>
      <c r="L1332" s="629">
        <v>3.5</v>
      </c>
      <c r="M1332" s="629">
        <v>120</v>
      </c>
      <c r="N1332" s="629"/>
      <c r="O1332" s="629"/>
      <c r="P1332" s="642"/>
      <c r="Q1332" s="630"/>
    </row>
    <row r="1333" spans="1:17" ht="14.4" customHeight="1" x14ac:dyDescent="0.3">
      <c r="A1333" s="625" t="s">
        <v>6222</v>
      </c>
      <c r="B1333" s="626" t="s">
        <v>5138</v>
      </c>
      <c r="C1333" s="626" t="s">
        <v>5155</v>
      </c>
      <c r="D1333" s="626" t="s">
        <v>5185</v>
      </c>
      <c r="E1333" s="626" t="s">
        <v>5186</v>
      </c>
      <c r="F1333" s="629">
        <v>18</v>
      </c>
      <c r="G1333" s="629">
        <v>4140</v>
      </c>
      <c r="H1333" s="629">
        <v>1</v>
      </c>
      <c r="I1333" s="629">
        <v>230</v>
      </c>
      <c r="J1333" s="629">
        <v>3</v>
      </c>
      <c r="K1333" s="629">
        <v>693</v>
      </c>
      <c r="L1333" s="629">
        <v>0.16739130434782609</v>
      </c>
      <c r="M1333" s="629">
        <v>231</v>
      </c>
      <c r="N1333" s="629">
        <v>10</v>
      </c>
      <c r="O1333" s="629">
        <v>2320</v>
      </c>
      <c r="P1333" s="642">
        <v>0.56038647342995174</v>
      </c>
      <c r="Q1333" s="630">
        <v>232</v>
      </c>
    </row>
    <row r="1334" spans="1:17" ht="14.4" customHeight="1" x14ac:dyDescent="0.3">
      <c r="A1334" s="625" t="s">
        <v>6222</v>
      </c>
      <c r="B1334" s="626" t="s">
        <v>5138</v>
      </c>
      <c r="C1334" s="626" t="s">
        <v>5155</v>
      </c>
      <c r="D1334" s="626" t="s">
        <v>5187</v>
      </c>
      <c r="E1334" s="626" t="s">
        <v>5188</v>
      </c>
      <c r="F1334" s="629">
        <v>11</v>
      </c>
      <c r="G1334" s="629">
        <v>1265</v>
      </c>
      <c r="H1334" s="629">
        <v>1</v>
      </c>
      <c r="I1334" s="629">
        <v>115</v>
      </c>
      <c r="J1334" s="629">
        <v>4</v>
      </c>
      <c r="K1334" s="629">
        <v>464</v>
      </c>
      <c r="L1334" s="629">
        <v>0.36679841897233201</v>
      </c>
      <c r="M1334" s="629">
        <v>116</v>
      </c>
      <c r="N1334" s="629">
        <v>6</v>
      </c>
      <c r="O1334" s="629">
        <v>696</v>
      </c>
      <c r="P1334" s="642">
        <v>0.55019762845849807</v>
      </c>
      <c r="Q1334" s="630">
        <v>116</v>
      </c>
    </row>
    <row r="1335" spans="1:17" ht="14.4" customHeight="1" x14ac:dyDescent="0.3">
      <c r="A1335" s="625" t="s">
        <v>6222</v>
      </c>
      <c r="B1335" s="626" t="s">
        <v>5138</v>
      </c>
      <c r="C1335" s="626" t="s">
        <v>5155</v>
      </c>
      <c r="D1335" s="626" t="s">
        <v>5195</v>
      </c>
      <c r="E1335" s="626" t="s">
        <v>5196</v>
      </c>
      <c r="F1335" s="629">
        <v>3</v>
      </c>
      <c r="G1335" s="629">
        <v>954</v>
      </c>
      <c r="H1335" s="629">
        <v>1</v>
      </c>
      <c r="I1335" s="629">
        <v>318</v>
      </c>
      <c r="J1335" s="629"/>
      <c r="K1335" s="629"/>
      <c r="L1335" s="629"/>
      <c r="M1335" s="629"/>
      <c r="N1335" s="629">
        <v>1</v>
      </c>
      <c r="O1335" s="629">
        <v>320</v>
      </c>
      <c r="P1335" s="642">
        <v>0.33542976939203356</v>
      </c>
      <c r="Q1335" s="630">
        <v>320</v>
      </c>
    </row>
    <row r="1336" spans="1:17" ht="14.4" customHeight="1" x14ac:dyDescent="0.3">
      <c r="A1336" s="625" t="s">
        <v>6222</v>
      </c>
      <c r="B1336" s="626" t="s">
        <v>5138</v>
      </c>
      <c r="C1336" s="626" t="s">
        <v>5155</v>
      </c>
      <c r="D1336" s="626" t="s">
        <v>5197</v>
      </c>
      <c r="E1336" s="626" t="s">
        <v>5198</v>
      </c>
      <c r="F1336" s="629">
        <v>2</v>
      </c>
      <c r="G1336" s="629">
        <v>964</v>
      </c>
      <c r="H1336" s="629">
        <v>1</v>
      </c>
      <c r="I1336" s="629">
        <v>482</v>
      </c>
      <c r="J1336" s="629"/>
      <c r="K1336" s="629"/>
      <c r="L1336" s="629"/>
      <c r="M1336" s="629"/>
      <c r="N1336" s="629"/>
      <c r="O1336" s="629"/>
      <c r="P1336" s="642"/>
      <c r="Q1336" s="630"/>
    </row>
    <row r="1337" spans="1:17" ht="14.4" customHeight="1" x14ac:dyDescent="0.3">
      <c r="A1337" s="625" t="s">
        <v>6222</v>
      </c>
      <c r="B1337" s="626" t="s">
        <v>5138</v>
      </c>
      <c r="C1337" s="626" t="s">
        <v>5155</v>
      </c>
      <c r="D1337" s="626" t="s">
        <v>5199</v>
      </c>
      <c r="E1337" s="626" t="s">
        <v>5200</v>
      </c>
      <c r="F1337" s="629">
        <v>2</v>
      </c>
      <c r="G1337" s="629">
        <v>1350</v>
      </c>
      <c r="H1337" s="629">
        <v>1</v>
      </c>
      <c r="I1337" s="629">
        <v>675</v>
      </c>
      <c r="J1337" s="629">
        <v>3</v>
      </c>
      <c r="K1337" s="629">
        <v>2028</v>
      </c>
      <c r="L1337" s="629">
        <v>1.5022222222222221</v>
      </c>
      <c r="M1337" s="629">
        <v>676</v>
      </c>
      <c r="N1337" s="629"/>
      <c r="O1337" s="629"/>
      <c r="P1337" s="642"/>
      <c r="Q1337" s="630"/>
    </row>
    <row r="1338" spans="1:17" ht="14.4" customHeight="1" x14ac:dyDescent="0.3">
      <c r="A1338" s="625" t="s">
        <v>6222</v>
      </c>
      <c r="B1338" s="626" t="s">
        <v>5138</v>
      </c>
      <c r="C1338" s="626" t="s">
        <v>5155</v>
      </c>
      <c r="D1338" s="626" t="s">
        <v>5279</v>
      </c>
      <c r="E1338" s="626" t="s">
        <v>5280</v>
      </c>
      <c r="F1338" s="629">
        <v>9</v>
      </c>
      <c r="G1338" s="629">
        <v>6588</v>
      </c>
      <c r="H1338" s="629">
        <v>1</v>
      </c>
      <c r="I1338" s="629">
        <v>732</v>
      </c>
      <c r="J1338" s="629"/>
      <c r="K1338" s="629"/>
      <c r="L1338" s="629"/>
      <c r="M1338" s="629"/>
      <c r="N1338" s="629"/>
      <c r="O1338" s="629"/>
      <c r="P1338" s="642"/>
      <c r="Q1338" s="630"/>
    </row>
    <row r="1339" spans="1:17" ht="14.4" customHeight="1" x14ac:dyDescent="0.3">
      <c r="A1339" s="625" t="s">
        <v>6222</v>
      </c>
      <c r="B1339" s="626" t="s">
        <v>5138</v>
      </c>
      <c r="C1339" s="626" t="s">
        <v>5155</v>
      </c>
      <c r="D1339" s="626" t="s">
        <v>5201</v>
      </c>
      <c r="E1339" s="626" t="s">
        <v>5202</v>
      </c>
      <c r="F1339" s="629">
        <v>14</v>
      </c>
      <c r="G1339" s="629">
        <v>1120</v>
      </c>
      <c r="H1339" s="629">
        <v>1</v>
      </c>
      <c r="I1339" s="629">
        <v>80</v>
      </c>
      <c r="J1339" s="629">
        <v>3</v>
      </c>
      <c r="K1339" s="629">
        <v>243</v>
      </c>
      <c r="L1339" s="629">
        <v>0.21696428571428572</v>
      </c>
      <c r="M1339" s="629">
        <v>81</v>
      </c>
      <c r="N1339" s="629">
        <v>1</v>
      </c>
      <c r="O1339" s="629">
        <v>82</v>
      </c>
      <c r="P1339" s="642">
        <v>7.3214285714285718E-2</v>
      </c>
      <c r="Q1339" s="630">
        <v>82</v>
      </c>
    </row>
    <row r="1340" spans="1:17" ht="14.4" customHeight="1" x14ac:dyDescent="0.3">
      <c r="A1340" s="625" t="s">
        <v>6222</v>
      </c>
      <c r="B1340" s="626" t="s">
        <v>5138</v>
      </c>
      <c r="C1340" s="626" t="s">
        <v>5155</v>
      </c>
      <c r="D1340" s="626" t="s">
        <v>5205</v>
      </c>
      <c r="E1340" s="626" t="s">
        <v>5206</v>
      </c>
      <c r="F1340" s="629">
        <v>1</v>
      </c>
      <c r="G1340" s="629">
        <v>332</v>
      </c>
      <c r="H1340" s="629">
        <v>1</v>
      </c>
      <c r="I1340" s="629">
        <v>332</v>
      </c>
      <c r="J1340" s="629"/>
      <c r="K1340" s="629"/>
      <c r="L1340" s="629"/>
      <c r="M1340" s="629"/>
      <c r="N1340" s="629"/>
      <c r="O1340" s="629"/>
      <c r="P1340" s="642"/>
      <c r="Q1340" s="630"/>
    </row>
    <row r="1341" spans="1:17" ht="14.4" customHeight="1" x14ac:dyDescent="0.3">
      <c r="A1341" s="625" t="s">
        <v>6222</v>
      </c>
      <c r="B1341" s="626" t="s">
        <v>5138</v>
      </c>
      <c r="C1341" s="626" t="s">
        <v>5155</v>
      </c>
      <c r="D1341" s="626" t="s">
        <v>5207</v>
      </c>
      <c r="E1341" s="626" t="s">
        <v>5208</v>
      </c>
      <c r="F1341" s="629">
        <v>140</v>
      </c>
      <c r="G1341" s="629">
        <v>50400</v>
      </c>
      <c r="H1341" s="629">
        <v>1</v>
      </c>
      <c r="I1341" s="629">
        <v>360</v>
      </c>
      <c r="J1341" s="629">
        <v>106</v>
      </c>
      <c r="K1341" s="629">
        <v>38266</v>
      </c>
      <c r="L1341" s="629">
        <v>0.75924603174603178</v>
      </c>
      <c r="M1341" s="629">
        <v>361</v>
      </c>
      <c r="N1341" s="629">
        <v>78</v>
      </c>
      <c r="O1341" s="629">
        <v>28236</v>
      </c>
      <c r="P1341" s="642">
        <v>0.5602380952380952</v>
      </c>
      <c r="Q1341" s="630">
        <v>362</v>
      </c>
    </row>
    <row r="1342" spans="1:17" ht="14.4" customHeight="1" x14ac:dyDescent="0.3">
      <c r="A1342" s="625" t="s">
        <v>6222</v>
      </c>
      <c r="B1342" s="626" t="s">
        <v>5138</v>
      </c>
      <c r="C1342" s="626" t="s">
        <v>5155</v>
      </c>
      <c r="D1342" s="626" t="s">
        <v>5211</v>
      </c>
      <c r="E1342" s="626" t="s">
        <v>5212</v>
      </c>
      <c r="F1342" s="629">
        <v>1</v>
      </c>
      <c r="G1342" s="629">
        <v>598</v>
      </c>
      <c r="H1342" s="629">
        <v>1</v>
      </c>
      <c r="I1342" s="629">
        <v>598</v>
      </c>
      <c r="J1342" s="629">
        <v>2</v>
      </c>
      <c r="K1342" s="629">
        <v>1198</v>
      </c>
      <c r="L1342" s="629">
        <v>2.0033444816053514</v>
      </c>
      <c r="M1342" s="629">
        <v>599</v>
      </c>
      <c r="N1342" s="629">
        <v>7</v>
      </c>
      <c r="O1342" s="629">
        <v>4207</v>
      </c>
      <c r="P1342" s="642">
        <v>7.0351170568561869</v>
      </c>
      <c r="Q1342" s="630">
        <v>601</v>
      </c>
    </row>
    <row r="1343" spans="1:17" ht="14.4" customHeight="1" x14ac:dyDescent="0.3">
      <c r="A1343" s="625" t="s">
        <v>6222</v>
      </c>
      <c r="B1343" s="626" t="s">
        <v>5138</v>
      </c>
      <c r="C1343" s="626" t="s">
        <v>5155</v>
      </c>
      <c r="D1343" s="626" t="s">
        <v>5213</v>
      </c>
      <c r="E1343" s="626" t="s">
        <v>5214</v>
      </c>
      <c r="F1343" s="629">
        <v>19</v>
      </c>
      <c r="G1343" s="629">
        <v>14193</v>
      </c>
      <c r="H1343" s="629">
        <v>1</v>
      </c>
      <c r="I1343" s="629">
        <v>747</v>
      </c>
      <c r="J1343" s="629">
        <v>9</v>
      </c>
      <c r="K1343" s="629">
        <v>6732</v>
      </c>
      <c r="L1343" s="629">
        <v>0.47431832593532025</v>
      </c>
      <c r="M1343" s="629">
        <v>748</v>
      </c>
      <c r="N1343" s="629">
        <v>2</v>
      </c>
      <c r="O1343" s="629">
        <v>1498</v>
      </c>
      <c r="P1343" s="642">
        <v>0.10554498696540549</v>
      </c>
      <c r="Q1343" s="630">
        <v>749</v>
      </c>
    </row>
    <row r="1344" spans="1:17" ht="14.4" customHeight="1" x14ac:dyDescent="0.3">
      <c r="A1344" s="625" t="s">
        <v>6222</v>
      </c>
      <c r="B1344" s="626" t="s">
        <v>5138</v>
      </c>
      <c r="C1344" s="626" t="s">
        <v>5155</v>
      </c>
      <c r="D1344" s="626" t="s">
        <v>5219</v>
      </c>
      <c r="E1344" s="626" t="s">
        <v>5220</v>
      </c>
      <c r="F1344" s="629">
        <v>4</v>
      </c>
      <c r="G1344" s="629">
        <v>684</v>
      </c>
      <c r="H1344" s="629">
        <v>1</v>
      </c>
      <c r="I1344" s="629">
        <v>171</v>
      </c>
      <c r="J1344" s="629"/>
      <c r="K1344" s="629"/>
      <c r="L1344" s="629"/>
      <c r="M1344" s="629"/>
      <c r="N1344" s="629"/>
      <c r="O1344" s="629"/>
      <c r="P1344" s="642"/>
      <c r="Q1344" s="630"/>
    </row>
    <row r="1345" spans="1:17" ht="14.4" customHeight="1" x14ac:dyDescent="0.3">
      <c r="A1345" s="625" t="s">
        <v>6222</v>
      </c>
      <c r="B1345" s="626" t="s">
        <v>5138</v>
      </c>
      <c r="C1345" s="626" t="s">
        <v>5155</v>
      </c>
      <c r="D1345" s="626" t="s">
        <v>5311</v>
      </c>
      <c r="E1345" s="626" t="s">
        <v>5312</v>
      </c>
      <c r="F1345" s="629"/>
      <c r="G1345" s="629"/>
      <c r="H1345" s="629"/>
      <c r="I1345" s="629"/>
      <c r="J1345" s="629">
        <v>2</v>
      </c>
      <c r="K1345" s="629">
        <v>676</v>
      </c>
      <c r="L1345" s="629"/>
      <c r="M1345" s="629">
        <v>338</v>
      </c>
      <c r="N1345" s="629">
        <v>1</v>
      </c>
      <c r="O1345" s="629">
        <v>340</v>
      </c>
      <c r="P1345" s="642"/>
      <c r="Q1345" s="630">
        <v>340</v>
      </c>
    </row>
    <row r="1346" spans="1:17" ht="14.4" customHeight="1" x14ac:dyDescent="0.3">
      <c r="A1346" s="625" t="s">
        <v>6222</v>
      </c>
      <c r="B1346" s="626" t="s">
        <v>5138</v>
      </c>
      <c r="C1346" s="626" t="s">
        <v>5155</v>
      </c>
      <c r="D1346" s="626" t="s">
        <v>5293</v>
      </c>
      <c r="E1346" s="626" t="s">
        <v>5210</v>
      </c>
      <c r="F1346" s="629"/>
      <c r="G1346" s="629"/>
      <c r="H1346" s="629"/>
      <c r="I1346" s="629"/>
      <c r="J1346" s="629">
        <v>1</v>
      </c>
      <c r="K1346" s="629">
        <v>586</v>
      </c>
      <c r="L1346" s="629"/>
      <c r="M1346" s="629">
        <v>586</v>
      </c>
      <c r="N1346" s="629"/>
      <c r="O1346" s="629"/>
      <c r="P1346" s="642"/>
      <c r="Q1346" s="630"/>
    </row>
    <row r="1347" spans="1:17" ht="14.4" customHeight="1" x14ac:dyDescent="0.3">
      <c r="A1347" s="625" t="s">
        <v>6222</v>
      </c>
      <c r="B1347" s="626" t="s">
        <v>5138</v>
      </c>
      <c r="C1347" s="626" t="s">
        <v>5155</v>
      </c>
      <c r="D1347" s="626" t="s">
        <v>5289</v>
      </c>
      <c r="E1347" s="626" t="s">
        <v>5212</v>
      </c>
      <c r="F1347" s="629"/>
      <c r="G1347" s="629"/>
      <c r="H1347" s="629"/>
      <c r="I1347" s="629"/>
      <c r="J1347" s="629">
        <v>1</v>
      </c>
      <c r="K1347" s="629">
        <v>701</v>
      </c>
      <c r="L1347" s="629"/>
      <c r="M1347" s="629">
        <v>701</v>
      </c>
      <c r="N1347" s="629"/>
      <c r="O1347" s="629"/>
      <c r="P1347" s="642"/>
      <c r="Q1347" s="630"/>
    </row>
    <row r="1348" spans="1:17" ht="14.4" customHeight="1" x14ac:dyDescent="0.3">
      <c r="A1348" s="625" t="s">
        <v>6222</v>
      </c>
      <c r="B1348" s="626" t="s">
        <v>5138</v>
      </c>
      <c r="C1348" s="626" t="s">
        <v>5155</v>
      </c>
      <c r="D1348" s="626" t="s">
        <v>5227</v>
      </c>
      <c r="E1348" s="626" t="s">
        <v>5214</v>
      </c>
      <c r="F1348" s="629"/>
      <c r="G1348" s="629"/>
      <c r="H1348" s="629"/>
      <c r="I1348" s="629"/>
      <c r="J1348" s="629">
        <v>1</v>
      </c>
      <c r="K1348" s="629">
        <v>815</v>
      </c>
      <c r="L1348" s="629"/>
      <c r="M1348" s="629">
        <v>815</v>
      </c>
      <c r="N1348" s="629"/>
      <c r="O1348" s="629"/>
      <c r="P1348" s="642"/>
      <c r="Q1348" s="630"/>
    </row>
    <row r="1349" spans="1:17" ht="14.4" customHeight="1" x14ac:dyDescent="0.3">
      <c r="A1349" s="625" t="s">
        <v>6222</v>
      </c>
      <c r="B1349" s="626" t="s">
        <v>5138</v>
      </c>
      <c r="C1349" s="626" t="s">
        <v>5155</v>
      </c>
      <c r="D1349" s="626" t="s">
        <v>5231</v>
      </c>
      <c r="E1349" s="626" t="s">
        <v>5232</v>
      </c>
      <c r="F1349" s="629">
        <v>159</v>
      </c>
      <c r="G1349" s="629">
        <v>51516</v>
      </c>
      <c r="H1349" s="629">
        <v>1</v>
      </c>
      <c r="I1349" s="629">
        <v>324</v>
      </c>
      <c r="J1349" s="629">
        <v>125</v>
      </c>
      <c r="K1349" s="629">
        <v>40750</v>
      </c>
      <c r="L1349" s="629">
        <v>0.7910163832595698</v>
      </c>
      <c r="M1349" s="629">
        <v>326</v>
      </c>
      <c r="N1349" s="629">
        <v>91</v>
      </c>
      <c r="O1349" s="629">
        <v>29757</v>
      </c>
      <c r="P1349" s="642">
        <v>0.57762636850687166</v>
      </c>
      <c r="Q1349" s="630">
        <v>327</v>
      </c>
    </row>
    <row r="1350" spans="1:17" ht="14.4" customHeight="1" x14ac:dyDescent="0.3">
      <c r="A1350" s="625" t="s">
        <v>6222</v>
      </c>
      <c r="B1350" s="626" t="s">
        <v>5138</v>
      </c>
      <c r="C1350" s="626" t="s">
        <v>5155</v>
      </c>
      <c r="D1350" s="626" t="s">
        <v>5233</v>
      </c>
      <c r="E1350" s="626" t="s">
        <v>5234</v>
      </c>
      <c r="F1350" s="629">
        <v>2</v>
      </c>
      <c r="G1350" s="629">
        <v>324</v>
      </c>
      <c r="H1350" s="629">
        <v>1</v>
      </c>
      <c r="I1350" s="629">
        <v>162</v>
      </c>
      <c r="J1350" s="629"/>
      <c r="K1350" s="629"/>
      <c r="L1350" s="629"/>
      <c r="M1350" s="629"/>
      <c r="N1350" s="629"/>
      <c r="O1350" s="629"/>
      <c r="P1350" s="642"/>
      <c r="Q1350" s="630"/>
    </row>
    <row r="1351" spans="1:17" ht="14.4" customHeight="1" x14ac:dyDescent="0.3">
      <c r="A1351" s="625" t="s">
        <v>6223</v>
      </c>
      <c r="B1351" s="626" t="s">
        <v>5138</v>
      </c>
      <c r="C1351" s="626" t="s">
        <v>5144</v>
      </c>
      <c r="D1351" s="626" t="s">
        <v>5147</v>
      </c>
      <c r="E1351" s="626" t="s">
        <v>5148</v>
      </c>
      <c r="F1351" s="629">
        <v>2</v>
      </c>
      <c r="G1351" s="629">
        <v>468.26</v>
      </c>
      <c r="H1351" s="629">
        <v>1</v>
      </c>
      <c r="I1351" s="629">
        <v>234.13</v>
      </c>
      <c r="J1351" s="629">
        <v>3</v>
      </c>
      <c r="K1351" s="629">
        <v>727.92</v>
      </c>
      <c r="L1351" s="629">
        <v>1.5545209926109427</v>
      </c>
      <c r="M1351" s="629">
        <v>242.64</v>
      </c>
      <c r="N1351" s="629"/>
      <c r="O1351" s="629"/>
      <c r="P1351" s="642"/>
      <c r="Q1351" s="630"/>
    </row>
    <row r="1352" spans="1:17" ht="14.4" customHeight="1" x14ac:dyDescent="0.3">
      <c r="A1352" s="625" t="s">
        <v>6223</v>
      </c>
      <c r="B1352" s="626" t="s">
        <v>5138</v>
      </c>
      <c r="C1352" s="626" t="s">
        <v>5144</v>
      </c>
      <c r="D1352" s="626" t="s">
        <v>5149</v>
      </c>
      <c r="E1352" s="626" t="s">
        <v>5150</v>
      </c>
      <c r="F1352" s="629">
        <v>2</v>
      </c>
      <c r="G1352" s="629">
        <v>468.26</v>
      </c>
      <c r="H1352" s="629">
        <v>1</v>
      </c>
      <c r="I1352" s="629">
        <v>234.13</v>
      </c>
      <c r="J1352" s="629"/>
      <c r="K1352" s="629"/>
      <c r="L1352" s="629"/>
      <c r="M1352" s="629"/>
      <c r="N1352" s="629"/>
      <c r="O1352" s="629"/>
      <c r="P1352" s="642"/>
      <c r="Q1352" s="630"/>
    </row>
    <row r="1353" spans="1:17" ht="14.4" customHeight="1" x14ac:dyDescent="0.3">
      <c r="A1353" s="625" t="s">
        <v>6223</v>
      </c>
      <c r="B1353" s="626" t="s">
        <v>5138</v>
      </c>
      <c r="C1353" s="626" t="s">
        <v>5155</v>
      </c>
      <c r="D1353" s="626" t="s">
        <v>5273</v>
      </c>
      <c r="E1353" s="626" t="s">
        <v>5274</v>
      </c>
      <c r="F1353" s="629">
        <v>1</v>
      </c>
      <c r="G1353" s="629">
        <v>850</v>
      </c>
      <c r="H1353" s="629">
        <v>1</v>
      </c>
      <c r="I1353" s="629">
        <v>850</v>
      </c>
      <c r="J1353" s="629"/>
      <c r="K1353" s="629"/>
      <c r="L1353" s="629"/>
      <c r="M1353" s="629"/>
      <c r="N1353" s="629"/>
      <c r="O1353" s="629"/>
      <c r="P1353" s="642"/>
      <c r="Q1353" s="630"/>
    </row>
    <row r="1354" spans="1:17" ht="14.4" customHeight="1" x14ac:dyDescent="0.3">
      <c r="A1354" s="625" t="s">
        <v>6223</v>
      </c>
      <c r="B1354" s="626" t="s">
        <v>5138</v>
      </c>
      <c r="C1354" s="626" t="s">
        <v>5155</v>
      </c>
      <c r="D1354" s="626" t="s">
        <v>5275</v>
      </c>
      <c r="E1354" s="626" t="s">
        <v>5276</v>
      </c>
      <c r="F1354" s="629">
        <v>3</v>
      </c>
      <c r="G1354" s="629">
        <v>549</v>
      </c>
      <c r="H1354" s="629">
        <v>1</v>
      </c>
      <c r="I1354" s="629">
        <v>183</v>
      </c>
      <c r="J1354" s="629">
        <v>1</v>
      </c>
      <c r="K1354" s="629">
        <v>185</v>
      </c>
      <c r="L1354" s="629">
        <v>0.33697632058287796</v>
      </c>
      <c r="M1354" s="629">
        <v>185</v>
      </c>
      <c r="N1354" s="629"/>
      <c r="O1354" s="629"/>
      <c r="P1354" s="642"/>
      <c r="Q1354" s="630"/>
    </row>
    <row r="1355" spans="1:17" ht="14.4" customHeight="1" x14ac:dyDescent="0.3">
      <c r="A1355" s="625" t="s">
        <v>6223</v>
      </c>
      <c r="B1355" s="626" t="s">
        <v>5138</v>
      </c>
      <c r="C1355" s="626" t="s">
        <v>5155</v>
      </c>
      <c r="D1355" s="626" t="s">
        <v>5304</v>
      </c>
      <c r="E1355" s="626" t="s">
        <v>5305</v>
      </c>
      <c r="F1355" s="629"/>
      <c r="G1355" s="629"/>
      <c r="H1355" s="629"/>
      <c r="I1355" s="629"/>
      <c r="J1355" s="629">
        <v>1</v>
      </c>
      <c r="K1355" s="629">
        <v>1093</v>
      </c>
      <c r="L1355" s="629"/>
      <c r="M1355" s="629">
        <v>1093</v>
      </c>
      <c r="N1355" s="629"/>
      <c r="O1355" s="629"/>
      <c r="P1355" s="642"/>
      <c r="Q1355" s="630"/>
    </row>
    <row r="1356" spans="1:17" ht="14.4" customHeight="1" x14ac:dyDescent="0.3">
      <c r="A1356" s="625" t="s">
        <v>6223</v>
      </c>
      <c r="B1356" s="626" t="s">
        <v>5138</v>
      </c>
      <c r="C1356" s="626" t="s">
        <v>5155</v>
      </c>
      <c r="D1356" s="626" t="s">
        <v>5176</v>
      </c>
      <c r="E1356" s="626" t="s">
        <v>5177</v>
      </c>
      <c r="F1356" s="629"/>
      <c r="G1356" s="629"/>
      <c r="H1356" s="629"/>
      <c r="I1356" s="629"/>
      <c r="J1356" s="629">
        <v>1</v>
      </c>
      <c r="K1356" s="629">
        <v>632</v>
      </c>
      <c r="L1356" s="629"/>
      <c r="M1356" s="629">
        <v>632</v>
      </c>
      <c r="N1356" s="629"/>
      <c r="O1356" s="629"/>
      <c r="P1356" s="642"/>
      <c r="Q1356" s="630"/>
    </row>
    <row r="1357" spans="1:17" ht="14.4" customHeight="1" x14ac:dyDescent="0.3">
      <c r="A1357" s="625" t="s">
        <v>6223</v>
      </c>
      <c r="B1357" s="626" t="s">
        <v>5138</v>
      </c>
      <c r="C1357" s="626" t="s">
        <v>5155</v>
      </c>
      <c r="D1357" s="626" t="s">
        <v>5277</v>
      </c>
      <c r="E1357" s="626" t="s">
        <v>5278</v>
      </c>
      <c r="F1357" s="629">
        <v>12</v>
      </c>
      <c r="G1357" s="629">
        <v>1200</v>
      </c>
      <c r="H1357" s="629">
        <v>1</v>
      </c>
      <c r="I1357" s="629">
        <v>100</v>
      </c>
      <c r="J1357" s="629">
        <v>5</v>
      </c>
      <c r="K1357" s="629">
        <v>500</v>
      </c>
      <c r="L1357" s="629">
        <v>0.41666666666666669</v>
      </c>
      <c r="M1357" s="629">
        <v>100</v>
      </c>
      <c r="N1357" s="629"/>
      <c r="O1357" s="629"/>
      <c r="P1357" s="642"/>
      <c r="Q1357" s="630"/>
    </row>
    <row r="1358" spans="1:17" ht="14.4" customHeight="1" x14ac:dyDescent="0.3">
      <c r="A1358" s="625" t="s">
        <v>6223</v>
      </c>
      <c r="B1358" s="626" t="s">
        <v>5138</v>
      </c>
      <c r="C1358" s="626" t="s">
        <v>5155</v>
      </c>
      <c r="D1358" s="626" t="s">
        <v>5182</v>
      </c>
      <c r="E1358" s="626" t="s">
        <v>5183</v>
      </c>
      <c r="F1358" s="629"/>
      <c r="G1358" s="629"/>
      <c r="H1358" s="629"/>
      <c r="I1358" s="629"/>
      <c r="J1358" s="629">
        <v>1</v>
      </c>
      <c r="K1358" s="629">
        <v>156</v>
      </c>
      <c r="L1358" s="629"/>
      <c r="M1358" s="629">
        <v>156</v>
      </c>
      <c r="N1358" s="629"/>
      <c r="O1358" s="629"/>
      <c r="P1358" s="642"/>
      <c r="Q1358" s="630"/>
    </row>
    <row r="1359" spans="1:17" ht="14.4" customHeight="1" x14ac:dyDescent="0.3">
      <c r="A1359" s="625" t="s">
        <v>6223</v>
      </c>
      <c r="B1359" s="626" t="s">
        <v>5138</v>
      </c>
      <c r="C1359" s="626" t="s">
        <v>5155</v>
      </c>
      <c r="D1359" s="626" t="s">
        <v>5184</v>
      </c>
      <c r="E1359" s="626" t="s">
        <v>5183</v>
      </c>
      <c r="F1359" s="629">
        <v>4</v>
      </c>
      <c r="G1359" s="629">
        <v>308</v>
      </c>
      <c r="H1359" s="629">
        <v>1</v>
      </c>
      <c r="I1359" s="629">
        <v>77</v>
      </c>
      <c r="J1359" s="629">
        <v>1</v>
      </c>
      <c r="K1359" s="629">
        <v>78</v>
      </c>
      <c r="L1359" s="629">
        <v>0.25324675324675322</v>
      </c>
      <c r="M1359" s="629">
        <v>78</v>
      </c>
      <c r="N1359" s="629"/>
      <c r="O1359" s="629"/>
      <c r="P1359" s="642"/>
      <c r="Q1359" s="630"/>
    </row>
    <row r="1360" spans="1:17" ht="14.4" customHeight="1" x14ac:dyDescent="0.3">
      <c r="A1360" s="625" t="s">
        <v>6223</v>
      </c>
      <c r="B1360" s="626" t="s">
        <v>5138</v>
      </c>
      <c r="C1360" s="626" t="s">
        <v>5155</v>
      </c>
      <c r="D1360" s="626" t="s">
        <v>5185</v>
      </c>
      <c r="E1360" s="626" t="s">
        <v>5186</v>
      </c>
      <c r="F1360" s="629">
        <v>358</v>
      </c>
      <c r="G1360" s="629">
        <v>82340</v>
      </c>
      <c r="H1360" s="629">
        <v>1</v>
      </c>
      <c r="I1360" s="629">
        <v>230</v>
      </c>
      <c r="J1360" s="629">
        <v>197</v>
      </c>
      <c r="K1360" s="629">
        <v>45507</v>
      </c>
      <c r="L1360" s="629">
        <v>0.55267184843332529</v>
      </c>
      <c r="M1360" s="629">
        <v>231</v>
      </c>
      <c r="N1360" s="629"/>
      <c r="O1360" s="629"/>
      <c r="P1360" s="642"/>
      <c r="Q1360" s="630"/>
    </row>
    <row r="1361" spans="1:17" ht="14.4" customHeight="1" x14ac:dyDescent="0.3">
      <c r="A1361" s="625" t="s">
        <v>6223</v>
      </c>
      <c r="B1361" s="626" t="s">
        <v>5138</v>
      </c>
      <c r="C1361" s="626" t="s">
        <v>5155</v>
      </c>
      <c r="D1361" s="626" t="s">
        <v>5187</v>
      </c>
      <c r="E1361" s="626" t="s">
        <v>5188</v>
      </c>
      <c r="F1361" s="629">
        <v>1009</v>
      </c>
      <c r="G1361" s="629">
        <v>116035</v>
      </c>
      <c r="H1361" s="629">
        <v>1</v>
      </c>
      <c r="I1361" s="629">
        <v>115</v>
      </c>
      <c r="J1361" s="629">
        <v>798</v>
      </c>
      <c r="K1361" s="629">
        <v>92568</v>
      </c>
      <c r="L1361" s="629">
        <v>0.79775929676390744</v>
      </c>
      <c r="M1361" s="629">
        <v>116</v>
      </c>
      <c r="N1361" s="629"/>
      <c r="O1361" s="629"/>
      <c r="P1361" s="642"/>
      <c r="Q1361" s="630"/>
    </row>
    <row r="1362" spans="1:17" ht="14.4" customHeight="1" x14ac:dyDescent="0.3">
      <c r="A1362" s="625" t="s">
        <v>6223</v>
      </c>
      <c r="B1362" s="626" t="s">
        <v>5138</v>
      </c>
      <c r="C1362" s="626" t="s">
        <v>5155</v>
      </c>
      <c r="D1362" s="626" t="s">
        <v>5189</v>
      </c>
      <c r="E1362" s="626" t="s">
        <v>5190</v>
      </c>
      <c r="F1362" s="629">
        <v>4</v>
      </c>
      <c r="G1362" s="629">
        <v>440</v>
      </c>
      <c r="H1362" s="629">
        <v>1</v>
      </c>
      <c r="I1362" s="629">
        <v>110</v>
      </c>
      <c r="J1362" s="629"/>
      <c r="K1362" s="629"/>
      <c r="L1362" s="629"/>
      <c r="M1362" s="629"/>
      <c r="N1362" s="629"/>
      <c r="O1362" s="629"/>
      <c r="P1362" s="642"/>
      <c r="Q1362" s="630"/>
    </row>
    <row r="1363" spans="1:17" ht="14.4" customHeight="1" x14ac:dyDescent="0.3">
      <c r="A1363" s="625" t="s">
        <v>6223</v>
      </c>
      <c r="B1363" s="626" t="s">
        <v>5138</v>
      </c>
      <c r="C1363" s="626" t="s">
        <v>5155</v>
      </c>
      <c r="D1363" s="626" t="s">
        <v>5193</v>
      </c>
      <c r="E1363" s="626" t="s">
        <v>5194</v>
      </c>
      <c r="F1363" s="629">
        <v>1</v>
      </c>
      <c r="G1363" s="629">
        <v>294</v>
      </c>
      <c r="H1363" s="629">
        <v>1</v>
      </c>
      <c r="I1363" s="629">
        <v>294</v>
      </c>
      <c r="J1363" s="629">
        <v>2</v>
      </c>
      <c r="K1363" s="629">
        <v>590</v>
      </c>
      <c r="L1363" s="629">
        <v>2.0068027210884352</v>
      </c>
      <c r="M1363" s="629">
        <v>295</v>
      </c>
      <c r="N1363" s="629"/>
      <c r="O1363" s="629"/>
      <c r="P1363" s="642"/>
      <c r="Q1363" s="630"/>
    </row>
    <row r="1364" spans="1:17" ht="14.4" customHeight="1" x14ac:dyDescent="0.3">
      <c r="A1364" s="625" t="s">
        <v>6223</v>
      </c>
      <c r="B1364" s="626" t="s">
        <v>5138</v>
      </c>
      <c r="C1364" s="626" t="s">
        <v>5155</v>
      </c>
      <c r="D1364" s="626" t="s">
        <v>5197</v>
      </c>
      <c r="E1364" s="626" t="s">
        <v>5198</v>
      </c>
      <c r="F1364" s="629">
        <v>19</v>
      </c>
      <c r="G1364" s="629">
        <v>9158</v>
      </c>
      <c r="H1364" s="629">
        <v>1</v>
      </c>
      <c r="I1364" s="629">
        <v>482</v>
      </c>
      <c r="J1364" s="629">
        <v>25</v>
      </c>
      <c r="K1364" s="629">
        <v>12075</v>
      </c>
      <c r="L1364" s="629">
        <v>1.3185193273640532</v>
      </c>
      <c r="M1364" s="629">
        <v>483</v>
      </c>
      <c r="N1364" s="629"/>
      <c r="O1364" s="629"/>
      <c r="P1364" s="642"/>
      <c r="Q1364" s="630"/>
    </row>
    <row r="1365" spans="1:17" ht="14.4" customHeight="1" x14ac:dyDescent="0.3">
      <c r="A1365" s="625" t="s">
        <v>6223</v>
      </c>
      <c r="B1365" s="626" t="s">
        <v>5138</v>
      </c>
      <c r="C1365" s="626" t="s">
        <v>5155</v>
      </c>
      <c r="D1365" s="626" t="s">
        <v>5199</v>
      </c>
      <c r="E1365" s="626" t="s">
        <v>5200</v>
      </c>
      <c r="F1365" s="629">
        <v>70</v>
      </c>
      <c r="G1365" s="629">
        <v>47250</v>
      </c>
      <c r="H1365" s="629">
        <v>1</v>
      </c>
      <c r="I1365" s="629">
        <v>675</v>
      </c>
      <c r="J1365" s="629">
        <v>23</v>
      </c>
      <c r="K1365" s="629">
        <v>15548</v>
      </c>
      <c r="L1365" s="629">
        <v>0.32905820105820105</v>
      </c>
      <c r="M1365" s="629">
        <v>676</v>
      </c>
      <c r="N1365" s="629"/>
      <c r="O1365" s="629"/>
      <c r="P1365" s="642"/>
      <c r="Q1365" s="630"/>
    </row>
    <row r="1366" spans="1:17" ht="14.4" customHeight="1" x14ac:dyDescent="0.3">
      <c r="A1366" s="625" t="s">
        <v>6223</v>
      </c>
      <c r="B1366" s="626" t="s">
        <v>5138</v>
      </c>
      <c r="C1366" s="626" t="s">
        <v>5155</v>
      </c>
      <c r="D1366" s="626" t="s">
        <v>5279</v>
      </c>
      <c r="E1366" s="626" t="s">
        <v>5280</v>
      </c>
      <c r="F1366" s="629">
        <v>681</v>
      </c>
      <c r="G1366" s="629">
        <v>498492</v>
      </c>
      <c r="H1366" s="629">
        <v>1</v>
      </c>
      <c r="I1366" s="629">
        <v>732</v>
      </c>
      <c r="J1366" s="629">
        <v>310</v>
      </c>
      <c r="K1366" s="629">
        <v>227230</v>
      </c>
      <c r="L1366" s="629">
        <v>0.45583479775001406</v>
      </c>
      <c r="M1366" s="629">
        <v>733</v>
      </c>
      <c r="N1366" s="629"/>
      <c r="O1366" s="629"/>
      <c r="P1366" s="642"/>
      <c r="Q1366" s="630"/>
    </row>
    <row r="1367" spans="1:17" ht="14.4" customHeight="1" x14ac:dyDescent="0.3">
      <c r="A1367" s="625" t="s">
        <v>6223</v>
      </c>
      <c r="B1367" s="626" t="s">
        <v>5138</v>
      </c>
      <c r="C1367" s="626" t="s">
        <v>5155</v>
      </c>
      <c r="D1367" s="626" t="s">
        <v>5281</v>
      </c>
      <c r="E1367" s="626" t="s">
        <v>5280</v>
      </c>
      <c r="F1367" s="629">
        <v>20</v>
      </c>
      <c r="G1367" s="629">
        <v>17160</v>
      </c>
      <c r="H1367" s="629">
        <v>1</v>
      </c>
      <c r="I1367" s="629">
        <v>858</v>
      </c>
      <c r="J1367" s="629">
        <v>20</v>
      </c>
      <c r="K1367" s="629">
        <v>17180</v>
      </c>
      <c r="L1367" s="629">
        <v>1.0011655011655012</v>
      </c>
      <c r="M1367" s="629">
        <v>859</v>
      </c>
      <c r="N1367" s="629"/>
      <c r="O1367" s="629"/>
      <c r="P1367" s="642"/>
      <c r="Q1367" s="630"/>
    </row>
    <row r="1368" spans="1:17" ht="14.4" customHeight="1" x14ac:dyDescent="0.3">
      <c r="A1368" s="625" t="s">
        <v>6223</v>
      </c>
      <c r="B1368" s="626" t="s">
        <v>5138</v>
      </c>
      <c r="C1368" s="626" t="s">
        <v>5155</v>
      </c>
      <c r="D1368" s="626" t="s">
        <v>5306</v>
      </c>
      <c r="E1368" s="626" t="s">
        <v>5280</v>
      </c>
      <c r="F1368" s="629">
        <v>6</v>
      </c>
      <c r="G1368" s="629">
        <v>5646</v>
      </c>
      <c r="H1368" s="629">
        <v>1</v>
      </c>
      <c r="I1368" s="629">
        <v>941</v>
      </c>
      <c r="J1368" s="629"/>
      <c r="K1368" s="629"/>
      <c r="L1368" s="629"/>
      <c r="M1368" s="629"/>
      <c r="N1368" s="629"/>
      <c r="O1368" s="629"/>
      <c r="P1368" s="642"/>
      <c r="Q1368" s="630"/>
    </row>
    <row r="1369" spans="1:17" ht="14.4" customHeight="1" x14ac:dyDescent="0.3">
      <c r="A1369" s="625" t="s">
        <v>6223</v>
      </c>
      <c r="B1369" s="626" t="s">
        <v>5138</v>
      </c>
      <c r="C1369" s="626" t="s">
        <v>5155</v>
      </c>
      <c r="D1369" s="626" t="s">
        <v>5201</v>
      </c>
      <c r="E1369" s="626" t="s">
        <v>5202</v>
      </c>
      <c r="F1369" s="629">
        <v>2072</v>
      </c>
      <c r="G1369" s="629">
        <v>165760</v>
      </c>
      <c r="H1369" s="629">
        <v>1</v>
      </c>
      <c r="I1369" s="629">
        <v>80</v>
      </c>
      <c r="J1369" s="629">
        <v>1127</v>
      </c>
      <c r="K1369" s="629">
        <v>91287</v>
      </c>
      <c r="L1369" s="629">
        <v>0.55071790540540544</v>
      </c>
      <c r="M1369" s="629">
        <v>81</v>
      </c>
      <c r="N1369" s="629"/>
      <c r="O1369" s="629"/>
      <c r="P1369" s="642"/>
      <c r="Q1369" s="630"/>
    </row>
    <row r="1370" spans="1:17" ht="14.4" customHeight="1" x14ac:dyDescent="0.3">
      <c r="A1370" s="625" t="s">
        <v>6223</v>
      </c>
      <c r="B1370" s="626" t="s">
        <v>5138</v>
      </c>
      <c r="C1370" s="626" t="s">
        <v>5155</v>
      </c>
      <c r="D1370" s="626" t="s">
        <v>5282</v>
      </c>
      <c r="E1370" s="626" t="s">
        <v>5283</v>
      </c>
      <c r="F1370" s="629">
        <v>13</v>
      </c>
      <c r="G1370" s="629">
        <v>6786</v>
      </c>
      <c r="H1370" s="629">
        <v>1</v>
      </c>
      <c r="I1370" s="629">
        <v>522</v>
      </c>
      <c r="J1370" s="629">
        <v>8</v>
      </c>
      <c r="K1370" s="629">
        <v>4184</v>
      </c>
      <c r="L1370" s="629">
        <v>0.61656351311523727</v>
      </c>
      <c r="M1370" s="629">
        <v>523</v>
      </c>
      <c r="N1370" s="629"/>
      <c r="O1370" s="629"/>
      <c r="P1370" s="642"/>
      <c r="Q1370" s="630"/>
    </row>
    <row r="1371" spans="1:17" ht="14.4" customHeight="1" x14ac:dyDescent="0.3">
      <c r="A1371" s="625" t="s">
        <v>6223</v>
      </c>
      <c r="B1371" s="626" t="s">
        <v>5138</v>
      </c>
      <c r="C1371" s="626" t="s">
        <v>5155</v>
      </c>
      <c r="D1371" s="626" t="s">
        <v>5205</v>
      </c>
      <c r="E1371" s="626" t="s">
        <v>5206</v>
      </c>
      <c r="F1371" s="629">
        <v>3</v>
      </c>
      <c r="G1371" s="629">
        <v>996</v>
      </c>
      <c r="H1371" s="629">
        <v>1</v>
      </c>
      <c r="I1371" s="629">
        <v>332</v>
      </c>
      <c r="J1371" s="629">
        <v>1</v>
      </c>
      <c r="K1371" s="629">
        <v>333</v>
      </c>
      <c r="L1371" s="629">
        <v>0.33433734939759036</v>
      </c>
      <c r="M1371" s="629">
        <v>333</v>
      </c>
      <c r="N1371" s="629"/>
      <c r="O1371" s="629"/>
      <c r="P1371" s="642"/>
      <c r="Q1371" s="630"/>
    </row>
    <row r="1372" spans="1:17" ht="14.4" customHeight="1" x14ac:dyDescent="0.3">
      <c r="A1372" s="625" t="s">
        <v>6223</v>
      </c>
      <c r="B1372" s="626" t="s">
        <v>5138</v>
      </c>
      <c r="C1372" s="626" t="s">
        <v>5155</v>
      </c>
      <c r="D1372" s="626" t="s">
        <v>5207</v>
      </c>
      <c r="E1372" s="626" t="s">
        <v>5208</v>
      </c>
      <c r="F1372" s="629">
        <v>4</v>
      </c>
      <c r="G1372" s="629">
        <v>1440</v>
      </c>
      <c r="H1372" s="629">
        <v>1</v>
      </c>
      <c r="I1372" s="629">
        <v>360</v>
      </c>
      <c r="J1372" s="629">
        <v>1</v>
      </c>
      <c r="K1372" s="629">
        <v>361</v>
      </c>
      <c r="L1372" s="629">
        <v>0.25069444444444444</v>
      </c>
      <c r="M1372" s="629">
        <v>361</v>
      </c>
      <c r="N1372" s="629"/>
      <c r="O1372" s="629"/>
      <c r="P1372" s="642"/>
      <c r="Q1372" s="630"/>
    </row>
    <row r="1373" spans="1:17" ht="14.4" customHeight="1" x14ac:dyDescent="0.3">
      <c r="A1373" s="625" t="s">
        <v>6223</v>
      </c>
      <c r="B1373" s="626" t="s">
        <v>5138</v>
      </c>
      <c r="C1373" s="626" t="s">
        <v>5155</v>
      </c>
      <c r="D1373" s="626" t="s">
        <v>5209</v>
      </c>
      <c r="E1373" s="626" t="s">
        <v>5210</v>
      </c>
      <c r="F1373" s="629">
        <v>15</v>
      </c>
      <c r="G1373" s="629">
        <v>7770</v>
      </c>
      <c r="H1373" s="629">
        <v>1</v>
      </c>
      <c r="I1373" s="629">
        <v>518</v>
      </c>
      <c r="J1373" s="629">
        <v>2</v>
      </c>
      <c r="K1373" s="629">
        <v>1038</v>
      </c>
      <c r="L1373" s="629">
        <v>0.13359073359073359</v>
      </c>
      <c r="M1373" s="629">
        <v>519</v>
      </c>
      <c r="N1373" s="629"/>
      <c r="O1373" s="629"/>
      <c r="P1373" s="642"/>
      <c r="Q1373" s="630"/>
    </row>
    <row r="1374" spans="1:17" ht="14.4" customHeight="1" x14ac:dyDescent="0.3">
      <c r="A1374" s="625" t="s">
        <v>6223</v>
      </c>
      <c r="B1374" s="626" t="s">
        <v>5138</v>
      </c>
      <c r="C1374" s="626" t="s">
        <v>5155</v>
      </c>
      <c r="D1374" s="626" t="s">
        <v>5315</v>
      </c>
      <c r="E1374" s="626" t="s">
        <v>5210</v>
      </c>
      <c r="F1374" s="629"/>
      <c r="G1374" s="629"/>
      <c r="H1374" s="629"/>
      <c r="I1374" s="629"/>
      <c r="J1374" s="629">
        <v>4</v>
      </c>
      <c r="K1374" s="629">
        <v>2924</v>
      </c>
      <c r="L1374" s="629"/>
      <c r="M1374" s="629">
        <v>731</v>
      </c>
      <c r="N1374" s="629"/>
      <c r="O1374" s="629"/>
      <c r="P1374" s="642"/>
      <c r="Q1374" s="630"/>
    </row>
    <row r="1375" spans="1:17" ht="14.4" customHeight="1" x14ac:dyDescent="0.3">
      <c r="A1375" s="625" t="s">
        <v>6223</v>
      </c>
      <c r="B1375" s="626" t="s">
        <v>5138</v>
      </c>
      <c r="C1375" s="626" t="s">
        <v>5155</v>
      </c>
      <c r="D1375" s="626" t="s">
        <v>5211</v>
      </c>
      <c r="E1375" s="626" t="s">
        <v>5212</v>
      </c>
      <c r="F1375" s="629">
        <v>5</v>
      </c>
      <c r="G1375" s="629">
        <v>2990</v>
      </c>
      <c r="H1375" s="629">
        <v>1</v>
      </c>
      <c r="I1375" s="629">
        <v>598</v>
      </c>
      <c r="J1375" s="629">
        <v>1</v>
      </c>
      <c r="K1375" s="629">
        <v>599</v>
      </c>
      <c r="L1375" s="629">
        <v>0.20033444816053511</v>
      </c>
      <c r="M1375" s="629">
        <v>599</v>
      </c>
      <c r="N1375" s="629"/>
      <c r="O1375" s="629"/>
      <c r="P1375" s="642"/>
      <c r="Q1375" s="630"/>
    </row>
    <row r="1376" spans="1:17" ht="14.4" customHeight="1" x14ac:dyDescent="0.3">
      <c r="A1376" s="625" t="s">
        <v>6223</v>
      </c>
      <c r="B1376" s="626" t="s">
        <v>5138</v>
      </c>
      <c r="C1376" s="626" t="s">
        <v>5155</v>
      </c>
      <c r="D1376" s="626" t="s">
        <v>5213</v>
      </c>
      <c r="E1376" s="626" t="s">
        <v>5214</v>
      </c>
      <c r="F1376" s="629"/>
      <c r="G1376" s="629"/>
      <c r="H1376" s="629"/>
      <c r="I1376" s="629"/>
      <c r="J1376" s="629">
        <v>1</v>
      </c>
      <c r="K1376" s="629">
        <v>748</v>
      </c>
      <c r="L1376" s="629"/>
      <c r="M1376" s="629">
        <v>748</v>
      </c>
      <c r="N1376" s="629"/>
      <c r="O1376" s="629"/>
      <c r="P1376" s="642"/>
      <c r="Q1376" s="630"/>
    </row>
    <row r="1377" spans="1:17" ht="14.4" customHeight="1" x14ac:dyDescent="0.3">
      <c r="A1377" s="625" t="s">
        <v>6223</v>
      </c>
      <c r="B1377" s="626" t="s">
        <v>5138</v>
      </c>
      <c r="C1377" s="626" t="s">
        <v>5155</v>
      </c>
      <c r="D1377" s="626" t="s">
        <v>5307</v>
      </c>
      <c r="E1377" s="626" t="s">
        <v>5308</v>
      </c>
      <c r="F1377" s="629">
        <v>1</v>
      </c>
      <c r="G1377" s="629">
        <v>1363</v>
      </c>
      <c r="H1377" s="629">
        <v>1</v>
      </c>
      <c r="I1377" s="629">
        <v>1363</v>
      </c>
      <c r="J1377" s="629"/>
      <c r="K1377" s="629"/>
      <c r="L1377" s="629"/>
      <c r="M1377" s="629"/>
      <c r="N1377" s="629"/>
      <c r="O1377" s="629"/>
      <c r="P1377" s="642"/>
      <c r="Q1377" s="630"/>
    </row>
    <row r="1378" spans="1:17" ht="14.4" customHeight="1" x14ac:dyDescent="0.3">
      <c r="A1378" s="625" t="s">
        <v>6223</v>
      </c>
      <c r="B1378" s="626" t="s">
        <v>5138</v>
      </c>
      <c r="C1378" s="626" t="s">
        <v>5155</v>
      </c>
      <c r="D1378" s="626" t="s">
        <v>5219</v>
      </c>
      <c r="E1378" s="626" t="s">
        <v>5220</v>
      </c>
      <c r="F1378" s="629">
        <v>124</v>
      </c>
      <c r="G1378" s="629">
        <v>21204</v>
      </c>
      <c r="H1378" s="629">
        <v>1</v>
      </c>
      <c r="I1378" s="629">
        <v>171</v>
      </c>
      <c r="J1378" s="629">
        <v>60</v>
      </c>
      <c r="K1378" s="629">
        <v>10320</v>
      </c>
      <c r="L1378" s="629">
        <v>0.48670062252405205</v>
      </c>
      <c r="M1378" s="629">
        <v>172</v>
      </c>
      <c r="N1378" s="629"/>
      <c r="O1378" s="629"/>
      <c r="P1378" s="642"/>
      <c r="Q1378" s="630"/>
    </row>
    <row r="1379" spans="1:17" ht="14.4" customHeight="1" x14ac:dyDescent="0.3">
      <c r="A1379" s="625" t="s">
        <v>6223</v>
      </c>
      <c r="B1379" s="626" t="s">
        <v>5138</v>
      </c>
      <c r="C1379" s="626" t="s">
        <v>5155</v>
      </c>
      <c r="D1379" s="626" t="s">
        <v>5221</v>
      </c>
      <c r="E1379" s="626" t="s">
        <v>5194</v>
      </c>
      <c r="F1379" s="629"/>
      <c r="G1379" s="629"/>
      <c r="H1379" s="629"/>
      <c r="I1379" s="629"/>
      <c r="J1379" s="629">
        <v>5</v>
      </c>
      <c r="K1379" s="629">
        <v>1810</v>
      </c>
      <c r="L1379" s="629"/>
      <c r="M1379" s="629">
        <v>362</v>
      </c>
      <c r="N1379" s="629"/>
      <c r="O1379" s="629"/>
      <c r="P1379" s="642"/>
      <c r="Q1379" s="630"/>
    </row>
    <row r="1380" spans="1:17" ht="14.4" customHeight="1" x14ac:dyDescent="0.3">
      <c r="A1380" s="625" t="s">
        <v>6223</v>
      </c>
      <c r="B1380" s="626" t="s">
        <v>5138</v>
      </c>
      <c r="C1380" s="626" t="s">
        <v>5155</v>
      </c>
      <c r="D1380" s="626" t="s">
        <v>5223</v>
      </c>
      <c r="E1380" s="626" t="s">
        <v>5198</v>
      </c>
      <c r="F1380" s="629">
        <v>5</v>
      </c>
      <c r="G1380" s="629">
        <v>2740</v>
      </c>
      <c r="H1380" s="629">
        <v>1</v>
      </c>
      <c r="I1380" s="629">
        <v>548</v>
      </c>
      <c r="J1380" s="629">
        <v>7</v>
      </c>
      <c r="K1380" s="629">
        <v>3850</v>
      </c>
      <c r="L1380" s="629">
        <v>1.4051094890510949</v>
      </c>
      <c r="M1380" s="629">
        <v>550</v>
      </c>
      <c r="N1380" s="629"/>
      <c r="O1380" s="629"/>
      <c r="P1380" s="642"/>
      <c r="Q1380" s="630"/>
    </row>
    <row r="1381" spans="1:17" ht="14.4" customHeight="1" x14ac:dyDescent="0.3">
      <c r="A1381" s="625" t="s">
        <v>6223</v>
      </c>
      <c r="B1381" s="626" t="s">
        <v>5138</v>
      </c>
      <c r="C1381" s="626" t="s">
        <v>5155</v>
      </c>
      <c r="D1381" s="626" t="s">
        <v>5224</v>
      </c>
      <c r="E1381" s="626" t="s">
        <v>5200</v>
      </c>
      <c r="F1381" s="629">
        <v>33</v>
      </c>
      <c r="G1381" s="629">
        <v>24453</v>
      </c>
      <c r="H1381" s="629">
        <v>1</v>
      </c>
      <c r="I1381" s="629">
        <v>741</v>
      </c>
      <c r="J1381" s="629">
        <v>44</v>
      </c>
      <c r="K1381" s="629">
        <v>32692</v>
      </c>
      <c r="L1381" s="629">
        <v>1.336932073774179</v>
      </c>
      <c r="M1381" s="629">
        <v>743</v>
      </c>
      <c r="N1381" s="629"/>
      <c r="O1381" s="629"/>
      <c r="P1381" s="642"/>
      <c r="Q1381" s="630"/>
    </row>
    <row r="1382" spans="1:17" ht="14.4" customHeight="1" x14ac:dyDescent="0.3">
      <c r="A1382" s="625" t="s">
        <v>6223</v>
      </c>
      <c r="B1382" s="626" t="s">
        <v>5138</v>
      </c>
      <c r="C1382" s="626" t="s">
        <v>5155</v>
      </c>
      <c r="D1382" s="626" t="s">
        <v>5285</v>
      </c>
      <c r="E1382" s="626" t="s">
        <v>5280</v>
      </c>
      <c r="F1382" s="629">
        <v>1055</v>
      </c>
      <c r="G1382" s="629">
        <v>841890</v>
      </c>
      <c r="H1382" s="629">
        <v>1</v>
      </c>
      <c r="I1382" s="629">
        <v>798</v>
      </c>
      <c r="J1382" s="629">
        <v>630</v>
      </c>
      <c r="K1382" s="629">
        <v>504000</v>
      </c>
      <c r="L1382" s="629">
        <v>0.59865303068096787</v>
      </c>
      <c r="M1382" s="629">
        <v>800</v>
      </c>
      <c r="N1382" s="629"/>
      <c r="O1382" s="629"/>
      <c r="P1382" s="642"/>
      <c r="Q1382" s="630"/>
    </row>
    <row r="1383" spans="1:17" ht="14.4" customHeight="1" x14ac:dyDescent="0.3">
      <c r="A1383" s="625" t="s">
        <v>6223</v>
      </c>
      <c r="B1383" s="626" t="s">
        <v>5138</v>
      </c>
      <c r="C1383" s="626" t="s">
        <v>5155</v>
      </c>
      <c r="D1383" s="626" t="s">
        <v>5286</v>
      </c>
      <c r="E1383" s="626" t="s">
        <v>5280</v>
      </c>
      <c r="F1383" s="629">
        <v>228</v>
      </c>
      <c r="G1383" s="629">
        <v>210672</v>
      </c>
      <c r="H1383" s="629">
        <v>1</v>
      </c>
      <c r="I1383" s="629">
        <v>924</v>
      </c>
      <c r="J1383" s="629">
        <v>92</v>
      </c>
      <c r="K1383" s="629">
        <v>85192</v>
      </c>
      <c r="L1383" s="629">
        <v>0.40438216754006229</v>
      </c>
      <c r="M1383" s="629">
        <v>926</v>
      </c>
      <c r="N1383" s="629"/>
      <c r="O1383" s="629"/>
      <c r="P1383" s="642"/>
      <c r="Q1383" s="630"/>
    </row>
    <row r="1384" spans="1:17" ht="14.4" customHeight="1" x14ac:dyDescent="0.3">
      <c r="A1384" s="625" t="s">
        <v>6223</v>
      </c>
      <c r="B1384" s="626" t="s">
        <v>5138</v>
      </c>
      <c r="C1384" s="626" t="s">
        <v>5155</v>
      </c>
      <c r="D1384" s="626" t="s">
        <v>5225</v>
      </c>
      <c r="E1384" s="626" t="s">
        <v>5206</v>
      </c>
      <c r="F1384" s="629"/>
      <c r="G1384" s="629"/>
      <c r="H1384" s="629"/>
      <c r="I1384" s="629"/>
      <c r="J1384" s="629">
        <v>1</v>
      </c>
      <c r="K1384" s="629">
        <v>435</v>
      </c>
      <c r="L1384" s="629"/>
      <c r="M1384" s="629">
        <v>435</v>
      </c>
      <c r="N1384" s="629"/>
      <c r="O1384" s="629"/>
      <c r="P1384" s="642"/>
      <c r="Q1384" s="630"/>
    </row>
    <row r="1385" spans="1:17" ht="14.4" customHeight="1" x14ac:dyDescent="0.3">
      <c r="A1385" s="625" t="s">
        <v>6223</v>
      </c>
      <c r="B1385" s="626" t="s">
        <v>5138</v>
      </c>
      <c r="C1385" s="626" t="s">
        <v>5155</v>
      </c>
      <c r="D1385" s="626" t="s">
        <v>5226</v>
      </c>
      <c r="E1385" s="626" t="s">
        <v>5208</v>
      </c>
      <c r="F1385" s="629">
        <v>4</v>
      </c>
      <c r="G1385" s="629">
        <v>1704</v>
      </c>
      <c r="H1385" s="629">
        <v>1</v>
      </c>
      <c r="I1385" s="629">
        <v>426</v>
      </c>
      <c r="J1385" s="629">
        <v>2</v>
      </c>
      <c r="K1385" s="629">
        <v>856</v>
      </c>
      <c r="L1385" s="629">
        <v>0.50234741784037562</v>
      </c>
      <c r="M1385" s="629">
        <v>428</v>
      </c>
      <c r="N1385" s="629"/>
      <c r="O1385" s="629"/>
      <c r="P1385" s="642"/>
      <c r="Q1385" s="630"/>
    </row>
    <row r="1386" spans="1:17" ht="14.4" customHeight="1" x14ac:dyDescent="0.3">
      <c r="A1386" s="625" t="s">
        <v>6223</v>
      </c>
      <c r="B1386" s="626" t="s">
        <v>5138</v>
      </c>
      <c r="C1386" s="626" t="s">
        <v>5155</v>
      </c>
      <c r="D1386" s="626" t="s">
        <v>5293</v>
      </c>
      <c r="E1386" s="626" t="s">
        <v>5210</v>
      </c>
      <c r="F1386" s="629">
        <v>7</v>
      </c>
      <c r="G1386" s="629">
        <v>4088</v>
      </c>
      <c r="H1386" s="629">
        <v>1</v>
      </c>
      <c r="I1386" s="629">
        <v>584</v>
      </c>
      <c r="J1386" s="629">
        <v>22</v>
      </c>
      <c r="K1386" s="629">
        <v>12892</v>
      </c>
      <c r="L1386" s="629">
        <v>3.1536203522504893</v>
      </c>
      <c r="M1386" s="629">
        <v>586</v>
      </c>
      <c r="N1386" s="629"/>
      <c r="O1386" s="629"/>
      <c r="P1386" s="642"/>
      <c r="Q1386" s="630"/>
    </row>
    <row r="1387" spans="1:17" ht="14.4" customHeight="1" x14ac:dyDescent="0.3">
      <c r="A1387" s="625" t="s">
        <v>6223</v>
      </c>
      <c r="B1387" s="626" t="s">
        <v>5138</v>
      </c>
      <c r="C1387" s="626" t="s">
        <v>5155</v>
      </c>
      <c r="D1387" s="626" t="s">
        <v>5289</v>
      </c>
      <c r="E1387" s="626" t="s">
        <v>5212</v>
      </c>
      <c r="F1387" s="629">
        <v>3</v>
      </c>
      <c r="G1387" s="629">
        <v>2094</v>
      </c>
      <c r="H1387" s="629">
        <v>1</v>
      </c>
      <c r="I1387" s="629">
        <v>698</v>
      </c>
      <c r="J1387" s="629">
        <v>3</v>
      </c>
      <c r="K1387" s="629">
        <v>2103</v>
      </c>
      <c r="L1387" s="629">
        <v>1.0042979942693411</v>
      </c>
      <c r="M1387" s="629">
        <v>701</v>
      </c>
      <c r="N1387" s="629"/>
      <c r="O1387" s="629"/>
      <c r="P1387" s="642"/>
      <c r="Q1387" s="630"/>
    </row>
    <row r="1388" spans="1:17" ht="14.4" customHeight="1" x14ac:dyDescent="0.3">
      <c r="A1388" s="625" t="s">
        <v>6223</v>
      </c>
      <c r="B1388" s="626" t="s">
        <v>5138</v>
      </c>
      <c r="C1388" s="626" t="s">
        <v>5155</v>
      </c>
      <c r="D1388" s="626" t="s">
        <v>5227</v>
      </c>
      <c r="E1388" s="626" t="s">
        <v>5214</v>
      </c>
      <c r="F1388" s="629">
        <v>1</v>
      </c>
      <c r="G1388" s="629">
        <v>813</v>
      </c>
      <c r="H1388" s="629">
        <v>1</v>
      </c>
      <c r="I1388" s="629">
        <v>813</v>
      </c>
      <c r="J1388" s="629">
        <v>1</v>
      </c>
      <c r="K1388" s="629">
        <v>815</v>
      </c>
      <c r="L1388" s="629">
        <v>1.002460024600246</v>
      </c>
      <c r="M1388" s="629">
        <v>815</v>
      </c>
      <c r="N1388" s="629"/>
      <c r="O1388" s="629"/>
      <c r="P1388" s="642"/>
      <c r="Q1388" s="630"/>
    </row>
    <row r="1389" spans="1:17" ht="14.4" customHeight="1" x14ac:dyDescent="0.3">
      <c r="A1389" s="625" t="s">
        <v>6223</v>
      </c>
      <c r="B1389" s="626" t="s">
        <v>5138</v>
      </c>
      <c r="C1389" s="626" t="s">
        <v>5155</v>
      </c>
      <c r="D1389" s="626" t="s">
        <v>5228</v>
      </c>
      <c r="E1389" s="626" t="s">
        <v>5220</v>
      </c>
      <c r="F1389" s="629">
        <v>145</v>
      </c>
      <c r="G1389" s="629">
        <v>29725</v>
      </c>
      <c r="H1389" s="629">
        <v>1</v>
      </c>
      <c r="I1389" s="629">
        <v>205</v>
      </c>
      <c r="J1389" s="629">
        <v>103</v>
      </c>
      <c r="K1389" s="629">
        <v>21218</v>
      </c>
      <c r="L1389" s="629">
        <v>0.71380992430613965</v>
      </c>
      <c r="M1389" s="629">
        <v>206</v>
      </c>
      <c r="N1389" s="629"/>
      <c r="O1389" s="629"/>
      <c r="P1389" s="642"/>
      <c r="Q1389" s="630"/>
    </row>
    <row r="1390" spans="1:17" ht="14.4" customHeight="1" x14ac:dyDescent="0.3">
      <c r="A1390" s="625" t="s">
        <v>6223</v>
      </c>
      <c r="B1390" s="626" t="s">
        <v>5138</v>
      </c>
      <c r="C1390" s="626" t="s">
        <v>5155</v>
      </c>
      <c r="D1390" s="626" t="s">
        <v>5231</v>
      </c>
      <c r="E1390" s="626" t="s">
        <v>5232</v>
      </c>
      <c r="F1390" s="629">
        <v>3</v>
      </c>
      <c r="G1390" s="629">
        <v>972</v>
      </c>
      <c r="H1390" s="629">
        <v>1</v>
      </c>
      <c r="I1390" s="629">
        <v>324</v>
      </c>
      <c r="J1390" s="629"/>
      <c r="K1390" s="629"/>
      <c r="L1390" s="629"/>
      <c r="M1390" s="629"/>
      <c r="N1390" s="629"/>
      <c r="O1390" s="629"/>
      <c r="P1390" s="642"/>
      <c r="Q1390" s="630"/>
    </row>
    <row r="1391" spans="1:17" ht="14.4" customHeight="1" x14ac:dyDescent="0.3">
      <c r="A1391" s="625" t="s">
        <v>6224</v>
      </c>
      <c r="B1391" s="626" t="s">
        <v>5138</v>
      </c>
      <c r="C1391" s="626" t="s">
        <v>5155</v>
      </c>
      <c r="D1391" s="626" t="s">
        <v>5273</v>
      </c>
      <c r="E1391" s="626" t="s">
        <v>5274</v>
      </c>
      <c r="F1391" s="629">
        <v>4</v>
      </c>
      <c r="G1391" s="629">
        <v>3400</v>
      </c>
      <c r="H1391" s="629">
        <v>1</v>
      </c>
      <c r="I1391" s="629">
        <v>850</v>
      </c>
      <c r="J1391" s="629">
        <v>1</v>
      </c>
      <c r="K1391" s="629">
        <v>852</v>
      </c>
      <c r="L1391" s="629">
        <v>0.25058823529411767</v>
      </c>
      <c r="M1391" s="629">
        <v>852</v>
      </c>
      <c r="N1391" s="629">
        <v>2</v>
      </c>
      <c r="O1391" s="629">
        <v>1406</v>
      </c>
      <c r="P1391" s="642">
        <v>0.41352941176470587</v>
      </c>
      <c r="Q1391" s="630">
        <v>703</v>
      </c>
    </row>
    <row r="1392" spans="1:17" ht="14.4" customHeight="1" x14ac:dyDescent="0.3">
      <c r="A1392" s="625" t="s">
        <v>6224</v>
      </c>
      <c r="B1392" s="626" t="s">
        <v>5138</v>
      </c>
      <c r="C1392" s="626" t="s">
        <v>5155</v>
      </c>
      <c r="D1392" s="626" t="s">
        <v>5170</v>
      </c>
      <c r="E1392" s="626" t="s">
        <v>5171</v>
      </c>
      <c r="F1392" s="629">
        <v>1</v>
      </c>
      <c r="G1392" s="629">
        <v>34</v>
      </c>
      <c r="H1392" s="629">
        <v>1</v>
      </c>
      <c r="I1392" s="629">
        <v>34</v>
      </c>
      <c r="J1392" s="629"/>
      <c r="K1392" s="629"/>
      <c r="L1392" s="629"/>
      <c r="M1392" s="629"/>
      <c r="N1392" s="629">
        <v>1</v>
      </c>
      <c r="O1392" s="629">
        <v>34</v>
      </c>
      <c r="P1392" s="642">
        <v>1</v>
      </c>
      <c r="Q1392" s="630">
        <v>34</v>
      </c>
    </row>
    <row r="1393" spans="1:17" ht="14.4" customHeight="1" x14ac:dyDescent="0.3">
      <c r="A1393" s="625" t="s">
        <v>6224</v>
      </c>
      <c r="B1393" s="626" t="s">
        <v>5138</v>
      </c>
      <c r="C1393" s="626" t="s">
        <v>5155</v>
      </c>
      <c r="D1393" s="626" t="s">
        <v>5182</v>
      </c>
      <c r="E1393" s="626" t="s">
        <v>5183</v>
      </c>
      <c r="F1393" s="629"/>
      <c r="G1393" s="629"/>
      <c r="H1393" s="629"/>
      <c r="I1393" s="629"/>
      <c r="J1393" s="629">
        <v>1</v>
      </c>
      <c r="K1393" s="629">
        <v>156</v>
      </c>
      <c r="L1393" s="629"/>
      <c r="M1393" s="629">
        <v>156</v>
      </c>
      <c r="N1393" s="629"/>
      <c r="O1393" s="629"/>
      <c r="P1393" s="642"/>
      <c r="Q1393" s="630"/>
    </row>
    <row r="1394" spans="1:17" ht="14.4" customHeight="1" x14ac:dyDescent="0.3">
      <c r="A1394" s="625" t="s">
        <v>6224</v>
      </c>
      <c r="B1394" s="626" t="s">
        <v>5138</v>
      </c>
      <c r="C1394" s="626" t="s">
        <v>5155</v>
      </c>
      <c r="D1394" s="626" t="s">
        <v>5185</v>
      </c>
      <c r="E1394" s="626" t="s">
        <v>5186</v>
      </c>
      <c r="F1394" s="629">
        <v>16</v>
      </c>
      <c r="G1394" s="629">
        <v>3680</v>
      </c>
      <c r="H1394" s="629">
        <v>1</v>
      </c>
      <c r="I1394" s="629">
        <v>230</v>
      </c>
      <c r="J1394" s="629">
        <v>4</v>
      </c>
      <c r="K1394" s="629">
        <v>924</v>
      </c>
      <c r="L1394" s="629">
        <v>0.25108695652173912</v>
      </c>
      <c r="M1394" s="629">
        <v>231</v>
      </c>
      <c r="N1394" s="629">
        <v>17</v>
      </c>
      <c r="O1394" s="629">
        <v>3944</v>
      </c>
      <c r="P1394" s="642">
        <v>1.0717391304347825</v>
      </c>
      <c r="Q1394" s="630">
        <v>232</v>
      </c>
    </row>
    <row r="1395" spans="1:17" ht="14.4" customHeight="1" x14ac:dyDescent="0.3">
      <c r="A1395" s="625" t="s">
        <v>6224</v>
      </c>
      <c r="B1395" s="626" t="s">
        <v>5138</v>
      </c>
      <c r="C1395" s="626" t="s">
        <v>5155</v>
      </c>
      <c r="D1395" s="626" t="s">
        <v>5187</v>
      </c>
      <c r="E1395" s="626" t="s">
        <v>5188</v>
      </c>
      <c r="F1395" s="629">
        <v>23</v>
      </c>
      <c r="G1395" s="629">
        <v>2645</v>
      </c>
      <c r="H1395" s="629">
        <v>1</v>
      </c>
      <c r="I1395" s="629">
        <v>115</v>
      </c>
      <c r="J1395" s="629">
        <v>5</v>
      </c>
      <c r="K1395" s="629">
        <v>580</v>
      </c>
      <c r="L1395" s="629">
        <v>0.21928166351606806</v>
      </c>
      <c r="M1395" s="629">
        <v>116</v>
      </c>
      <c r="N1395" s="629">
        <v>2</v>
      </c>
      <c r="O1395" s="629">
        <v>232</v>
      </c>
      <c r="P1395" s="642">
        <v>8.771266540642722E-2</v>
      </c>
      <c r="Q1395" s="630">
        <v>116</v>
      </c>
    </row>
    <row r="1396" spans="1:17" ht="14.4" customHeight="1" x14ac:dyDescent="0.3">
      <c r="A1396" s="625" t="s">
        <v>6224</v>
      </c>
      <c r="B1396" s="626" t="s">
        <v>5138</v>
      </c>
      <c r="C1396" s="626" t="s">
        <v>5155</v>
      </c>
      <c r="D1396" s="626" t="s">
        <v>5193</v>
      </c>
      <c r="E1396" s="626" t="s">
        <v>5194</v>
      </c>
      <c r="F1396" s="629">
        <v>1</v>
      </c>
      <c r="G1396" s="629">
        <v>294</v>
      </c>
      <c r="H1396" s="629">
        <v>1</v>
      </c>
      <c r="I1396" s="629">
        <v>294</v>
      </c>
      <c r="J1396" s="629"/>
      <c r="K1396" s="629"/>
      <c r="L1396" s="629"/>
      <c r="M1396" s="629"/>
      <c r="N1396" s="629">
        <v>2</v>
      </c>
      <c r="O1396" s="629">
        <v>592</v>
      </c>
      <c r="P1396" s="642">
        <v>2.0136054421768708</v>
      </c>
      <c r="Q1396" s="630">
        <v>296</v>
      </c>
    </row>
    <row r="1397" spans="1:17" ht="14.4" customHeight="1" x14ac:dyDescent="0.3">
      <c r="A1397" s="625" t="s">
        <v>6224</v>
      </c>
      <c r="B1397" s="626" t="s">
        <v>5138</v>
      </c>
      <c r="C1397" s="626" t="s">
        <v>5155</v>
      </c>
      <c r="D1397" s="626" t="s">
        <v>5197</v>
      </c>
      <c r="E1397" s="626" t="s">
        <v>5198</v>
      </c>
      <c r="F1397" s="629">
        <v>3</v>
      </c>
      <c r="G1397" s="629">
        <v>1446</v>
      </c>
      <c r="H1397" s="629">
        <v>1</v>
      </c>
      <c r="I1397" s="629">
        <v>482</v>
      </c>
      <c r="J1397" s="629"/>
      <c r="K1397" s="629"/>
      <c r="L1397" s="629"/>
      <c r="M1397" s="629"/>
      <c r="N1397" s="629">
        <v>2</v>
      </c>
      <c r="O1397" s="629">
        <v>968</v>
      </c>
      <c r="P1397" s="642">
        <v>0.66943291839557395</v>
      </c>
      <c r="Q1397" s="630">
        <v>484</v>
      </c>
    </row>
    <row r="1398" spans="1:17" ht="14.4" customHeight="1" x14ac:dyDescent="0.3">
      <c r="A1398" s="625" t="s">
        <v>6224</v>
      </c>
      <c r="B1398" s="626" t="s">
        <v>5138</v>
      </c>
      <c r="C1398" s="626" t="s">
        <v>5155</v>
      </c>
      <c r="D1398" s="626" t="s">
        <v>5199</v>
      </c>
      <c r="E1398" s="626" t="s">
        <v>5200</v>
      </c>
      <c r="F1398" s="629">
        <v>15</v>
      </c>
      <c r="G1398" s="629">
        <v>10125</v>
      </c>
      <c r="H1398" s="629">
        <v>1</v>
      </c>
      <c r="I1398" s="629">
        <v>675</v>
      </c>
      <c r="J1398" s="629">
        <v>3</v>
      </c>
      <c r="K1398" s="629">
        <v>2028</v>
      </c>
      <c r="L1398" s="629">
        <v>0.20029629629629631</v>
      </c>
      <c r="M1398" s="629">
        <v>676</v>
      </c>
      <c r="N1398" s="629"/>
      <c r="O1398" s="629"/>
      <c r="P1398" s="642"/>
      <c r="Q1398" s="630"/>
    </row>
    <row r="1399" spans="1:17" ht="14.4" customHeight="1" x14ac:dyDescent="0.3">
      <c r="A1399" s="625" t="s">
        <v>6224</v>
      </c>
      <c r="B1399" s="626" t="s">
        <v>5138</v>
      </c>
      <c r="C1399" s="626" t="s">
        <v>5155</v>
      </c>
      <c r="D1399" s="626" t="s">
        <v>5201</v>
      </c>
      <c r="E1399" s="626" t="s">
        <v>5202</v>
      </c>
      <c r="F1399" s="629">
        <v>2</v>
      </c>
      <c r="G1399" s="629">
        <v>160</v>
      </c>
      <c r="H1399" s="629">
        <v>1</v>
      </c>
      <c r="I1399" s="629">
        <v>80</v>
      </c>
      <c r="J1399" s="629"/>
      <c r="K1399" s="629"/>
      <c r="L1399" s="629"/>
      <c r="M1399" s="629"/>
      <c r="N1399" s="629"/>
      <c r="O1399" s="629"/>
      <c r="P1399" s="642"/>
      <c r="Q1399" s="630"/>
    </row>
    <row r="1400" spans="1:17" ht="14.4" customHeight="1" x14ac:dyDescent="0.3">
      <c r="A1400" s="625" t="s">
        <v>6224</v>
      </c>
      <c r="B1400" s="626" t="s">
        <v>5138</v>
      </c>
      <c r="C1400" s="626" t="s">
        <v>5155</v>
      </c>
      <c r="D1400" s="626" t="s">
        <v>5205</v>
      </c>
      <c r="E1400" s="626" t="s">
        <v>5206</v>
      </c>
      <c r="F1400" s="629"/>
      <c r="G1400" s="629"/>
      <c r="H1400" s="629"/>
      <c r="I1400" s="629"/>
      <c r="J1400" s="629">
        <v>1</v>
      </c>
      <c r="K1400" s="629">
        <v>333</v>
      </c>
      <c r="L1400" s="629"/>
      <c r="M1400" s="629">
        <v>333</v>
      </c>
      <c r="N1400" s="629">
        <v>1</v>
      </c>
      <c r="O1400" s="629">
        <v>335</v>
      </c>
      <c r="P1400" s="642"/>
      <c r="Q1400" s="630">
        <v>335</v>
      </c>
    </row>
    <row r="1401" spans="1:17" ht="14.4" customHeight="1" x14ac:dyDescent="0.3">
      <c r="A1401" s="625" t="s">
        <v>6224</v>
      </c>
      <c r="B1401" s="626" t="s">
        <v>5138</v>
      </c>
      <c r="C1401" s="626" t="s">
        <v>5155</v>
      </c>
      <c r="D1401" s="626" t="s">
        <v>5219</v>
      </c>
      <c r="E1401" s="626" t="s">
        <v>5220</v>
      </c>
      <c r="F1401" s="629">
        <v>1</v>
      </c>
      <c r="G1401" s="629">
        <v>171</v>
      </c>
      <c r="H1401" s="629">
        <v>1</v>
      </c>
      <c r="I1401" s="629">
        <v>171</v>
      </c>
      <c r="J1401" s="629"/>
      <c r="K1401" s="629"/>
      <c r="L1401" s="629"/>
      <c r="M1401" s="629"/>
      <c r="N1401" s="629"/>
      <c r="O1401" s="629"/>
      <c r="P1401" s="642"/>
      <c r="Q1401" s="630"/>
    </row>
    <row r="1402" spans="1:17" ht="14.4" customHeight="1" x14ac:dyDescent="0.3">
      <c r="A1402" s="625" t="s">
        <v>6224</v>
      </c>
      <c r="B1402" s="626" t="s">
        <v>5138</v>
      </c>
      <c r="C1402" s="626" t="s">
        <v>5155</v>
      </c>
      <c r="D1402" s="626" t="s">
        <v>5231</v>
      </c>
      <c r="E1402" s="626" t="s">
        <v>5232</v>
      </c>
      <c r="F1402" s="629">
        <v>4</v>
      </c>
      <c r="G1402" s="629">
        <v>1296</v>
      </c>
      <c r="H1402" s="629">
        <v>1</v>
      </c>
      <c r="I1402" s="629">
        <v>324</v>
      </c>
      <c r="J1402" s="629">
        <v>2</v>
      </c>
      <c r="K1402" s="629">
        <v>652</v>
      </c>
      <c r="L1402" s="629">
        <v>0.50308641975308643</v>
      </c>
      <c r="M1402" s="629">
        <v>326</v>
      </c>
      <c r="N1402" s="629">
        <v>2</v>
      </c>
      <c r="O1402" s="629">
        <v>654</v>
      </c>
      <c r="P1402" s="642">
        <v>0.50462962962962965</v>
      </c>
      <c r="Q1402" s="630">
        <v>327</v>
      </c>
    </row>
    <row r="1403" spans="1:17" ht="14.4" customHeight="1" x14ac:dyDescent="0.3">
      <c r="A1403" s="625" t="s">
        <v>6225</v>
      </c>
      <c r="B1403" s="626" t="s">
        <v>5138</v>
      </c>
      <c r="C1403" s="626" t="s">
        <v>5144</v>
      </c>
      <c r="D1403" s="626" t="s">
        <v>5271</v>
      </c>
      <c r="E1403" s="626" t="s">
        <v>5272</v>
      </c>
      <c r="F1403" s="629"/>
      <c r="G1403" s="629"/>
      <c r="H1403" s="629"/>
      <c r="I1403" s="629"/>
      <c r="J1403" s="629"/>
      <c r="K1403" s="629"/>
      <c r="L1403" s="629"/>
      <c r="M1403" s="629"/>
      <c r="N1403" s="629">
        <v>48</v>
      </c>
      <c r="O1403" s="629">
        <v>43428</v>
      </c>
      <c r="P1403" s="642"/>
      <c r="Q1403" s="630">
        <v>904.75</v>
      </c>
    </row>
    <row r="1404" spans="1:17" ht="14.4" customHeight="1" x14ac:dyDescent="0.3">
      <c r="A1404" s="625" t="s">
        <v>6225</v>
      </c>
      <c r="B1404" s="626" t="s">
        <v>5138</v>
      </c>
      <c r="C1404" s="626" t="s">
        <v>5144</v>
      </c>
      <c r="D1404" s="626" t="s">
        <v>5145</v>
      </c>
      <c r="E1404" s="626" t="s">
        <v>5146</v>
      </c>
      <c r="F1404" s="629">
        <v>5</v>
      </c>
      <c r="G1404" s="629">
        <v>1170.6500000000001</v>
      </c>
      <c r="H1404" s="629">
        <v>1</v>
      </c>
      <c r="I1404" s="629">
        <v>234.13000000000002</v>
      </c>
      <c r="J1404" s="629"/>
      <c r="K1404" s="629"/>
      <c r="L1404" s="629"/>
      <c r="M1404" s="629"/>
      <c r="N1404" s="629">
        <v>2</v>
      </c>
      <c r="O1404" s="629">
        <v>485.28</v>
      </c>
      <c r="P1404" s="642">
        <v>0.41453893136291797</v>
      </c>
      <c r="Q1404" s="630">
        <v>242.64</v>
      </c>
    </row>
    <row r="1405" spans="1:17" ht="14.4" customHeight="1" x14ac:dyDescent="0.3">
      <c r="A1405" s="625" t="s">
        <v>6225</v>
      </c>
      <c r="B1405" s="626" t="s">
        <v>5138</v>
      </c>
      <c r="C1405" s="626" t="s">
        <v>5144</v>
      </c>
      <c r="D1405" s="626" t="s">
        <v>5147</v>
      </c>
      <c r="E1405" s="626" t="s">
        <v>5148</v>
      </c>
      <c r="F1405" s="629">
        <v>125</v>
      </c>
      <c r="G1405" s="629">
        <v>29266.250000000004</v>
      </c>
      <c r="H1405" s="629">
        <v>1</v>
      </c>
      <c r="I1405" s="629">
        <v>234.13000000000002</v>
      </c>
      <c r="J1405" s="629">
        <v>195</v>
      </c>
      <c r="K1405" s="629">
        <v>47314.799999999996</v>
      </c>
      <c r="L1405" s="629">
        <v>1.6167018323153799</v>
      </c>
      <c r="M1405" s="629">
        <v>242.64</v>
      </c>
      <c r="N1405" s="629">
        <v>138</v>
      </c>
      <c r="O1405" s="629">
        <v>33484.32</v>
      </c>
      <c r="P1405" s="642">
        <v>1.1441274505616537</v>
      </c>
      <c r="Q1405" s="630">
        <v>242.64</v>
      </c>
    </row>
    <row r="1406" spans="1:17" ht="14.4" customHeight="1" x14ac:dyDescent="0.3">
      <c r="A1406" s="625" t="s">
        <v>6225</v>
      </c>
      <c r="B1406" s="626" t="s">
        <v>5138</v>
      </c>
      <c r="C1406" s="626" t="s">
        <v>5144</v>
      </c>
      <c r="D1406" s="626" t="s">
        <v>5149</v>
      </c>
      <c r="E1406" s="626" t="s">
        <v>5150</v>
      </c>
      <c r="F1406" s="629">
        <v>10</v>
      </c>
      <c r="G1406" s="629">
        <v>2341.3000000000002</v>
      </c>
      <c r="H1406" s="629">
        <v>1</v>
      </c>
      <c r="I1406" s="629">
        <v>234.13000000000002</v>
      </c>
      <c r="J1406" s="629">
        <v>19</v>
      </c>
      <c r="K1406" s="629">
        <v>4453.5699999999988</v>
      </c>
      <c r="L1406" s="629">
        <v>1.9021782770255835</v>
      </c>
      <c r="M1406" s="629">
        <v>234.39842105263151</v>
      </c>
      <c r="N1406" s="629">
        <v>13</v>
      </c>
      <c r="O1406" s="629">
        <v>3154.3199999999997</v>
      </c>
      <c r="P1406" s="642">
        <v>1.3472515269294834</v>
      </c>
      <c r="Q1406" s="630">
        <v>242.64</v>
      </c>
    </row>
    <row r="1407" spans="1:17" ht="14.4" customHeight="1" x14ac:dyDescent="0.3">
      <c r="A1407" s="625" t="s">
        <v>6225</v>
      </c>
      <c r="B1407" s="626" t="s">
        <v>5138</v>
      </c>
      <c r="C1407" s="626" t="s">
        <v>5155</v>
      </c>
      <c r="D1407" s="626" t="s">
        <v>5273</v>
      </c>
      <c r="E1407" s="626" t="s">
        <v>5274</v>
      </c>
      <c r="F1407" s="629">
        <v>7</v>
      </c>
      <c r="G1407" s="629">
        <v>5950</v>
      </c>
      <c r="H1407" s="629">
        <v>1</v>
      </c>
      <c r="I1407" s="629">
        <v>850</v>
      </c>
      <c r="J1407" s="629">
        <v>10</v>
      </c>
      <c r="K1407" s="629">
        <v>8520</v>
      </c>
      <c r="L1407" s="629">
        <v>1.4319327731092437</v>
      </c>
      <c r="M1407" s="629">
        <v>852</v>
      </c>
      <c r="N1407" s="629">
        <v>9</v>
      </c>
      <c r="O1407" s="629">
        <v>6327</v>
      </c>
      <c r="P1407" s="642">
        <v>1.0633613445378152</v>
      </c>
      <c r="Q1407" s="630">
        <v>703</v>
      </c>
    </row>
    <row r="1408" spans="1:17" ht="14.4" customHeight="1" x14ac:dyDescent="0.3">
      <c r="A1408" s="625" t="s">
        <v>6225</v>
      </c>
      <c r="B1408" s="626" t="s">
        <v>5138</v>
      </c>
      <c r="C1408" s="626" t="s">
        <v>5155</v>
      </c>
      <c r="D1408" s="626" t="s">
        <v>5275</v>
      </c>
      <c r="E1408" s="626" t="s">
        <v>5276</v>
      </c>
      <c r="F1408" s="629">
        <v>35</v>
      </c>
      <c r="G1408" s="629">
        <v>6405</v>
      </c>
      <c r="H1408" s="629">
        <v>1</v>
      </c>
      <c r="I1408" s="629">
        <v>183</v>
      </c>
      <c r="J1408" s="629">
        <v>21</v>
      </c>
      <c r="K1408" s="629">
        <v>3885</v>
      </c>
      <c r="L1408" s="629">
        <v>0.60655737704918034</v>
      </c>
      <c r="M1408" s="629">
        <v>185</v>
      </c>
      <c r="N1408" s="629">
        <v>17</v>
      </c>
      <c r="O1408" s="629">
        <v>3145</v>
      </c>
      <c r="P1408" s="642">
        <v>0.49102263856362216</v>
      </c>
      <c r="Q1408" s="630">
        <v>185</v>
      </c>
    </row>
    <row r="1409" spans="1:17" ht="14.4" customHeight="1" x14ac:dyDescent="0.3">
      <c r="A1409" s="625" t="s">
        <v>6225</v>
      </c>
      <c r="B1409" s="626" t="s">
        <v>5138</v>
      </c>
      <c r="C1409" s="626" t="s">
        <v>5155</v>
      </c>
      <c r="D1409" s="626" t="s">
        <v>5304</v>
      </c>
      <c r="E1409" s="626" t="s">
        <v>5305</v>
      </c>
      <c r="F1409" s="629">
        <v>1</v>
      </c>
      <c r="G1409" s="629">
        <v>1091</v>
      </c>
      <c r="H1409" s="629">
        <v>1</v>
      </c>
      <c r="I1409" s="629">
        <v>1091</v>
      </c>
      <c r="J1409" s="629"/>
      <c r="K1409" s="629"/>
      <c r="L1409" s="629"/>
      <c r="M1409" s="629"/>
      <c r="N1409" s="629"/>
      <c r="O1409" s="629"/>
      <c r="P1409" s="642"/>
      <c r="Q1409" s="630"/>
    </row>
    <row r="1410" spans="1:17" ht="14.4" customHeight="1" x14ac:dyDescent="0.3">
      <c r="A1410" s="625" t="s">
        <v>6225</v>
      </c>
      <c r="B1410" s="626" t="s">
        <v>5138</v>
      </c>
      <c r="C1410" s="626" t="s">
        <v>5155</v>
      </c>
      <c r="D1410" s="626" t="s">
        <v>5168</v>
      </c>
      <c r="E1410" s="626" t="s">
        <v>5169</v>
      </c>
      <c r="F1410" s="629"/>
      <c r="G1410" s="629"/>
      <c r="H1410" s="629"/>
      <c r="I1410" s="629"/>
      <c r="J1410" s="629"/>
      <c r="K1410" s="629"/>
      <c r="L1410" s="629"/>
      <c r="M1410" s="629"/>
      <c r="N1410" s="629">
        <v>3</v>
      </c>
      <c r="O1410" s="629">
        <v>243</v>
      </c>
      <c r="P1410" s="642"/>
      <c r="Q1410" s="630">
        <v>81</v>
      </c>
    </row>
    <row r="1411" spans="1:17" ht="14.4" customHeight="1" x14ac:dyDescent="0.3">
      <c r="A1411" s="625" t="s">
        <v>6225</v>
      </c>
      <c r="B1411" s="626" t="s">
        <v>5138</v>
      </c>
      <c r="C1411" s="626" t="s">
        <v>5155</v>
      </c>
      <c r="D1411" s="626" t="s">
        <v>5291</v>
      </c>
      <c r="E1411" s="626" t="s">
        <v>5292</v>
      </c>
      <c r="F1411" s="629"/>
      <c r="G1411" s="629"/>
      <c r="H1411" s="629"/>
      <c r="I1411" s="629"/>
      <c r="J1411" s="629"/>
      <c r="K1411" s="629"/>
      <c r="L1411" s="629"/>
      <c r="M1411" s="629"/>
      <c r="N1411" s="629">
        <v>1</v>
      </c>
      <c r="O1411" s="629">
        <v>56</v>
      </c>
      <c r="P1411" s="642"/>
      <c r="Q1411" s="630">
        <v>56</v>
      </c>
    </row>
    <row r="1412" spans="1:17" ht="14.4" customHeight="1" x14ac:dyDescent="0.3">
      <c r="A1412" s="625" t="s">
        <v>6225</v>
      </c>
      <c r="B1412" s="626" t="s">
        <v>5138</v>
      </c>
      <c r="C1412" s="626" t="s">
        <v>5155</v>
      </c>
      <c r="D1412" s="626" t="s">
        <v>5170</v>
      </c>
      <c r="E1412" s="626" t="s">
        <v>5171</v>
      </c>
      <c r="F1412" s="629">
        <v>2</v>
      </c>
      <c r="G1412" s="629">
        <v>68</v>
      </c>
      <c r="H1412" s="629">
        <v>1</v>
      </c>
      <c r="I1412" s="629">
        <v>34</v>
      </c>
      <c r="J1412" s="629">
        <v>4</v>
      </c>
      <c r="K1412" s="629">
        <v>136</v>
      </c>
      <c r="L1412" s="629">
        <v>2</v>
      </c>
      <c r="M1412" s="629">
        <v>34</v>
      </c>
      <c r="N1412" s="629">
        <v>3</v>
      </c>
      <c r="O1412" s="629">
        <v>102</v>
      </c>
      <c r="P1412" s="642">
        <v>1.5</v>
      </c>
      <c r="Q1412" s="630">
        <v>34</v>
      </c>
    </row>
    <row r="1413" spans="1:17" ht="14.4" customHeight="1" x14ac:dyDescent="0.3">
      <c r="A1413" s="625" t="s">
        <v>6225</v>
      </c>
      <c r="B1413" s="626" t="s">
        <v>5138</v>
      </c>
      <c r="C1413" s="626" t="s">
        <v>5155</v>
      </c>
      <c r="D1413" s="626" t="s">
        <v>5174</v>
      </c>
      <c r="E1413" s="626" t="s">
        <v>5175</v>
      </c>
      <c r="F1413" s="629"/>
      <c r="G1413" s="629"/>
      <c r="H1413" s="629"/>
      <c r="I1413" s="629"/>
      <c r="J1413" s="629"/>
      <c r="K1413" s="629"/>
      <c r="L1413" s="629"/>
      <c r="M1413" s="629"/>
      <c r="N1413" s="629">
        <v>1</v>
      </c>
      <c r="O1413" s="629">
        <v>0</v>
      </c>
      <c r="P1413" s="642"/>
      <c r="Q1413" s="630">
        <v>0</v>
      </c>
    </row>
    <row r="1414" spans="1:17" ht="14.4" customHeight="1" x14ac:dyDescent="0.3">
      <c r="A1414" s="625" t="s">
        <v>6225</v>
      </c>
      <c r="B1414" s="626" t="s">
        <v>5138</v>
      </c>
      <c r="C1414" s="626" t="s">
        <v>5155</v>
      </c>
      <c r="D1414" s="626" t="s">
        <v>5176</v>
      </c>
      <c r="E1414" s="626" t="s">
        <v>5177</v>
      </c>
      <c r="F1414" s="629"/>
      <c r="G1414" s="629"/>
      <c r="H1414" s="629"/>
      <c r="I1414" s="629"/>
      <c r="J1414" s="629">
        <v>2</v>
      </c>
      <c r="K1414" s="629">
        <v>1264</v>
      </c>
      <c r="L1414" s="629"/>
      <c r="M1414" s="629">
        <v>632</v>
      </c>
      <c r="N1414" s="629">
        <v>1</v>
      </c>
      <c r="O1414" s="629">
        <v>635</v>
      </c>
      <c r="P1414" s="642"/>
      <c r="Q1414" s="630">
        <v>635</v>
      </c>
    </row>
    <row r="1415" spans="1:17" ht="14.4" customHeight="1" x14ac:dyDescent="0.3">
      <c r="A1415" s="625" t="s">
        <v>6225</v>
      </c>
      <c r="B1415" s="626" t="s">
        <v>5138</v>
      </c>
      <c r="C1415" s="626" t="s">
        <v>5155</v>
      </c>
      <c r="D1415" s="626" t="s">
        <v>5277</v>
      </c>
      <c r="E1415" s="626" t="s">
        <v>5278</v>
      </c>
      <c r="F1415" s="629">
        <v>16</v>
      </c>
      <c r="G1415" s="629">
        <v>1600</v>
      </c>
      <c r="H1415" s="629">
        <v>1</v>
      </c>
      <c r="I1415" s="629">
        <v>100</v>
      </c>
      <c r="J1415" s="629">
        <v>16</v>
      </c>
      <c r="K1415" s="629">
        <v>1600</v>
      </c>
      <c r="L1415" s="629">
        <v>1</v>
      </c>
      <c r="M1415" s="629">
        <v>100</v>
      </c>
      <c r="N1415" s="629">
        <v>14</v>
      </c>
      <c r="O1415" s="629">
        <v>1400</v>
      </c>
      <c r="P1415" s="642">
        <v>0.875</v>
      </c>
      <c r="Q1415" s="630">
        <v>100</v>
      </c>
    </row>
    <row r="1416" spans="1:17" ht="14.4" customHeight="1" x14ac:dyDescent="0.3">
      <c r="A1416" s="625" t="s">
        <v>6225</v>
      </c>
      <c r="B1416" s="626" t="s">
        <v>5138</v>
      </c>
      <c r="C1416" s="626" t="s">
        <v>5155</v>
      </c>
      <c r="D1416" s="626" t="s">
        <v>5182</v>
      </c>
      <c r="E1416" s="626" t="s">
        <v>5183</v>
      </c>
      <c r="F1416" s="629">
        <v>5</v>
      </c>
      <c r="G1416" s="629">
        <v>775</v>
      </c>
      <c r="H1416" s="629">
        <v>1</v>
      </c>
      <c r="I1416" s="629">
        <v>155</v>
      </c>
      <c r="J1416" s="629">
        <v>79</v>
      </c>
      <c r="K1416" s="629">
        <v>12324</v>
      </c>
      <c r="L1416" s="629">
        <v>15.901935483870968</v>
      </c>
      <c r="M1416" s="629">
        <v>156</v>
      </c>
      <c r="N1416" s="629"/>
      <c r="O1416" s="629"/>
      <c r="P1416" s="642"/>
      <c r="Q1416" s="630"/>
    </row>
    <row r="1417" spans="1:17" ht="14.4" customHeight="1" x14ac:dyDescent="0.3">
      <c r="A1417" s="625" t="s">
        <v>6225</v>
      </c>
      <c r="B1417" s="626" t="s">
        <v>5138</v>
      </c>
      <c r="C1417" s="626" t="s">
        <v>5155</v>
      </c>
      <c r="D1417" s="626" t="s">
        <v>5184</v>
      </c>
      <c r="E1417" s="626" t="s">
        <v>5183</v>
      </c>
      <c r="F1417" s="629">
        <v>67</v>
      </c>
      <c r="G1417" s="629">
        <v>5159</v>
      </c>
      <c r="H1417" s="629">
        <v>1</v>
      </c>
      <c r="I1417" s="629">
        <v>77</v>
      </c>
      <c r="J1417" s="629">
        <v>101</v>
      </c>
      <c r="K1417" s="629">
        <v>7878</v>
      </c>
      <c r="L1417" s="629">
        <v>1.5270401240550495</v>
      </c>
      <c r="M1417" s="629">
        <v>78</v>
      </c>
      <c r="N1417" s="629"/>
      <c r="O1417" s="629"/>
      <c r="P1417" s="642"/>
      <c r="Q1417" s="630"/>
    </row>
    <row r="1418" spans="1:17" ht="14.4" customHeight="1" x14ac:dyDescent="0.3">
      <c r="A1418" s="625" t="s">
        <v>6225</v>
      </c>
      <c r="B1418" s="626" t="s">
        <v>5138</v>
      </c>
      <c r="C1418" s="626" t="s">
        <v>5155</v>
      </c>
      <c r="D1418" s="626" t="s">
        <v>5185</v>
      </c>
      <c r="E1418" s="626" t="s">
        <v>5186</v>
      </c>
      <c r="F1418" s="629">
        <v>2090</v>
      </c>
      <c r="G1418" s="629">
        <v>480700</v>
      </c>
      <c r="H1418" s="629">
        <v>1</v>
      </c>
      <c r="I1418" s="629">
        <v>230</v>
      </c>
      <c r="J1418" s="629">
        <v>1501</v>
      </c>
      <c r="K1418" s="629">
        <v>346731</v>
      </c>
      <c r="L1418" s="629">
        <v>0.72130434782608699</v>
      </c>
      <c r="M1418" s="629">
        <v>231</v>
      </c>
      <c r="N1418" s="629">
        <v>1874</v>
      </c>
      <c r="O1418" s="629">
        <v>434768</v>
      </c>
      <c r="P1418" s="642">
        <v>0.90444768046598711</v>
      </c>
      <c r="Q1418" s="630">
        <v>232</v>
      </c>
    </row>
    <row r="1419" spans="1:17" ht="14.4" customHeight="1" x14ac:dyDescent="0.3">
      <c r="A1419" s="625" t="s">
        <v>6225</v>
      </c>
      <c r="B1419" s="626" t="s">
        <v>5138</v>
      </c>
      <c r="C1419" s="626" t="s">
        <v>5155</v>
      </c>
      <c r="D1419" s="626" t="s">
        <v>5187</v>
      </c>
      <c r="E1419" s="626" t="s">
        <v>5188</v>
      </c>
      <c r="F1419" s="629">
        <v>3470</v>
      </c>
      <c r="G1419" s="629">
        <v>399050</v>
      </c>
      <c r="H1419" s="629">
        <v>1</v>
      </c>
      <c r="I1419" s="629">
        <v>115</v>
      </c>
      <c r="J1419" s="629">
        <v>3239</v>
      </c>
      <c r="K1419" s="629">
        <v>375724</v>
      </c>
      <c r="L1419" s="629">
        <v>0.94154617215887737</v>
      </c>
      <c r="M1419" s="629">
        <v>116</v>
      </c>
      <c r="N1419" s="629">
        <v>3638</v>
      </c>
      <c r="O1419" s="629">
        <v>422008</v>
      </c>
      <c r="P1419" s="642">
        <v>1.0575316376393935</v>
      </c>
      <c r="Q1419" s="630">
        <v>116</v>
      </c>
    </row>
    <row r="1420" spans="1:17" ht="14.4" customHeight="1" x14ac:dyDescent="0.3">
      <c r="A1420" s="625" t="s">
        <v>6225</v>
      </c>
      <c r="B1420" s="626" t="s">
        <v>5138</v>
      </c>
      <c r="C1420" s="626" t="s">
        <v>5155</v>
      </c>
      <c r="D1420" s="626" t="s">
        <v>5189</v>
      </c>
      <c r="E1420" s="626" t="s">
        <v>5190</v>
      </c>
      <c r="F1420" s="629">
        <v>14</v>
      </c>
      <c r="G1420" s="629">
        <v>1540</v>
      </c>
      <c r="H1420" s="629">
        <v>1</v>
      </c>
      <c r="I1420" s="629">
        <v>110</v>
      </c>
      <c r="J1420" s="629">
        <v>62</v>
      </c>
      <c r="K1420" s="629">
        <v>6882</v>
      </c>
      <c r="L1420" s="629">
        <v>4.4688311688311693</v>
      </c>
      <c r="M1420" s="629">
        <v>111</v>
      </c>
      <c r="N1420" s="629">
        <v>24</v>
      </c>
      <c r="O1420" s="629">
        <v>2688</v>
      </c>
      <c r="P1420" s="642">
        <v>1.7454545454545454</v>
      </c>
      <c r="Q1420" s="630">
        <v>112</v>
      </c>
    </row>
    <row r="1421" spans="1:17" ht="14.4" customHeight="1" x14ac:dyDescent="0.3">
      <c r="A1421" s="625" t="s">
        <v>6225</v>
      </c>
      <c r="B1421" s="626" t="s">
        <v>5138</v>
      </c>
      <c r="C1421" s="626" t="s">
        <v>5155</v>
      </c>
      <c r="D1421" s="626" t="s">
        <v>5193</v>
      </c>
      <c r="E1421" s="626" t="s">
        <v>5194</v>
      </c>
      <c r="F1421" s="629">
        <v>66</v>
      </c>
      <c r="G1421" s="629">
        <v>19404</v>
      </c>
      <c r="H1421" s="629">
        <v>1</v>
      </c>
      <c r="I1421" s="629">
        <v>294</v>
      </c>
      <c r="J1421" s="629">
        <v>83</v>
      </c>
      <c r="K1421" s="629">
        <v>24485</v>
      </c>
      <c r="L1421" s="629">
        <v>1.2618532261389404</v>
      </c>
      <c r="M1421" s="629">
        <v>295</v>
      </c>
      <c r="N1421" s="629">
        <v>46</v>
      </c>
      <c r="O1421" s="629">
        <v>13616</v>
      </c>
      <c r="P1421" s="642">
        <v>0.70171098742527316</v>
      </c>
      <c r="Q1421" s="630">
        <v>296</v>
      </c>
    </row>
    <row r="1422" spans="1:17" ht="14.4" customHeight="1" x14ac:dyDescent="0.3">
      <c r="A1422" s="625" t="s">
        <v>6225</v>
      </c>
      <c r="B1422" s="626" t="s">
        <v>5138</v>
      </c>
      <c r="C1422" s="626" t="s">
        <v>5155</v>
      </c>
      <c r="D1422" s="626" t="s">
        <v>5195</v>
      </c>
      <c r="E1422" s="626" t="s">
        <v>5196</v>
      </c>
      <c r="F1422" s="629">
        <v>2</v>
      </c>
      <c r="G1422" s="629">
        <v>636</v>
      </c>
      <c r="H1422" s="629">
        <v>1</v>
      </c>
      <c r="I1422" s="629">
        <v>318</v>
      </c>
      <c r="J1422" s="629">
        <v>1</v>
      </c>
      <c r="K1422" s="629">
        <v>319</v>
      </c>
      <c r="L1422" s="629">
        <v>0.50157232704402521</v>
      </c>
      <c r="M1422" s="629">
        <v>319</v>
      </c>
      <c r="N1422" s="629">
        <v>1</v>
      </c>
      <c r="O1422" s="629">
        <v>320</v>
      </c>
      <c r="P1422" s="642">
        <v>0.50314465408805031</v>
      </c>
      <c r="Q1422" s="630">
        <v>320</v>
      </c>
    </row>
    <row r="1423" spans="1:17" ht="14.4" customHeight="1" x14ac:dyDescent="0.3">
      <c r="A1423" s="625" t="s">
        <v>6225</v>
      </c>
      <c r="B1423" s="626" t="s">
        <v>5138</v>
      </c>
      <c r="C1423" s="626" t="s">
        <v>5155</v>
      </c>
      <c r="D1423" s="626" t="s">
        <v>5197</v>
      </c>
      <c r="E1423" s="626" t="s">
        <v>5198</v>
      </c>
      <c r="F1423" s="629">
        <v>146</v>
      </c>
      <c r="G1423" s="629">
        <v>70372</v>
      </c>
      <c r="H1423" s="629">
        <v>1</v>
      </c>
      <c r="I1423" s="629">
        <v>482</v>
      </c>
      <c r="J1423" s="629">
        <v>205</v>
      </c>
      <c r="K1423" s="629">
        <v>99015</v>
      </c>
      <c r="L1423" s="629">
        <v>1.4070226794747911</v>
      </c>
      <c r="M1423" s="629">
        <v>483</v>
      </c>
      <c r="N1423" s="629">
        <v>112</v>
      </c>
      <c r="O1423" s="629">
        <v>54208</v>
      </c>
      <c r="P1423" s="642">
        <v>0.77030637185244133</v>
      </c>
      <c r="Q1423" s="630">
        <v>484</v>
      </c>
    </row>
    <row r="1424" spans="1:17" ht="14.4" customHeight="1" x14ac:dyDescent="0.3">
      <c r="A1424" s="625" t="s">
        <v>6225</v>
      </c>
      <c r="B1424" s="626" t="s">
        <v>5138</v>
      </c>
      <c r="C1424" s="626" t="s">
        <v>5155</v>
      </c>
      <c r="D1424" s="626" t="s">
        <v>5199</v>
      </c>
      <c r="E1424" s="626" t="s">
        <v>5200</v>
      </c>
      <c r="F1424" s="629">
        <v>881</v>
      </c>
      <c r="G1424" s="629">
        <v>594675</v>
      </c>
      <c r="H1424" s="629">
        <v>1</v>
      </c>
      <c r="I1424" s="629">
        <v>675</v>
      </c>
      <c r="J1424" s="629">
        <v>659</v>
      </c>
      <c r="K1424" s="629">
        <v>445484</v>
      </c>
      <c r="L1424" s="629">
        <v>0.74912178921259509</v>
      </c>
      <c r="M1424" s="629">
        <v>676</v>
      </c>
      <c r="N1424" s="629">
        <v>388</v>
      </c>
      <c r="O1424" s="629">
        <v>262676</v>
      </c>
      <c r="P1424" s="642">
        <v>0.44171354100979526</v>
      </c>
      <c r="Q1424" s="630">
        <v>677</v>
      </c>
    </row>
    <row r="1425" spans="1:17" ht="14.4" customHeight="1" x14ac:dyDescent="0.3">
      <c r="A1425" s="625" t="s">
        <v>6225</v>
      </c>
      <c r="B1425" s="626" t="s">
        <v>5138</v>
      </c>
      <c r="C1425" s="626" t="s">
        <v>5155</v>
      </c>
      <c r="D1425" s="626" t="s">
        <v>5279</v>
      </c>
      <c r="E1425" s="626" t="s">
        <v>5280</v>
      </c>
      <c r="F1425" s="629">
        <v>1006</v>
      </c>
      <c r="G1425" s="629">
        <v>736392</v>
      </c>
      <c r="H1425" s="629">
        <v>1</v>
      </c>
      <c r="I1425" s="629">
        <v>732</v>
      </c>
      <c r="J1425" s="629">
        <v>802</v>
      </c>
      <c r="K1425" s="629">
        <v>587866</v>
      </c>
      <c r="L1425" s="629">
        <v>0.79830579365338028</v>
      </c>
      <c r="M1425" s="629">
        <v>733</v>
      </c>
      <c r="N1425" s="629">
        <v>367</v>
      </c>
      <c r="O1425" s="629">
        <v>269378</v>
      </c>
      <c r="P1425" s="642">
        <v>0.36580788493085203</v>
      </c>
      <c r="Q1425" s="630">
        <v>734</v>
      </c>
    </row>
    <row r="1426" spans="1:17" ht="14.4" customHeight="1" x14ac:dyDescent="0.3">
      <c r="A1426" s="625" t="s">
        <v>6225</v>
      </c>
      <c r="B1426" s="626" t="s">
        <v>5138</v>
      </c>
      <c r="C1426" s="626" t="s">
        <v>5155</v>
      </c>
      <c r="D1426" s="626" t="s">
        <v>5281</v>
      </c>
      <c r="E1426" s="626" t="s">
        <v>5280</v>
      </c>
      <c r="F1426" s="629">
        <v>32</v>
      </c>
      <c r="G1426" s="629">
        <v>27456</v>
      </c>
      <c r="H1426" s="629">
        <v>1</v>
      </c>
      <c r="I1426" s="629">
        <v>858</v>
      </c>
      <c r="J1426" s="629">
        <v>6</v>
      </c>
      <c r="K1426" s="629">
        <v>5154</v>
      </c>
      <c r="L1426" s="629">
        <v>0.18771853146853146</v>
      </c>
      <c r="M1426" s="629">
        <v>859</v>
      </c>
      <c r="N1426" s="629"/>
      <c r="O1426" s="629"/>
      <c r="P1426" s="642"/>
      <c r="Q1426" s="630"/>
    </row>
    <row r="1427" spans="1:17" ht="14.4" customHeight="1" x14ac:dyDescent="0.3">
      <c r="A1427" s="625" t="s">
        <v>6225</v>
      </c>
      <c r="B1427" s="626" t="s">
        <v>5138</v>
      </c>
      <c r="C1427" s="626" t="s">
        <v>5155</v>
      </c>
      <c r="D1427" s="626" t="s">
        <v>5306</v>
      </c>
      <c r="E1427" s="626" t="s">
        <v>5280</v>
      </c>
      <c r="F1427" s="629"/>
      <c r="G1427" s="629"/>
      <c r="H1427" s="629"/>
      <c r="I1427" s="629"/>
      <c r="J1427" s="629">
        <v>8</v>
      </c>
      <c r="K1427" s="629">
        <v>7536</v>
      </c>
      <c r="L1427" s="629"/>
      <c r="M1427" s="629">
        <v>942</v>
      </c>
      <c r="N1427" s="629">
        <v>5</v>
      </c>
      <c r="O1427" s="629">
        <v>4715</v>
      </c>
      <c r="P1427" s="642"/>
      <c r="Q1427" s="630">
        <v>943</v>
      </c>
    </row>
    <row r="1428" spans="1:17" ht="14.4" customHeight="1" x14ac:dyDescent="0.3">
      <c r="A1428" s="625" t="s">
        <v>6225</v>
      </c>
      <c r="B1428" s="626" t="s">
        <v>5138</v>
      </c>
      <c r="C1428" s="626" t="s">
        <v>5155</v>
      </c>
      <c r="D1428" s="626" t="s">
        <v>5201</v>
      </c>
      <c r="E1428" s="626" t="s">
        <v>5202</v>
      </c>
      <c r="F1428" s="629">
        <v>6058</v>
      </c>
      <c r="G1428" s="629">
        <v>484640</v>
      </c>
      <c r="H1428" s="629">
        <v>1</v>
      </c>
      <c r="I1428" s="629">
        <v>80</v>
      </c>
      <c r="J1428" s="629">
        <v>5560</v>
      </c>
      <c r="K1428" s="629">
        <v>450360</v>
      </c>
      <c r="L1428" s="629">
        <v>0.92926708484648401</v>
      </c>
      <c r="M1428" s="629">
        <v>81</v>
      </c>
      <c r="N1428" s="629">
        <v>5330</v>
      </c>
      <c r="O1428" s="629">
        <v>437060</v>
      </c>
      <c r="P1428" s="642">
        <v>0.90182403433476399</v>
      </c>
      <c r="Q1428" s="630">
        <v>82</v>
      </c>
    </row>
    <row r="1429" spans="1:17" ht="14.4" customHeight="1" x14ac:dyDescent="0.3">
      <c r="A1429" s="625" t="s">
        <v>6225</v>
      </c>
      <c r="B1429" s="626" t="s">
        <v>5138</v>
      </c>
      <c r="C1429" s="626" t="s">
        <v>5155</v>
      </c>
      <c r="D1429" s="626" t="s">
        <v>5203</v>
      </c>
      <c r="E1429" s="626" t="s">
        <v>5204</v>
      </c>
      <c r="F1429" s="629">
        <v>1</v>
      </c>
      <c r="G1429" s="629">
        <v>267</v>
      </c>
      <c r="H1429" s="629">
        <v>1</v>
      </c>
      <c r="I1429" s="629">
        <v>267</v>
      </c>
      <c r="J1429" s="629"/>
      <c r="K1429" s="629"/>
      <c r="L1429" s="629"/>
      <c r="M1429" s="629"/>
      <c r="N1429" s="629">
        <v>1</v>
      </c>
      <c r="O1429" s="629">
        <v>269</v>
      </c>
      <c r="P1429" s="642">
        <v>1.0074906367041199</v>
      </c>
      <c r="Q1429" s="630">
        <v>269</v>
      </c>
    </row>
    <row r="1430" spans="1:17" ht="14.4" customHeight="1" x14ac:dyDescent="0.3">
      <c r="A1430" s="625" t="s">
        <v>6225</v>
      </c>
      <c r="B1430" s="626" t="s">
        <v>5138</v>
      </c>
      <c r="C1430" s="626" t="s">
        <v>5155</v>
      </c>
      <c r="D1430" s="626" t="s">
        <v>5282</v>
      </c>
      <c r="E1430" s="626" t="s">
        <v>5283</v>
      </c>
      <c r="F1430" s="629">
        <v>205</v>
      </c>
      <c r="G1430" s="629">
        <v>107010</v>
      </c>
      <c r="H1430" s="629">
        <v>1</v>
      </c>
      <c r="I1430" s="629">
        <v>522</v>
      </c>
      <c r="J1430" s="629">
        <v>168</v>
      </c>
      <c r="K1430" s="629">
        <v>87864</v>
      </c>
      <c r="L1430" s="629">
        <v>0.82108214185590134</v>
      </c>
      <c r="M1430" s="629">
        <v>523</v>
      </c>
      <c r="N1430" s="629">
        <v>135</v>
      </c>
      <c r="O1430" s="629">
        <v>70740</v>
      </c>
      <c r="P1430" s="642">
        <v>0.6610597140454163</v>
      </c>
      <c r="Q1430" s="630">
        <v>524</v>
      </c>
    </row>
    <row r="1431" spans="1:17" ht="14.4" customHeight="1" x14ac:dyDescent="0.3">
      <c r="A1431" s="625" t="s">
        <v>6225</v>
      </c>
      <c r="B1431" s="626" t="s">
        <v>5138</v>
      </c>
      <c r="C1431" s="626" t="s">
        <v>5155</v>
      </c>
      <c r="D1431" s="626" t="s">
        <v>5205</v>
      </c>
      <c r="E1431" s="626" t="s">
        <v>5206</v>
      </c>
      <c r="F1431" s="629">
        <v>21</v>
      </c>
      <c r="G1431" s="629">
        <v>6972</v>
      </c>
      <c r="H1431" s="629">
        <v>1</v>
      </c>
      <c r="I1431" s="629">
        <v>332</v>
      </c>
      <c r="J1431" s="629">
        <v>24</v>
      </c>
      <c r="K1431" s="629">
        <v>7992</v>
      </c>
      <c r="L1431" s="629">
        <v>1.1462994836488813</v>
      </c>
      <c r="M1431" s="629">
        <v>333</v>
      </c>
      <c r="N1431" s="629">
        <v>7</v>
      </c>
      <c r="O1431" s="629">
        <v>2345</v>
      </c>
      <c r="P1431" s="642">
        <v>0.33634538152610444</v>
      </c>
      <c r="Q1431" s="630">
        <v>335</v>
      </c>
    </row>
    <row r="1432" spans="1:17" ht="14.4" customHeight="1" x14ac:dyDescent="0.3">
      <c r="A1432" s="625" t="s">
        <v>6225</v>
      </c>
      <c r="B1432" s="626" t="s">
        <v>5138</v>
      </c>
      <c r="C1432" s="626" t="s">
        <v>5155</v>
      </c>
      <c r="D1432" s="626" t="s">
        <v>5207</v>
      </c>
      <c r="E1432" s="626" t="s">
        <v>5208</v>
      </c>
      <c r="F1432" s="629">
        <v>47</v>
      </c>
      <c r="G1432" s="629">
        <v>16920</v>
      </c>
      <c r="H1432" s="629">
        <v>1</v>
      </c>
      <c r="I1432" s="629">
        <v>360</v>
      </c>
      <c r="J1432" s="629">
        <v>77</v>
      </c>
      <c r="K1432" s="629">
        <v>27797</v>
      </c>
      <c r="L1432" s="629">
        <v>1.6428486997635934</v>
      </c>
      <c r="M1432" s="629">
        <v>361</v>
      </c>
      <c r="N1432" s="629">
        <v>22</v>
      </c>
      <c r="O1432" s="629">
        <v>7964</v>
      </c>
      <c r="P1432" s="642">
        <v>0.47068557919621751</v>
      </c>
      <c r="Q1432" s="630">
        <v>362</v>
      </c>
    </row>
    <row r="1433" spans="1:17" ht="14.4" customHeight="1" x14ac:dyDescent="0.3">
      <c r="A1433" s="625" t="s">
        <v>6225</v>
      </c>
      <c r="B1433" s="626" t="s">
        <v>5138</v>
      </c>
      <c r="C1433" s="626" t="s">
        <v>5155</v>
      </c>
      <c r="D1433" s="626" t="s">
        <v>5209</v>
      </c>
      <c r="E1433" s="626" t="s">
        <v>5210</v>
      </c>
      <c r="F1433" s="629">
        <v>140</v>
      </c>
      <c r="G1433" s="629">
        <v>72520</v>
      </c>
      <c r="H1433" s="629">
        <v>1</v>
      </c>
      <c r="I1433" s="629">
        <v>518</v>
      </c>
      <c r="J1433" s="629">
        <v>80</v>
      </c>
      <c r="K1433" s="629">
        <v>41520</v>
      </c>
      <c r="L1433" s="629">
        <v>0.57253171538885828</v>
      </c>
      <c r="M1433" s="629">
        <v>519</v>
      </c>
      <c r="N1433" s="629">
        <v>34</v>
      </c>
      <c r="O1433" s="629">
        <v>17680</v>
      </c>
      <c r="P1433" s="642">
        <v>0.24379481522338664</v>
      </c>
      <c r="Q1433" s="630">
        <v>520</v>
      </c>
    </row>
    <row r="1434" spans="1:17" ht="14.4" customHeight="1" x14ac:dyDescent="0.3">
      <c r="A1434" s="625" t="s">
        <v>6225</v>
      </c>
      <c r="B1434" s="626" t="s">
        <v>5138</v>
      </c>
      <c r="C1434" s="626" t="s">
        <v>5155</v>
      </c>
      <c r="D1434" s="626" t="s">
        <v>5315</v>
      </c>
      <c r="E1434" s="626" t="s">
        <v>5210</v>
      </c>
      <c r="F1434" s="629">
        <v>8</v>
      </c>
      <c r="G1434" s="629">
        <v>5840</v>
      </c>
      <c r="H1434" s="629">
        <v>1</v>
      </c>
      <c r="I1434" s="629">
        <v>730</v>
      </c>
      <c r="J1434" s="629">
        <v>21</v>
      </c>
      <c r="K1434" s="629">
        <v>15351</v>
      </c>
      <c r="L1434" s="629">
        <v>2.628595890410959</v>
      </c>
      <c r="M1434" s="629">
        <v>731</v>
      </c>
      <c r="N1434" s="629"/>
      <c r="O1434" s="629"/>
      <c r="P1434" s="642"/>
      <c r="Q1434" s="630"/>
    </row>
    <row r="1435" spans="1:17" ht="14.4" customHeight="1" x14ac:dyDescent="0.3">
      <c r="A1435" s="625" t="s">
        <v>6225</v>
      </c>
      <c r="B1435" s="626" t="s">
        <v>5138</v>
      </c>
      <c r="C1435" s="626" t="s">
        <v>5155</v>
      </c>
      <c r="D1435" s="626" t="s">
        <v>6209</v>
      </c>
      <c r="E1435" s="626" t="s">
        <v>5210</v>
      </c>
      <c r="F1435" s="629"/>
      <c r="G1435" s="629"/>
      <c r="H1435" s="629"/>
      <c r="I1435" s="629"/>
      <c r="J1435" s="629">
        <v>2</v>
      </c>
      <c r="K1435" s="629">
        <v>1562</v>
      </c>
      <c r="L1435" s="629"/>
      <c r="M1435" s="629">
        <v>781</v>
      </c>
      <c r="N1435" s="629"/>
      <c r="O1435" s="629"/>
      <c r="P1435" s="642"/>
      <c r="Q1435" s="630"/>
    </row>
    <row r="1436" spans="1:17" ht="14.4" customHeight="1" x14ac:dyDescent="0.3">
      <c r="A1436" s="625" t="s">
        <v>6225</v>
      </c>
      <c r="B1436" s="626" t="s">
        <v>5138</v>
      </c>
      <c r="C1436" s="626" t="s">
        <v>5155</v>
      </c>
      <c r="D1436" s="626" t="s">
        <v>5211</v>
      </c>
      <c r="E1436" s="626" t="s">
        <v>5212</v>
      </c>
      <c r="F1436" s="629">
        <v>38</v>
      </c>
      <c r="G1436" s="629">
        <v>22724</v>
      </c>
      <c r="H1436" s="629">
        <v>1</v>
      </c>
      <c r="I1436" s="629">
        <v>598</v>
      </c>
      <c r="J1436" s="629">
        <v>24</v>
      </c>
      <c r="K1436" s="629">
        <v>14376</v>
      </c>
      <c r="L1436" s="629">
        <v>0.63263509945432139</v>
      </c>
      <c r="M1436" s="629">
        <v>599</v>
      </c>
      <c r="N1436" s="629">
        <v>6</v>
      </c>
      <c r="O1436" s="629">
        <v>3606</v>
      </c>
      <c r="P1436" s="642">
        <v>0.15868685090653054</v>
      </c>
      <c r="Q1436" s="630">
        <v>601</v>
      </c>
    </row>
    <row r="1437" spans="1:17" ht="14.4" customHeight="1" x14ac:dyDescent="0.3">
      <c r="A1437" s="625" t="s">
        <v>6225</v>
      </c>
      <c r="B1437" s="626" t="s">
        <v>5138</v>
      </c>
      <c r="C1437" s="626" t="s">
        <v>5155</v>
      </c>
      <c r="D1437" s="626" t="s">
        <v>5213</v>
      </c>
      <c r="E1437" s="626" t="s">
        <v>5214</v>
      </c>
      <c r="F1437" s="629">
        <v>3</v>
      </c>
      <c r="G1437" s="629">
        <v>2241</v>
      </c>
      <c r="H1437" s="629">
        <v>1</v>
      </c>
      <c r="I1437" s="629">
        <v>747</v>
      </c>
      <c r="J1437" s="629">
        <v>5</v>
      </c>
      <c r="K1437" s="629">
        <v>3740</v>
      </c>
      <c r="L1437" s="629">
        <v>1.6688978134761268</v>
      </c>
      <c r="M1437" s="629">
        <v>748</v>
      </c>
      <c r="N1437" s="629"/>
      <c r="O1437" s="629"/>
      <c r="P1437" s="642"/>
      <c r="Q1437" s="630"/>
    </row>
    <row r="1438" spans="1:17" ht="14.4" customHeight="1" x14ac:dyDescent="0.3">
      <c r="A1438" s="625" t="s">
        <v>6225</v>
      </c>
      <c r="B1438" s="626" t="s">
        <v>5138</v>
      </c>
      <c r="C1438" s="626" t="s">
        <v>5155</v>
      </c>
      <c r="D1438" s="626" t="s">
        <v>5217</v>
      </c>
      <c r="E1438" s="626" t="s">
        <v>5218</v>
      </c>
      <c r="F1438" s="629">
        <v>2</v>
      </c>
      <c r="G1438" s="629">
        <v>1206</v>
      </c>
      <c r="H1438" s="629">
        <v>1</v>
      </c>
      <c r="I1438" s="629">
        <v>603</v>
      </c>
      <c r="J1438" s="629"/>
      <c r="K1438" s="629"/>
      <c r="L1438" s="629"/>
      <c r="M1438" s="629"/>
      <c r="N1438" s="629"/>
      <c r="O1438" s="629"/>
      <c r="P1438" s="642"/>
      <c r="Q1438" s="630"/>
    </row>
    <row r="1439" spans="1:17" ht="14.4" customHeight="1" x14ac:dyDescent="0.3">
      <c r="A1439" s="625" t="s">
        <v>6225</v>
      </c>
      <c r="B1439" s="626" t="s">
        <v>5138</v>
      </c>
      <c r="C1439" s="626" t="s">
        <v>5155</v>
      </c>
      <c r="D1439" s="626" t="s">
        <v>5307</v>
      </c>
      <c r="E1439" s="626" t="s">
        <v>5308</v>
      </c>
      <c r="F1439" s="629">
        <v>2</v>
      </c>
      <c r="G1439" s="629">
        <v>2726</v>
      </c>
      <c r="H1439" s="629">
        <v>1</v>
      </c>
      <c r="I1439" s="629">
        <v>1363</v>
      </c>
      <c r="J1439" s="629">
        <v>1</v>
      </c>
      <c r="K1439" s="629">
        <v>1364</v>
      </c>
      <c r="L1439" s="629">
        <v>0.50036683785766689</v>
      </c>
      <c r="M1439" s="629">
        <v>1364</v>
      </c>
      <c r="N1439" s="629"/>
      <c r="O1439" s="629"/>
      <c r="P1439" s="642"/>
      <c r="Q1439" s="630"/>
    </row>
    <row r="1440" spans="1:17" ht="14.4" customHeight="1" x14ac:dyDescent="0.3">
      <c r="A1440" s="625" t="s">
        <v>6225</v>
      </c>
      <c r="B1440" s="626" t="s">
        <v>5138</v>
      </c>
      <c r="C1440" s="626" t="s">
        <v>5155</v>
      </c>
      <c r="D1440" s="626" t="s">
        <v>5219</v>
      </c>
      <c r="E1440" s="626" t="s">
        <v>5220</v>
      </c>
      <c r="F1440" s="629">
        <v>233</v>
      </c>
      <c r="G1440" s="629">
        <v>39843</v>
      </c>
      <c r="H1440" s="629">
        <v>1</v>
      </c>
      <c r="I1440" s="629">
        <v>171</v>
      </c>
      <c r="J1440" s="629">
        <v>215</v>
      </c>
      <c r="K1440" s="629">
        <v>36980</v>
      </c>
      <c r="L1440" s="629">
        <v>0.92814296112240546</v>
      </c>
      <c r="M1440" s="629">
        <v>172</v>
      </c>
      <c r="N1440" s="629">
        <v>113</v>
      </c>
      <c r="O1440" s="629">
        <v>19436</v>
      </c>
      <c r="P1440" s="642">
        <v>0.4878146725899154</v>
      </c>
      <c r="Q1440" s="630">
        <v>172</v>
      </c>
    </row>
    <row r="1441" spans="1:17" ht="14.4" customHeight="1" x14ac:dyDescent="0.3">
      <c r="A1441" s="625" t="s">
        <v>6225</v>
      </c>
      <c r="B1441" s="626" t="s">
        <v>5138</v>
      </c>
      <c r="C1441" s="626" t="s">
        <v>5155</v>
      </c>
      <c r="D1441" s="626" t="s">
        <v>5311</v>
      </c>
      <c r="E1441" s="626" t="s">
        <v>5312</v>
      </c>
      <c r="F1441" s="629">
        <v>7</v>
      </c>
      <c r="G1441" s="629">
        <v>2359</v>
      </c>
      <c r="H1441" s="629">
        <v>1</v>
      </c>
      <c r="I1441" s="629">
        <v>337</v>
      </c>
      <c r="J1441" s="629">
        <v>7</v>
      </c>
      <c r="K1441" s="629">
        <v>2366</v>
      </c>
      <c r="L1441" s="629">
        <v>1.0029673590504451</v>
      </c>
      <c r="M1441" s="629">
        <v>338</v>
      </c>
      <c r="N1441" s="629">
        <v>3</v>
      </c>
      <c r="O1441" s="629">
        <v>1020</v>
      </c>
      <c r="P1441" s="642">
        <v>0.43238660449342942</v>
      </c>
      <c r="Q1441" s="630">
        <v>340</v>
      </c>
    </row>
    <row r="1442" spans="1:17" ht="14.4" customHeight="1" x14ac:dyDescent="0.3">
      <c r="A1442" s="625" t="s">
        <v>6225</v>
      </c>
      <c r="B1442" s="626" t="s">
        <v>5138</v>
      </c>
      <c r="C1442" s="626" t="s">
        <v>5155</v>
      </c>
      <c r="D1442" s="626" t="s">
        <v>5221</v>
      </c>
      <c r="E1442" s="626" t="s">
        <v>5194</v>
      </c>
      <c r="F1442" s="629">
        <v>101</v>
      </c>
      <c r="G1442" s="629">
        <v>36360</v>
      </c>
      <c r="H1442" s="629">
        <v>1</v>
      </c>
      <c r="I1442" s="629">
        <v>360</v>
      </c>
      <c r="J1442" s="629">
        <v>243</v>
      </c>
      <c r="K1442" s="629">
        <v>87966</v>
      </c>
      <c r="L1442" s="629">
        <v>2.4193069306930695</v>
      </c>
      <c r="M1442" s="629">
        <v>362</v>
      </c>
      <c r="N1442" s="629">
        <v>85</v>
      </c>
      <c r="O1442" s="629">
        <v>31025</v>
      </c>
      <c r="P1442" s="642">
        <v>0.85327282728272824</v>
      </c>
      <c r="Q1442" s="630">
        <v>365</v>
      </c>
    </row>
    <row r="1443" spans="1:17" ht="14.4" customHeight="1" x14ac:dyDescent="0.3">
      <c r="A1443" s="625" t="s">
        <v>6225</v>
      </c>
      <c r="B1443" s="626" t="s">
        <v>5138</v>
      </c>
      <c r="C1443" s="626" t="s">
        <v>5155</v>
      </c>
      <c r="D1443" s="626" t="s">
        <v>5222</v>
      </c>
      <c r="E1443" s="626" t="s">
        <v>5196</v>
      </c>
      <c r="F1443" s="629">
        <v>4</v>
      </c>
      <c r="G1443" s="629">
        <v>1536</v>
      </c>
      <c r="H1443" s="629">
        <v>1</v>
      </c>
      <c r="I1443" s="629">
        <v>384</v>
      </c>
      <c r="J1443" s="629">
        <v>5</v>
      </c>
      <c r="K1443" s="629">
        <v>1930</v>
      </c>
      <c r="L1443" s="629">
        <v>1.2565104166666667</v>
      </c>
      <c r="M1443" s="629">
        <v>386</v>
      </c>
      <c r="N1443" s="629"/>
      <c r="O1443" s="629"/>
      <c r="P1443" s="642"/>
      <c r="Q1443" s="630"/>
    </row>
    <row r="1444" spans="1:17" ht="14.4" customHeight="1" x14ac:dyDescent="0.3">
      <c r="A1444" s="625" t="s">
        <v>6225</v>
      </c>
      <c r="B1444" s="626" t="s">
        <v>5138</v>
      </c>
      <c r="C1444" s="626" t="s">
        <v>5155</v>
      </c>
      <c r="D1444" s="626" t="s">
        <v>5223</v>
      </c>
      <c r="E1444" s="626" t="s">
        <v>5198</v>
      </c>
      <c r="F1444" s="629">
        <v>83</v>
      </c>
      <c r="G1444" s="629">
        <v>45484</v>
      </c>
      <c r="H1444" s="629">
        <v>1</v>
      </c>
      <c r="I1444" s="629">
        <v>548</v>
      </c>
      <c r="J1444" s="629">
        <v>99</v>
      </c>
      <c r="K1444" s="629">
        <v>54450</v>
      </c>
      <c r="L1444" s="629">
        <v>1.1971242634772667</v>
      </c>
      <c r="M1444" s="629">
        <v>550</v>
      </c>
      <c r="N1444" s="629">
        <v>79</v>
      </c>
      <c r="O1444" s="629">
        <v>43687</v>
      </c>
      <c r="P1444" s="642">
        <v>0.96049160144226542</v>
      </c>
      <c r="Q1444" s="630">
        <v>553</v>
      </c>
    </row>
    <row r="1445" spans="1:17" ht="14.4" customHeight="1" x14ac:dyDescent="0.3">
      <c r="A1445" s="625" t="s">
        <v>6225</v>
      </c>
      <c r="B1445" s="626" t="s">
        <v>5138</v>
      </c>
      <c r="C1445" s="626" t="s">
        <v>5155</v>
      </c>
      <c r="D1445" s="626" t="s">
        <v>5224</v>
      </c>
      <c r="E1445" s="626" t="s">
        <v>5200</v>
      </c>
      <c r="F1445" s="629">
        <v>1103</v>
      </c>
      <c r="G1445" s="629">
        <v>817323</v>
      </c>
      <c r="H1445" s="629">
        <v>1</v>
      </c>
      <c r="I1445" s="629">
        <v>741</v>
      </c>
      <c r="J1445" s="629">
        <v>535</v>
      </c>
      <c r="K1445" s="629">
        <v>397505</v>
      </c>
      <c r="L1445" s="629">
        <v>0.48634994977505835</v>
      </c>
      <c r="M1445" s="629">
        <v>743</v>
      </c>
      <c r="N1445" s="629">
        <v>887</v>
      </c>
      <c r="O1445" s="629">
        <v>661702</v>
      </c>
      <c r="P1445" s="642">
        <v>0.80959669555365499</v>
      </c>
      <c r="Q1445" s="630">
        <v>746</v>
      </c>
    </row>
    <row r="1446" spans="1:17" ht="14.4" customHeight="1" x14ac:dyDescent="0.3">
      <c r="A1446" s="625" t="s">
        <v>6225</v>
      </c>
      <c r="B1446" s="626" t="s">
        <v>5138</v>
      </c>
      <c r="C1446" s="626" t="s">
        <v>5155</v>
      </c>
      <c r="D1446" s="626" t="s">
        <v>5285</v>
      </c>
      <c r="E1446" s="626" t="s">
        <v>5280</v>
      </c>
      <c r="F1446" s="629">
        <v>2665</v>
      </c>
      <c r="G1446" s="629">
        <v>2126670</v>
      </c>
      <c r="H1446" s="629">
        <v>1</v>
      </c>
      <c r="I1446" s="629">
        <v>798</v>
      </c>
      <c r="J1446" s="629">
        <v>3027</v>
      </c>
      <c r="K1446" s="629">
        <v>2421600</v>
      </c>
      <c r="L1446" s="629">
        <v>1.138681600812538</v>
      </c>
      <c r="M1446" s="629">
        <v>800</v>
      </c>
      <c r="N1446" s="629">
        <v>3236</v>
      </c>
      <c r="O1446" s="629">
        <v>2598508</v>
      </c>
      <c r="P1446" s="642">
        <v>1.2218670503651248</v>
      </c>
      <c r="Q1446" s="630">
        <v>803</v>
      </c>
    </row>
    <row r="1447" spans="1:17" ht="14.4" customHeight="1" x14ac:dyDescent="0.3">
      <c r="A1447" s="625" t="s">
        <v>6225</v>
      </c>
      <c r="B1447" s="626" t="s">
        <v>5138</v>
      </c>
      <c r="C1447" s="626" t="s">
        <v>5155</v>
      </c>
      <c r="D1447" s="626" t="s">
        <v>5286</v>
      </c>
      <c r="E1447" s="626" t="s">
        <v>5280</v>
      </c>
      <c r="F1447" s="629">
        <v>227</v>
      </c>
      <c r="G1447" s="629">
        <v>209748</v>
      </c>
      <c r="H1447" s="629">
        <v>1</v>
      </c>
      <c r="I1447" s="629">
        <v>924</v>
      </c>
      <c r="J1447" s="629">
        <v>439</v>
      </c>
      <c r="K1447" s="629">
        <v>406514</v>
      </c>
      <c r="L1447" s="629">
        <v>1.9381066803974294</v>
      </c>
      <c r="M1447" s="629">
        <v>926</v>
      </c>
      <c r="N1447" s="629">
        <v>401</v>
      </c>
      <c r="O1447" s="629">
        <v>372529</v>
      </c>
      <c r="P1447" s="642">
        <v>1.776078913744112</v>
      </c>
      <c r="Q1447" s="630">
        <v>929</v>
      </c>
    </row>
    <row r="1448" spans="1:17" ht="14.4" customHeight="1" x14ac:dyDescent="0.3">
      <c r="A1448" s="625" t="s">
        <v>6225</v>
      </c>
      <c r="B1448" s="626" t="s">
        <v>5138</v>
      </c>
      <c r="C1448" s="626" t="s">
        <v>5155</v>
      </c>
      <c r="D1448" s="626" t="s">
        <v>5287</v>
      </c>
      <c r="E1448" s="626" t="s">
        <v>5280</v>
      </c>
      <c r="F1448" s="629">
        <v>8</v>
      </c>
      <c r="G1448" s="629">
        <v>8056</v>
      </c>
      <c r="H1448" s="629">
        <v>1</v>
      </c>
      <c r="I1448" s="629">
        <v>1007</v>
      </c>
      <c r="J1448" s="629">
        <v>18</v>
      </c>
      <c r="K1448" s="629">
        <v>18162</v>
      </c>
      <c r="L1448" s="629">
        <v>2.2544687189672294</v>
      </c>
      <c r="M1448" s="629">
        <v>1009</v>
      </c>
      <c r="N1448" s="629">
        <v>6</v>
      </c>
      <c r="O1448" s="629">
        <v>6072</v>
      </c>
      <c r="P1448" s="642">
        <v>0.7537239324726912</v>
      </c>
      <c r="Q1448" s="630">
        <v>1012</v>
      </c>
    </row>
    <row r="1449" spans="1:17" ht="14.4" customHeight="1" x14ac:dyDescent="0.3">
      <c r="A1449" s="625" t="s">
        <v>6225</v>
      </c>
      <c r="B1449" s="626" t="s">
        <v>5138</v>
      </c>
      <c r="C1449" s="626" t="s">
        <v>5155</v>
      </c>
      <c r="D1449" s="626" t="s">
        <v>5225</v>
      </c>
      <c r="E1449" s="626" t="s">
        <v>5206</v>
      </c>
      <c r="F1449" s="629">
        <v>35</v>
      </c>
      <c r="G1449" s="629">
        <v>15120</v>
      </c>
      <c r="H1449" s="629">
        <v>1</v>
      </c>
      <c r="I1449" s="629">
        <v>432</v>
      </c>
      <c r="J1449" s="629">
        <v>36</v>
      </c>
      <c r="K1449" s="629">
        <v>15660</v>
      </c>
      <c r="L1449" s="629">
        <v>1.0357142857142858</v>
      </c>
      <c r="M1449" s="629">
        <v>435</v>
      </c>
      <c r="N1449" s="629">
        <v>47</v>
      </c>
      <c r="O1449" s="629">
        <v>20633</v>
      </c>
      <c r="P1449" s="642">
        <v>1.3646164021164022</v>
      </c>
      <c r="Q1449" s="630">
        <v>439</v>
      </c>
    </row>
    <row r="1450" spans="1:17" ht="14.4" customHeight="1" x14ac:dyDescent="0.3">
      <c r="A1450" s="625" t="s">
        <v>6225</v>
      </c>
      <c r="B1450" s="626" t="s">
        <v>5138</v>
      </c>
      <c r="C1450" s="626" t="s">
        <v>5155</v>
      </c>
      <c r="D1450" s="626" t="s">
        <v>5226</v>
      </c>
      <c r="E1450" s="626" t="s">
        <v>5208</v>
      </c>
      <c r="F1450" s="629">
        <v>125</v>
      </c>
      <c r="G1450" s="629">
        <v>53250</v>
      </c>
      <c r="H1450" s="629">
        <v>1</v>
      </c>
      <c r="I1450" s="629">
        <v>426</v>
      </c>
      <c r="J1450" s="629">
        <v>150</v>
      </c>
      <c r="K1450" s="629">
        <v>64200</v>
      </c>
      <c r="L1450" s="629">
        <v>1.2056338028169014</v>
      </c>
      <c r="M1450" s="629">
        <v>428</v>
      </c>
      <c r="N1450" s="629">
        <v>151</v>
      </c>
      <c r="O1450" s="629">
        <v>65081</v>
      </c>
      <c r="P1450" s="642">
        <v>1.2221784037558685</v>
      </c>
      <c r="Q1450" s="630">
        <v>431</v>
      </c>
    </row>
    <row r="1451" spans="1:17" ht="14.4" customHeight="1" x14ac:dyDescent="0.3">
      <c r="A1451" s="625" t="s">
        <v>6225</v>
      </c>
      <c r="B1451" s="626" t="s">
        <v>5138</v>
      </c>
      <c r="C1451" s="626" t="s">
        <v>5155</v>
      </c>
      <c r="D1451" s="626" t="s">
        <v>5293</v>
      </c>
      <c r="E1451" s="626" t="s">
        <v>5210</v>
      </c>
      <c r="F1451" s="629">
        <v>555</v>
      </c>
      <c r="G1451" s="629">
        <v>324120</v>
      </c>
      <c r="H1451" s="629">
        <v>1</v>
      </c>
      <c r="I1451" s="629">
        <v>584</v>
      </c>
      <c r="J1451" s="629">
        <v>442</v>
      </c>
      <c r="K1451" s="629">
        <v>259012</v>
      </c>
      <c r="L1451" s="629">
        <v>0.79912378131556216</v>
      </c>
      <c r="M1451" s="629">
        <v>586</v>
      </c>
      <c r="N1451" s="629">
        <v>479</v>
      </c>
      <c r="O1451" s="629">
        <v>282131</v>
      </c>
      <c r="P1451" s="642">
        <v>0.87045230161668519</v>
      </c>
      <c r="Q1451" s="630">
        <v>589</v>
      </c>
    </row>
    <row r="1452" spans="1:17" ht="14.4" customHeight="1" x14ac:dyDescent="0.3">
      <c r="A1452" s="625" t="s">
        <v>6225</v>
      </c>
      <c r="B1452" s="626" t="s">
        <v>5138</v>
      </c>
      <c r="C1452" s="626" t="s">
        <v>5155</v>
      </c>
      <c r="D1452" s="626" t="s">
        <v>5288</v>
      </c>
      <c r="E1452" s="626" t="s">
        <v>5210</v>
      </c>
      <c r="F1452" s="629">
        <v>36</v>
      </c>
      <c r="G1452" s="629">
        <v>28656</v>
      </c>
      <c r="H1452" s="629">
        <v>1</v>
      </c>
      <c r="I1452" s="629">
        <v>796</v>
      </c>
      <c r="J1452" s="629">
        <v>30</v>
      </c>
      <c r="K1452" s="629">
        <v>23940</v>
      </c>
      <c r="L1452" s="629">
        <v>0.835427135678392</v>
      </c>
      <c r="M1452" s="629">
        <v>798</v>
      </c>
      <c r="N1452" s="629">
        <v>71</v>
      </c>
      <c r="O1452" s="629">
        <v>56871</v>
      </c>
      <c r="P1452" s="642">
        <v>1.9846105527638191</v>
      </c>
      <c r="Q1452" s="630">
        <v>801</v>
      </c>
    </row>
    <row r="1453" spans="1:17" ht="14.4" customHeight="1" x14ac:dyDescent="0.3">
      <c r="A1453" s="625" t="s">
        <v>6225</v>
      </c>
      <c r="B1453" s="626" t="s">
        <v>5138</v>
      </c>
      <c r="C1453" s="626" t="s">
        <v>5155</v>
      </c>
      <c r="D1453" s="626" t="s">
        <v>5313</v>
      </c>
      <c r="E1453" s="626" t="s">
        <v>5210</v>
      </c>
      <c r="F1453" s="629"/>
      <c r="G1453" s="629"/>
      <c r="H1453" s="629"/>
      <c r="I1453" s="629"/>
      <c r="J1453" s="629"/>
      <c r="K1453" s="629"/>
      <c r="L1453" s="629"/>
      <c r="M1453" s="629"/>
      <c r="N1453" s="629">
        <v>1</v>
      </c>
      <c r="O1453" s="629">
        <v>851</v>
      </c>
      <c r="P1453" s="642"/>
      <c r="Q1453" s="630">
        <v>851</v>
      </c>
    </row>
    <row r="1454" spans="1:17" ht="14.4" customHeight="1" x14ac:dyDescent="0.3">
      <c r="A1454" s="625" t="s">
        <v>6225</v>
      </c>
      <c r="B1454" s="626" t="s">
        <v>5138</v>
      </c>
      <c r="C1454" s="626" t="s">
        <v>5155</v>
      </c>
      <c r="D1454" s="626" t="s">
        <v>5289</v>
      </c>
      <c r="E1454" s="626" t="s">
        <v>5212</v>
      </c>
      <c r="F1454" s="629">
        <v>127</v>
      </c>
      <c r="G1454" s="629">
        <v>88646</v>
      </c>
      <c r="H1454" s="629">
        <v>1</v>
      </c>
      <c r="I1454" s="629">
        <v>698</v>
      </c>
      <c r="J1454" s="629">
        <v>106</v>
      </c>
      <c r="K1454" s="629">
        <v>74306</v>
      </c>
      <c r="L1454" s="629">
        <v>0.83823297159488297</v>
      </c>
      <c r="M1454" s="629">
        <v>701</v>
      </c>
      <c r="N1454" s="629">
        <v>137</v>
      </c>
      <c r="O1454" s="629">
        <v>96585</v>
      </c>
      <c r="P1454" s="642">
        <v>1.0895584685152178</v>
      </c>
      <c r="Q1454" s="630">
        <v>705</v>
      </c>
    </row>
    <row r="1455" spans="1:17" ht="14.4" customHeight="1" x14ac:dyDescent="0.3">
      <c r="A1455" s="625" t="s">
        <v>6225</v>
      </c>
      <c r="B1455" s="626" t="s">
        <v>5138</v>
      </c>
      <c r="C1455" s="626" t="s">
        <v>5155</v>
      </c>
      <c r="D1455" s="626" t="s">
        <v>5227</v>
      </c>
      <c r="E1455" s="626" t="s">
        <v>5214</v>
      </c>
      <c r="F1455" s="629">
        <v>12</v>
      </c>
      <c r="G1455" s="629">
        <v>9756</v>
      </c>
      <c r="H1455" s="629">
        <v>1</v>
      </c>
      <c r="I1455" s="629">
        <v>813</v>
      </c>
      <c r="J1455" s="629">
        <v>20</v>
      </c>
      <c r="K1455" s="629">
        <v>16300</v>
      </c>
      <c r="L1455" s="629">
        <v>1.6707667076670767</v>
      </c>
      <c r="M1455" s="629">
        <v>815</v>
      </c>
      <c r="N1455" s="629">
        <v>23</v>
      </c>
      <c r="O1455" s="629">
        <v>18814</v>
      </c>
      <c r="P1455" s="642">
        <v>1.9284542845428454</v>
      </c>
      <c r="Q1455" s="630">
        <v>818</v>
      </c>
    </row>
    <row r="1456" spans="1:17" ht="14.4" customHeight="1" x14ac:dyDescent="0.3">
      <c r="A1456" s="625" t="s">
        <v>6225</v>
      </c>
      <c r="B1456" s="626" t="s">
        <v>5138</v>
      </c>
      <c r="C1456" s="626" t="s">
        <v>5155</v>
      </c>
      <c r="D1456" s="626" t="s">
        <v>5228</v>
      </c>
      <c r="E1456" s="626" t="s">
        <v>5220</v>
      </c>
      <c r="F1456" s="629">
        <v>464</v>
      </c>
      <c r="G1456" s="629">
        <v>95120</v>
      </c>
      <c r="H1456" s="629">
        <v>1</v>
      </c>
      <c r="I1456" s="629">
        <v>205</v>
      </c>
      <c r="J1456" s="629">
        <v>553</v>
      </c>
      <c r="K1456" s="629">
        <v>113918</v>
      </c>
      <c r="L1456" s="629">
        <v>1.1976240538267451</v>
      </c>
      <c r="M1456" s="629">
        <v>206</v>
      </c>
      <c r="N1456" s="629">
        <v>863</v>
      </c>
      <c r="O1456" s="629">
        <v>178641</v>
      </c>
      <c r="P1456" s="642">
        <v>1.8780592935239697</v>
      </c>
      <c r="Q1456" s="630">
        <v>207</v>
      </c>
    </row>
    <row r="1457" spans="1:17" ht="14.4" customHeight="1" x14ac:dyDescent="0.3">
      <c r="A1457" s="625" t="s">
        <v>6225</v>
      </c>
      <c r="B1457" s="626" t="s">
        <v>5138</v>
      </c>
      <c r="C1457" s="626" t="s">
        <v>5155</v>
      </c>
      <c r="D1457" s="626" t="s">
        <v>5231</v>
      </c>
      <c r="E1457" s="626" t="s">
        <v>5232</v>
      </c>
      <c r="F1457" s="629">
        <v>8</v>
      </c>
      <c r="G1457" s="629">
        <v>2592</v>
      </c>
      <c r="H1457" s="629">
        <v>1</v>
      </c>
      <c r="I1457" s="629">
        <v>324</v>
      </c>
      <c r="J1457" s="629">
        <v>26</v>
      </c>
      <c r="K1457" s="629">
        <v>8476</v>
      </c>
      <c r="L1457" s="629">
        <v>3.2700617283950617</v>
      </c>
      <c r="M1457" s="629">
        <v>326</v>
      </c>
      <c r="N1457" s="629">
        <v>7</v>
      </c>
      <c r="O1457" s="629">
        <v>2289</v>
      </c>
      <c r="P1457" s="642">
        <v>0.88310185185185186</v>
      </c>
      <c r="Q1457" s="630">
        <v>327</v>
      </c>
    </row>
    <row r="1458" spans="1:17" ht="14.4" customHeight="1" x14ac:dyDescent="0.3">
      <c r="A1458" s="625" t="s">
        <v>6225</v>
      </c>
      <c r="B1458" s="626" t="s">
        <v>5138</v>
      </c>
      <c r="C1458" s="626" t="s">
        <v>5155</v>
      </c>
      <c r="D1458" s="626" t="s">
        <v>5239</v>
      </c>
      <c r="E1458" s="626" t="s">
        <v>5240</v>
      </c>
      <c r="F1458" s="629"/>
      <c r="G1458" s="629"/>
      <c r="H1458" s="629"/>
      <c r="I1458" s="629"/>
      <c r="J1458" s="629">
        <v>2</v>
      </c>
      <c r="K1458" s="629">
        <v>0</v>
      </c>
      <c r="L1458" s="629"/>
      <c r="M1458" s="629">
        <v>0</v>
      </c>
      <c r="N1458" s="629">
        <v>1</v>
      </c>
      <c r="O1458" s="629">
        <v>0</v>
      </c>
      <c r="P1458" s="642"/>
      <c r="Q1458" s="630">
        <v>0</v>
      </c>
    </row>
    <row r="1459" spans="1:17" ht="14.4" customHeight="1" x14ac:dyDescent="0.3">
      <c r="A1459" s="625" t="s">
        <v>6226</v>
      </c>
      <c r="B1459" s="626" t="s">
        <v>5138</v>
      </c>
      <c r="C1459" s="626" t="s">
        <v>5155</v>
      </c>
      <c r="D1459" s="626" t="s">
        <v>5273</v>
      </c>
      <c r="E1459" s="626" t="s">
        <v>5274</v>
      </c>
      <c r="F1459" s="629">
        <v>2</v>
      </c>
      <c r="G1459" s="629">
        <v>1700</v>
      </c>
      <c r="H1459" s="629">
        <v>1</v>
      </c>
      <c r="I1459" s="629">
        <v>850</v>
      </c>
      <c r="J1459" s="629">
        <v>1</v>
      </c>
      <c r="K1459" s="629">
        <v>852</v>
      </c>
      <c r="L1459" s="629">
        <v>0.50117647058823533</v>
      </c>
      <c r="M1459" s="629">
        <v>852</v>
      </c>
      <c r="N1459" s="629">
        <v>3</v>
      </c>
      <c r="O1459" s="629">
        <v>2109</v>
      </c>
      <c r="P1459" s="642">
        <v>1.2405882352941175</v>
      </c>
      <c r="Q1459" s="630">
        <v>703</v>
      </c>
    </row>
    <row r="1460" spans="1:17" ht="14.4" customHeight="1" x14ac:dyDescent="0.3">
      <c r="A1460" s="625" t="s">
        <v>6226</v>
      </c>
      <c r="B1460" s="626" t="s">
        <v>5138</v>
      </c>
      <c r="C1460" s="626" t="s">
        <v>5155</v>
      </c>
      <c r="D1460" s="626" t="s">
        <v>5170</v>
      </c>
      <c r="E1460" s="626" t="s">
        <v>5171</v>
      </c>
      <c r="F1460" s="629"/>
      <c r="G1460" s="629"/>
      <c r="H1460" s="629"/>
      <c r="I1460" s="629"/>
      <c r="J1460" s="629">
        <v>1</v>
      </c>
      <c r="K1460" s="629">
        <v>34</v>
      </c>
      <c r="L1460" s="629"/>
      <c r="M1460" s="629">
        <v>34</v>
      </c>
      <c r="N1460" s="629"/>
      <c r="O1460" s="629"/>
      <c r="P1460" s="642"/>
      <c r="Q1460" s="630"/>
    </row>
    <row r="1461" spans="1:17" ht="14.4" customHeight="1" x14ac:dyDescent="0.3">
      <c r="A1461" s="625" t="s">
        <v>6226</v>
      </c>
      <c r="B1461" s="626" t="s">
        <v>5138</v>
      </c>
      <c r="C1461" s="626" t="s">
        <v>5155</v>
      </c>
      <c r="D1461" s="626" t="s">
        <v>5174</v>
      </c>
      <c r="E1461" s="626" t="s">
        <v>5175</v>
      </c>
      <c r="F1461" s="629"/>
      <c r="G1461" s="629"/>
      <c r="H1461" s="629"/>
      <c r="I1461" s="629"/>
      <c r="J1461" s="629"/>
      <c r="K1461" s="629"/>
      <c r="L1461" s="629"/>
      <c r="M1461" s="629"/>
      <c r="N1461" s="629">
        <v>0</v>
      </c>
      <c r="O1461" s="629">
        <v>0</v>
      </c>
      <c r="P1461" s="642"/>
      <c r="Q1461" s="630"/>
    </row>
    <row r="1462" spans="1:17" ht="14.4" customHeight="1" x14ac:dyDescent="0.3">
      <c r="A1462" s="625" t="s">
        <v>6226</v>
      </c>
      <c r="B1462" s="626" t="s">
        <v>5138</v>
      </c>
      <c r="C1462" s="626" t="s">
        <v>5155</v>
      </c>
      <c r="D1462" s="626" t="s">
        <v>5184</v>
      </c>
      <c r="E1462" s="626" t="s">
        <v>5183</v>
      </c>
      <c r="F1462" s="629">
        <v>1</v>
      </c>
      <c r="G1462" s="629">
        <v>77</v>
      </c>
      <c r="H1462" s="629">
        <v>1</v>
      </c>
      <c r="I1462" s="629">
        <v>77</v>
      </c>
      <c r="J1462" s="629"/>
      <c r="K1462" s="629"/>
      <c r="L1462" s="629"/>
      <c r="M1462" s="629"/>
      <c r="N1462" s="629"/>
      <c r="O1462" s="629"/>
      <c r="P1462" s="642"/>
      <c r="Q1462" s="630"/>
    </row>
    <row r="1463" spans="1:17" ht="14.4" customHeight="1" x14ac:dyDescent="0.3">
      <c r="A1463" s="625" t="s">
        <v>6226</v>
      </c>
      <c r="B1463" s="626" t="s">
        <v>5138</v>
      </c>
      <c r="C1463" s="626" t="s">
        <v>5155</v>
      </c>
      <c r="D1463" s="626" t="s">
        <v>5185</v>
      </c>
      <c r="E1463" s="626" t="s">
        <v>5186</v>
      </c>
      <c r="F1463" s="629">
        <v>11</v>
      </c>
      <c r="G1463" s="629">
        <v>2530</v>
      </c>
      <c r="H1463" s="629">
        <v>1</v>
      </c>
      <c r="I1463" s="629">
        <v>230</v>
      </c>
      <c r="J1463" s="629">
        <v>11</v>
      </c>
      <c r="K1463" s="629">
        <v>2541</v>
      </c>
      <c r="L1463" s="629">
        <v>1.0043478260869565</v>
      </c>
      <c r="M1463" s="629">
        <v>231</v>
      </c>
      <c r="N1463" s="629">
        <v>15</v>
      </c>
      <c r="O1463" s="629">
        <v>3480</v>
      </c>
      <c r="P1463" s="642">
        <v>1.3754940711462451</v>
      </c>
      <c r="Q1463" s="630">
        <v>232</v>
      </c>
    </row>
    <row r="1464" spans="1:17" ht="14.4" customHeight="1" x14ac:dyDescent="0.3">
      <c r="A1464" s="625" t="s">
        <v>6226</v>
      </c>
      <c r="B1464" s="626" t="s">
        <v>5138</v>
      </c>
      <c r="C1464" s="626" t="s">
        <v>5155</v>
      </c>
      <c r="D1464" s="626" t="s">
        <v>5187</v>
      </c>
      <c r="E1464" s="626" t="s">
        <v>5188</v>
      </c>
      <c r="F1464" s="629"/>
      <c r="G1464" s="629"/>
      <c r="H1464" s="629"/>
      <c r="I1464" s="629"/>
      <c r="J1464" s="629">
        <v>7</v>
      </c>
      <c r="K1464" s="629">
        <v>812</v>
      </c>
      <c r="L1464" s="629"/>
      <c r="M1464" s="629">
        <v>116</v>
      </c>
      <c r="N1464" s="629"/>
      <c r="O1464" s="629"/>
      <c r="P1464" s="642"/>
      <c r="Q1464" s="630"/>
    </row>
    <row r="1465" spans="1:17" ht="14.4" customHeight="1" x14ac:dyDescent="0.3">
      <c r="A1465" s="625" t="s">
        <v>6226</v>
      </c>
      <c r="B1465" s="626" t="s">
        <v>5138</v>
      </c>
      <c r="C1465" s="626" t="s">
        <v>5155</v>
      </c>
      <c r="D1465" s="626" t="s">
        <v>5193</v>
      </c>
      <c r="E1465" s="626" t="s">
        <v>5194</v>
      </c>
      <c r="F1465" s="629">
        <v>1</v>
      </c>
      <c r="G1465" s="629">
        <v>294</v>
      </c>
      <c r="H1465" s="629">
        <v>1</v>
      </c>
      <c r="I1465" s="629">
        <v>294</v>
      </c>
      <c r="J1465" s="629">
        <v>1</v>
      </c>
      <c r="K1465" s="629">
        <v>295</v>
      </c>
      <c r="L1465" s="629">
        <v>1.0034013605442176</v>
      </c>
      <c r="M1465" s="629">
        <v>295</v>
      </c>
      <c r="N1465" s="629"/>
      <c r="O1465" s="629"/>
      <c r="P1465" s="642"/>
      <c r="Q1465" s="630"/>
    </row>
    <row r="1466" spans="1:17" ht="14.4" customHeight="1" x14ac:dyDescent="0.3">
      <c r="A1466" s="625" t="s">
        <v>6226</v>
      </c>
      <c r="B1466" s="626" t="s">
        <v>5138</v>
      </c>
      <c r="C1466" s="626" t="s">
        <v>5155</v>
      </c>
      <c r="D1466" s="626" t="s">
        <v>5201</v>
      </c>
      <c r="E1466" s="626" t="s">
        <v>5202</v>
      </c>
      <c r="F1466" s="629">
        <v>1</v>
      </c>
      <c r="G1466" s="629">
        <v>80</v>
      </c>
      <c r="H1466" s="629">
        <v>1</v>
      </c>
      <c r="I1466" s="629">
        <v>80</v>
      </c>
      <c r="J1466" s="629">
        <v>10</v>
      </c>
      <c r="K1466" s="629">
        <v>810</v>
      </c>
      <c r="L1466" s="629">
        <v>10.125</v>
      </c>
      <c r="M1466" s="629">
        <v>81</v>
      </c>
      <c r="N1466" s="629"/>
      <c r="O1466" s="629"/>
      <c r="P1466" s="642"/>
      <c r="Q1466" s="630"/>
    </row>
    <row r="1467" spans="1:17" ht="14.4" customHeight="1" x14ac:dyDescent="0.3">
      <c r="A1467" s="625" t="s">
        <v>6226</v>
      </c>
      <c r="B1467" s="626" t="s">
        <v>5138</v>
      </c>
      <c r="C1467" s="626" t="s">
        <v>5155</v>
      </c>
      <c r="D1467" s="626" t="s">
        <v>5205</v>
      </c>
      <c r="E1467" s="626" t="s">
        <v>5206</v>
      </c>
      <c r="F1467" s="629"/>
      <c r="G1467" s="629"/>
      <c r="H1467" s="629"/>
      <c r="I1467" s="629"/>
      <c r="J1467" s="629">
        <v>1</v>
      </c>
      <c r="K1467" s="629">
        <v>333</v>
      </c>
      <c r="L1467" s="629"/>
      <c r="M1467" s="629">
        <v>333</v>
      </c>
      <c r="N1467" s="629"/>
      <c r="O1467" s="629"/>
      <c r="P1467" s="642"/>
      <c r="Q1467" s="630"/>
    </row>
    <row r="1468" spans="1:17" ht="14.4" customHeight="1" x14ac:dyDescent="0.3">
      <c r="A1468" s="625" t="s">
        <v>6226</v>
      </c>
      <c r="B1468" s="626" t="s">
        <v>5138</v>
      </c>
      <c r="C1468" s="626" t="s">
        <v>5155</v>
      </c>
      <c r="D1468" s="626" t="s">
        <v>5221</v>
      </c>
      <c r="E1468" s="626" t="s">
        <v>5194</v>
      </c>
      <c r="F1468" s="629"/>
      <c r="G1468" s="629"/>
      <c r="H1468" s="629"/>
      <c r="I1468" s="629"/>
      <c r="J1468" s="629">
        <v>1</v>
      </c>
      <c r="K1468" s="629">
        <v>362</v>
      </c>
      <c r="L1468" s="629"/>
      <c r="M1468" s="629">
        <v>362</v>
      </c>
      <c r="N1468" s="629"/>
      <c r="O1468" s="629"/>
      <c r="P1468" s="642"/>
      <c r="Q1468" s="630"/>
    </row>
    <row r="1469" spans="1:17" ht="14.4" customHeight="1" x14ac:dyDescent="0.3">
      <c r="A1469" s="625" t="s">
        <v>6226</v>
      </c>
      <c r="B1469" s="626" t="s">
        <v>5138</v>
      </c>
      <c r="C1469" s="626" t="s">
        <v>5155</v>
      </c>
      <c r="D1469" s="626" t="s">
        <v>5223</v>
      </c>
      <c r="E1469" s="626" t="s">
        <v>5198</v>
      </c>
      <c r="F1469" s="629"/>
      <c r="G1469" s="629"/>
      <c r="H1469" s="629"/>
      <c r="I1469" s="629"/>
      <c r="J1469" s="629"/>
      <c r="K1469" s="629"/>
      <c r="L1469" s="629"/>
      <c r="M1469" s="629"/>
      <c r="N1469" s="629">
        <v>1</v>
      </c>
      <c r="O1469" s="629">
        <v>553</v>
      </c>
      <c r="P1469" s="642"/>
      <c r="Q1469" s="630">
        <v>553</v>
      </c>
    </row>
    <row r="1470" spans="1:17" ht="14.4" customHeight="1" x14ac:dyDescent="0.3">
      <c r="A1470" s="625" t="s">
        <v>6226</v>
      </c>
      <c r="B1470" s="626" t="s">
        <v>5138</v>
      </c>
      <c r="C1470" s="626" t="s">
        <v>5155</v>
      </c>
      <c r="D1470" s="626" t="s">
        <v>5285</v>
      </c>
      <c r="E1470" s="626" t="s">
        <v>5280</v>
      </c>
      <c r="F1470" s="629"/>
      <c r="G1470" s="629"/>
      <c r="H1470" s="629"/>
      <c r="I1470" s="629"/>
      <c r="J1470" s="629">
        <v>13</v>
      </c>
      <c r="K1470" s="629">
        <v>10400</v>
      </c>
      <c r="L1470" s="629"/>
      <c r="M1470" s="629">
        <v>800</v>
      </c>
      <c r="N1470" s="629"/>
      <c r="O1470" s="629"/>
      <c r="P1470" s="642"/>
      <c r="Q1470" s="630"/>
    </row>
    <row r="1471" spans="1:17" ht="14.4" customHeight="1" x14ac:dyDescent="0.3">
      <c r="A1471" s="625" t="s">
        <v>6226</v>
      </c>
      <c r="B1471" s="626" t="s">
        <v>5138</v>
      </c>
      <c r="C1471" s="626" t="s">
        <v>5155</v>
      </c>
      <c r="D1471" s="626" t="s">
        <v>5228</v>
      </c>
      <c r="E1471" s="626" t="s">
        <v>5220</v>
      </c>
      <c r="F1471" s="629"/>
      <c r="G1471" s="629"/>
      <c r="H1471" s="629"/>
      <c r="I1471" s="629"/>
      <c r="J1471" s="629">
        <v>3</v>
      </c>
      <c r="K1471" s="629">
        <v>618</v>
      </c>
      <c r="L1471" s="629"/>
      <c r="M1471" s="629">
        <v>206</v>
      </c>
      <c r="N1471" s="629"/>
      <c r="O1471" s="629"/>
      <c r="P1471" s="642"/>
      <c r="Q1471" s="630"/>
    </row>
    <row r="1472" spans="1:17" ht="14.4" customHeight="1" x14ac:dyDescent="0.3">
      <c r="A1472" s="625" t="s">
        <v>6226</v>
      </c>
      <c r="B1472" s="626" t="s">
        <v>5138</v>
      </c>
      <c r="C1472" s="626" t="s">
        <v>5155</v>
      </c>
      <c r="D1472" s="626" t="s">
        <v>5231</v>
      </c>
      <c r="E1472" s="626" t="s">
        <v>5232</v>
      </c>
      <c r="F1472" s="629"/>
      <c r="G1472" s="629"/>
      <c r="H1472" s="629"/>
      <c r="I1472" s="629"/>
      <c r="J1472" s="629"/>
      <c r="K1472" s="629"/>
      <c r="L1472" s="629"/>
      <c r="M1472" s="629"/>
      <c r="N1472" s="629">
        <v>4</v>
      </c>
      <c r="O1472" s="629">
        <v>1308</v>
      </c>
      <c r="P1472" s="642"/>
      <c r="Q1472" s="630">
        <v>327</v>
      </c>
    </row>
    <row r="1473" spans="1:17" ht="14.4" customHeight="1" x14ac:dyDescent="0.3">
      <c r="A1473" s="625" t="s">
        <v>6226</v>
      </c>
      <c r="B1473" s="626" t="s">
        <v>5138</v>
      </c>
      <c r="C1473" s="626" t="s">
        <v>5155</v>
      </c>
      <c r="D1473" s="626" t="s">
        <v>5233</v>
      </c>
      <c r="E1473" s="626" t="s">
        <v>5234</v>
      </c>
      <c r="F1473" s="629"/>
      <c r="G1473" s="629"/>
      <c r="H1473" s="629"/>
      <c r="I1473" s="629"/>
      <c r="J1473" s="629"/>
      <c r="K1473" s="629"/>
      <c r="L1473" s="629"/>
      <c r="M1473" s="629"/>
      <c r="N1473" s="629">
        <v>1</v>
      </c>
      <c r="O1473" s="629">
        <v>163</v>
      </c>
      <c r="P1473" s="642"/>
      <c r="Q1473" s="630">
        <v>163</v>
      </c>
    </row>
    <row r="1474" spans="1:17" ht="14.4" customHeight="1" x14ac:dyDescent="0.3">
      <c r="A1474" s="625" t="s">
        <v>6227</v>
      </c>
      <c r="B1474" s="626" t="s">
        <v>5138</v>
      </c>
      <c r="C1474" s="626" t="s">
        <v>5155</v>
      </c>
      <c r="D1474" s="626" t="s">
        <v>5275</v>
      </c>
      <c r="E1474" s="626" t="s">
        <v>5276</v>
      </c>
      <c r="F1474" s="629"/>
      <c r="G1474" s="629"/>
      <c r="H1474" s="629"/>
      <c r="I1474" s="629"/>
      <c r="J1474" s="629"/>
      <c r="K1474" s="629"/>
      <c r="L1474" s="629"/>
      <c r="M1474" s="629"/>
      <c r="N1474" s="629">
        <v>1</v>
      </c>
      <c r="O1474" s="629">
        <v>185</v>
      </c>
      <c r="P1474" s="642"/>
      <c r="Q1474" s="630">
        <v>185</v>
      </c>
    </row>
    <row r="1475" spans="1:17" ht="14.4" customHeight="1" x14ac:dyDescent="0.3">
      <c r="A1475" s="625" t="s">
        <v>6227</v>
      </c>
      <c r="B1475" s="626" t="s">
        <v>5138</v>
      </c>
      <c r="C1475" s="626" t="s">
        <v>5155</v>
      </c>
      <c r="D1475" s="626" t="s">
        <v>5170</v>
      </c>
      <c r="E1475" s="626" t="s">
        <v>5171</v>
      </c>
      <c r="F1475" s="629"/>
      <c r="G1475" s="629"/>
      <c r="H1475" s="629"/>
      <c r="I1475" s="629"/>
      <c r="J1475" s="629">
        <v>1</v>
      </c>
      <c r="K1475" s="629">
        <v>34</v>
      </c>
      <c r="L1475" s="629"/>
      <c r="M1475" s="629">
        <v>34</v>
      </c>
      <c r="N1475" s="629"/>
      <c r="O1475" s="629"/>
      <c r="P1475" s="642"/>
      <c r="Q1475" s="630"/>
    </row>
    <row r="1476" spans="1:17" ht="14.4" customHeight="1" x14ac:dyDescent="0.3">
      <c r="A1476" s="625" t="s">
        <v>6227</v>
      </c>
      <c r="B1476" s="626" t="s">
        <v>5138</v>
      </c>
      <c r="C1476" s="626" t="s">
        <v>5155</v>
      </c>
      <c r="D1476" s="626" t="s">
        <v>5185</v>
      </c>
      <c r="E1476" s="626" t="s">
        <v>5186</v>
      </c>
      <c r="F1476" s="629">
        <v>2</v>
      </c>
      <c r="G1476" s="629">
        <v>460</v>
      </c>
      <c r="H1476" s="629">
        <v>1</v>
      </c>
      <c r="I1476" s="629">
        <v>230</v>
      </c>
      <c r="J1476" s="629">
        <v>11</v>
      </c>
      <c r="K1476" s="629">
        <v>2541</v>
      </c>
      <c r="L1476" s="629">
        <v>5.5239130434782613</v>
      </c>
      <c r="M1476" s="629">
        <v>231</v>
      </c>
      <c r="N1476" s="629">
        <v>10</v>
      </c>
      <c r="O1476" s="629">
        <v>2320</v>
      </c>
      <c r="P1476" s="642">
        <v>5.0434782608695654</v>
      </c>
      <c r="Q1476" s="630">
        <v>232</v>
      </c>
    </row>
    <row r="1477" spans="1:17" ht="14.4" customHeight="1" x14ac:dyDescent="0.3">
      <c r="A1477" s="625" t="s">
        <v>6227</v>
      </c>
      <c r="B1477" s="626" t="s">
        <v>5138</v>
      </c>
      <c r="C1477" s="626" t="s">
        <v>5155</v>
      </c>
      <c r="D1477" s="626" t="s">
        <v>5187</v>
      </c>
      <c r="E1477" s="626" t="s">
        <v>5188</v>
      </c>
      <c r="F1477" s="629"/>
      <c r="G1477" s="629"/>
      <c r="H1477" s="629"/>
      <c r="I1477" s="629"/>
      <c r="J1477" s="629">
        <v>2</v>
      </c>
      <c r="K1477" s="629">
        <v>232</v>
      </c>
      <c r="L1477" s="629"/>
      <c r="M1477" s="629">
        <v>116</v>
      </c>
      <c r="N1477" s="629"/>
      <c r="O1477" s="629"/>
      <c r="P1477" s="642"/>
      <c r="Q1477" s="630"/>
    </row>
    <row r="1478" spans="1:17" ht="14.4" customHeight="1" x14ac:dyDescent="0.3">
      <c r="A1478" s="625" t="s">
        <v>6227</v>
      </c>
      <c r="B1478" s="626" t="s">
        <v>5138</v>
      </c>
      <c r="C1478" s="626" t="s">
        <v>5155</v>
      </c>
      <c r="D1478" s="626" t="s">
        <v>5189</v>
      </c>
      <c r="E1478" s="626" t="s">
        <v>5190</v>
      </c>
      <c r="F1478" s="629"/>
      <c r="G1478" s="629"/>
      <c r="H1478" s="629"/>
      <c r="I1478" s="629"/>
      <c r="J1478" s="629">
        <v>3</v>
      </c>
      <c r="K1478" s="629">
        <v>333</v>
      </c>
      <c r="L1478" s="629"/>
      <c r="M1478" s="629">
        <v>111</v>
      </c>
      <c r="N1478" s="629">
        <v>3</v>
      </c>
      <c r="O1478" s="629">
        <v>336</v>
      </c>
      <c r="P1478" s="642"/>
      <c r="Q1478" s="630">
        <v>112</v>
      </c>
    </row>
    <row r="1479" spans="1:17" ht="14.4" customHeight="1" x14ac:dyDescent="0.3">
      <c r="A1479" s="625" t="s">
        <v>6227</v>
      </c>
      <c r="B1479" s="626" t="s">
        <v>5138</v>
      </c>
      <c r="C1479" s="626" t="s">
        <v>5155</v>
      </c>
      <c r="D1479" s="626" t="s">
        <v>5193</v>
      </c>
      <c r="E1479" s="626" t="s">
        <v>5194</v>
      </c>
      <c r="F1479" s="629"/>
      <c r="G1479" s="629"/>
      <c r="H1479" s="629"/>
      <c r="I1479" s="629"/>
      <c r="J1479" s="629"/>
      <c r="K1479" s="629"/>
      <c r="L1479" s="629"/>
      <c r="M1479" s="629"/>
      <c r="N1479" s="629">
        <v>6</v>
      </c>
      <c r="O1479" s="629">
        <v>1776</v>
      </c>
      <c r="P1479" s="642"/>
      <c r="Q1479" s="630">
        <v>296</v>
      </c>
    </row>
    <row r="1480" spans="1:17" ht="14.4" customHeight="1" x14ac:dyDescent="0.3">
      <c r="A1480" s="625" t="s">
        <v>6227</v>
      </c>
      <c r="B1480" s="626" t="s">
        <v>5138</v>
      </c>
      <c r="C1480" s="626" t="s">
        <v>5155</v>
      </c>
      <c r="D1480" s="626" t="s">
        <v>5197</v>
      </c>
      <c r="E1480" s="626" t="s">
        <v>5198</v>
      </c>
      <c r="F1480" s="629"/>
      <c r="G1480" s="629"/>
      <c r="H1480" s="629"/>
      <c r="I1480" s="629"/>
      <c r="J1480" s="629">
        <v>3</v>
      </c>
      <c r="K1480" s="629">
        <v>1449</v>
      </c>
      <c r="L1480" s="629"/>
      <c r="M1480" s="629">
        <v>483</v>
      </c>
      <c r="N1480" s="629"/>
      <c r="O1480" s="629"/>
      <c r="P1480" s="642"/>
      <c r="Q1480" s="630"/>
    </row>
    <row r="1481" spans="1:17" ht="14.4" customHeight="1" x14ac:dyDescent="0.3">
      <c r="A1481" s="625" t="s">
        <v>6227</v>
      </c>
      <c r="B1481" s="626" t="s">
        <v>5138</v>
      </c>
      <c r="C1481" s="626" t="s">
        <v>5155</v>
      </c>
      <c r="D1481" s="626" t="s">
        <v>5279</v>
      </c>
      <c r="E1481" s="626" t="s">
        <v>5280</v>
      </c>
      <c r="F1481" s="629"/>
      <c r="G1481" s="629"/>
      <c r="H1481" s="629"/>
      <c r="I1481" s="629"/>
      <c r="J1481" s="629">
        <v>25</v>
      </c>
      <c r="K1481" s="629">
        <v>18325</v>
      </c>
      <c r="L1481" s="629"/>
      <c r="M1481" s="629">
        <v>733</v>
      </c>
      <c r="N1481" s="629">
        <v>8</v>
      </c>
      <c r="O1481" s="629">
        <v>5872</v>
      </c>
      <c r="P1481" s="642"/>
      <c r="Q1481" s="630">
        <v>734</v>
      </c>
    </row>
    <row r="1482" spans="1:17" ht="14.4" customHeight="1" x14ac:dyDescent="0.3">
      <c r="A1482" s="625" t="s">
        <v>6227</v>
      </c>
      <c r="B1482" s="626" t="s">
        <v>5138</v>
      </c>
      <c r="C1482" s="626" t="s">
        <v>5155</v>
      </c>
      <c r="D1482" s="626" t="s">
        <v>5306</v>
      </c>
      <c r="E1482" s="626" t="s">
        <v>5280</v>
      </c>
      <c r="F1482" s="629"/>
      <c r="G1482" s="629"/>
      <c r="H1482" s="629"/>
      <c r="I1482" s="629"/>
      <c r="J1482" s="629">
        <v>15</v>
      </c>
      <c r="K1482" s="629">
        <v>14130</v>
      </c>
      <c r="L1482" s="629"/>
      <c r="M1482" s="629">
        <v>942</v>
      </c>
      <c r="N1482" s="629"/>
      <c r="O1482" s="629"/>
      <c r="P1482" s="642"/>
      <c r="Q1482" s="630"/>
    </row>
    <row r="1483" spans="1:17" ht="14.4" customHeight="1" x14ac:dyDescent="0.3">
      <c r="A1483" s="625" t="s">
        <v>6227</v>
      </c>
      <c r="B1483" s="626" t="s">
        <v>5138</v>
      </c>
      <c r="C1483" s="626" t="s">
        <v>5155</v>
      </c>
      <c r="D1483" s="626" t="s">
        <v>5201</v>
      </c>
      <c r="E1483" s="626" t="s">
        <v>5202</v>
      </c>
      <c r="F1483" s="629">
        <v>5</v>
      </c>
      <c r="G1483" s="629">
        <v>400</v>
      </c>
      <c r="H1483" s="629">
        <v>1</v>
      </c>
      <c r="I1483" s="629">
        <v>80</v>
      </c>
      <c r="J1483" s="629">
        <v>53</v>
      </c>
      <c r="K1483" s="629">
        <v>4293</v>
      </c>
      <c r="L1483" s="629">
        <v>10.7325</v>
      </c>
      <c r="M1483" s="629">
        <v>81</v>
      </c>
      <c r="N1483" s="629">
        <v>48</v>
      </c>
      <c r="O1483" s="629">
        <v>3936</v>
      </c>
      <c r="P1483" s="642">
        <v>9.84</v>
      </c>
      <c r="Q1483" s="630">
        <v>82</v>
      </c>
    </row>
    <row r="1484" spans="1:17" ht="14.4" customHeight="1" x14ac:dyDescent="0.3">
      <c r="A1484" s="625" t="s">
        <v>6227</v>
      </c>
      <c r="B1484" s="626" t="s">
        <v>5138</v>
      </c>
      <c r="C1484" s="626" t="s">
        <v>5155</v>
      </c>
      <c r="D1484" s="626" t="s">
        <v>5282</v>
      </c>
      <c r="E1484" s="626" t="s">
        <v>5283</v>
      </c>
      <c r="F1484" s="629">
        <v>8</v>
      </c>
      <c r="G1484" s="629">
        <v>4176</v>
      </c>
      <c r="H1484" s="629">
        <v>1</v>
      </c>
      <c r="I1484" s="629">
        <v>522</v>
      </c>
      <c r="J1484" s="629">
        <v>20</v>
      </c>
      <c r="K1484" s="629">
        <v>10460</v>
      </c>
      <c r="L1484" s="629">
        <v>2.5047892720306515</v>
      </c>
      <c r="M1484" s="629">
        <v>523</v>
      </c>
      <c r="N1484" s="629">
        <v>16</v>
      </c>
      <c r="O1484" s="629">
        <v>8384</v>
      </c>
      <c r="P1484" s="642">
        <v>2.0076628352490422</v>
      </c>
      <c r="Q1484" s="630">
        <v>524</v>
      </c>
    </row>
    <row r="1485" spans="1:17" ht="14.4" customHeight="1" x14ac:dyDescent="0.3">
      <c r="A1485" s="625" t="s">
        <v>6227</v>
      </c>
      <c r="B1485" s="626" t="s">
        <v>5138</v>
      </c>
      <c r="C1485" s="626" t="s">
        <v>5155</v>
      </c>
      <c r="D1485" s="626" t="s">
        <v>5217</v>
      </c>
      <c r="E1485" s="626" t="s">
        <v>5218</v>
      </c>
      <c r="F1485" s="629"/>
      <c r="G1485" s="629"/>
      <c r="H1485" s="629"/>
      <c r="I1485" s="629"/>
      <c r="J1485" s="629"/>
      <c r="K1485" s="629"/>
      <c r="L1485" s="629"/>
      <c r="M1485" s="629"/>
      <c r="N1485" s="629">
        <v>1</v>
      </c>
      <c r="O1485" s="629">
        <v>606</v>
      </c>
      <c r="P1485" s="642"/>
      <c r="Q1485" s="630">
        <v>606</v>
      </c>
    </row>
    <row r="1486" spans="1:17" ht="14.4" customHeight="1" x14ac:dyDescent="0.3">
      <c r="A1486" s="625" t="s">
        <v>6227</v>
      </c>
      <c r="B1486" s="626" t="s">
        <v>5138</v>
      </c>
      <c r="C1486" s="626" t="s">
        <v>5155</v>
      </c>
      <c r="D1486" s="626" t="s">
        <v>6228</v>
      </c>
      <c r="E1486" s="626" t="s">
        <v>6229</v>
      </c>
      <c r="F1486" s="629"/>
      <c r="G1486" s="629"/>
      <c r="H1486" s="629"/>
      <c r="I1486" s="629"/>
      <c r="J1486" s="629">
        <v>2</v>
      </c>
      <c r="K1486" s="629">
        <v>772</v>
      </c>
      <c r="L1486" s="629"/>
      <c r="M1486" s="629">
        <v>386</v>
      </c>
      <c r="N1486" s="629"/>
      <c r="O1486" s="629"/>
      <c r="P1486" s="642"/>
      <c r="Q1486" s="630"/>
    </row>
    <row r="1487" spans="1:17" ht="14.4" customHeight="1" x14ac:dyDescent="0.3">
      <c r="A1487" s="625" t="s">
        <v>6227</v>
      </c>
      <c r="B1487" s="626" t="s">
        <v>5138</v>
      </c>
      <c r="C1487" s="626" t="s">
        <v>5155</v>
      </c>
      <c r="D1487" s="626" t="s">
        <v>6230</v>
      </c>
      <c r="E1487" s="626" t="s">
        <v>6231</v>
      </c>
      <c r="F1487" s="629"/>
      <c r="G1487" s="629"/>
      <c r="H1487" s="629"/>
      <c r="I1487" s="629"/>
      <c r="J1487" s="629">
        <v>1</v>
      </c>
      <c r="K1487" s="629">
        <v>893</v>
      </c>
      <c r="L1487" s="629"/>
      <c r="M1487" s="629">
        <v>893</v>
      </c>
      <c r="N1487" s="629"/>
      <c r="O1487" s="629"/>
      <c r="P1487" s="642"/>
      <c r="Q1487" s="630"/>
    </row>
    <row r="1488" spans="1:17" ht="14.4" customHeight="1" x14ac:dyDescent="0.3">
      <c r="A1488" s="625" t="s">
        <v>6227</v>
      </c>
      <c r="B1488" s="626" t="s">
        <v>5138</v>
      </c>
      <c r="C1488" s="626" t="s">
        <v>5155</v>
      </c>
      <c r="D1488" s="626" t="s">
        <v>5307</v>
      </c>
      <c r="E1488" s="626" t="s">
        <v>5308</v>
      </c>
      <c r="F1488" s="629"/>
      <c r="G1488" s="629"/>
      <c r="H1488" s="629"/>
      <c r="I1488" s="629"/>
      <c r="J1488" s="629">
        <v>1</v>
      </c>
      <c r="K1488" s="629">
        <v>1364</v>
      </c>
      <c r="L1488" s="629"/>
      <c r="M1488" s="629">
        <v>1364</v>
      </c>
      <c r="N1488" s="629"/>
      <c r="O1488" s="629"/>
      <c r="P1488" s="642"/>
      <c r="Q1488" s="630"/>
    </row>
    <row r="1489" spans="1:17" ht="14.4" customHeight="1" x14ac:dyDescent="0.3">
      <c r="A1489" s="625" t="s">
        <v>6227</v>
      </c>
      <c r="B1489" s="626" t="s">
        <v>5138</v>
      </c>
      <c r="C1489" s="626" t="s">
        <v>5155</v>
      </c>
      <c r="D1489" s="626" t="s">
        <v>5219</v>
      </c>
      <c r="E1489" s="626" t="s">
        <v>5220</v>
      </c>
      <c r="F1489" s="629"/>
      <c r="G1489" s="629"/>
      <c r="H1489" s="629"/>
      <c r="I1489" s="629"/>
      <c r="J1489" s="629">
        <v>3</v>
      </c>
      <c r="K1489" s="629">
        <v>516</v>
      </c>
      <c r="L1489" s="629"/>
      <c r="M1489" s="629">
        <v>172</v>
      </c>
      <c r="N1489" s="629">
        <v>2</v>
      </c>
      <c r="O1489" s="629">
        <v>344</v>
      </c>
      <c r="P1489" s="642"/>
      <c r="Q1489" s="630">
        <v>172</v>
      </c>
    </row>
    <row r="1490" spans="1:17" ht="14.4" customHeight="1" x14ac:dyDescent="0.3">
      <c r="A1490" s="625" t="s">
        <v>6227</v>
      </c>
      <c r="B1490" s="626" t="s">
        <v>5138</v>
      </c>
      <c r="C1490" s="626" t="s">
        <v>5155</v>
      </c>
      <c r="D1490" s="626" t="s">
        <v>5221</v>
      </c>
      <c r="E1490" s="626" t="s">
        <v>5194</v>
      </c>
      <c r="F1490" s="629"/>
      <c r="G1490" s="629"/>
      <c r="H1490" s="629"/>
      <c r="I1490" s="629"/>
      <c r="J1490" s="629">
        <v>3</v>
      </c>
      <c r="K1490" s="629">
        <v>1086</v>
      </c>
      <c r="L1490" s="629"/>
      <c r="M1490" s="629">
        <v>362</v>
      </c>
      <c r="N1490" s="629"/>
      <c r="O1490" s="629"/>
      <c r="P1490" s="642"/>
      <c r="Q1490" s="630"/>
    </row>
    <row r="1491" spans="1:17" ht="14.4" customHeight="1" x14ac:dyDescent="0.3">
      <c r="A1491" s="625" t="s">
        <v>6227</v>
      </c>
      <c r="B1491" s="626" t="s">
        <v>5138</v>
      </c>
      <c r="C1491" s="626" t="s">
        <v>5155</v>
      </c>
      <c r="D1491" s="626" t="s">
        <v>5224</v>
      </c>
      <c r="E1491" s="626" t="s">
        <v>5200</v>
      </c>
      <c r="F1491" s="629"/>
      <c r="G1491" s="629"/>
      <c r="H1491" s="629"/>
      <c r="I1491" s="629"/>
      <c r="J1491" s="629"/>
      <c r="K1491" s="629"/>
      <c r="L1491" s="629"/>
      <c r="M1491" s="629"/>
      <c r="N1491" s="629">
        <v>2</v>
      </c>
      <c r="O1491" s="629">
        <v>1492</v>
      </c>
      <c r="P1491" s="642"/>
      <c r="Q1491" s="630">
        <v>746</v>
      </c>
    </row>
    <row r="1492" spans="1:17" ht="14.4" customHeight="1" x14ac:dyDescent="0.3">
      <c r="A1492" s="625" t="s">
        <v>6227</v>
      </c>
      <c r="B1492" s="626" t="s">
        <v>5138</v>
      </c>
      <c r="C1492" s="626" t="s">
        <v>5155</v>
      </c>
      <c r="D1492" s="626" t="s">
        <v>5285</v>
      </c>
      <c r="E1492" s="626" t="s">
        <v>5280</v>
      </c>
      <c r="F1492" s="629">
        <v>8</v>
      </c>
      <c r="G1492" s="629">
        <v>6384</v>
      </c>
      <c r="H1492" s="629">
        <v>1</v>
      </c>
      <c r="I1492" s="629">
        <v>798</v>
      </c>
      <c r="J1492" s="629">
        <v>13</v>
      </c>
      <c r="K1492" s="629">
        <v>10400</v>
      </c>
      <c r="L1492" s="629">
        <v>1.6290726817042607</v>
      </c>
      <c r="M1492" s="629">
        <v>800</v>
      </c>
      <c r="N1492" s="629">
        <v>20</v>
      </c>
      <c r="O1492" s="629">
        <v>16060</v>
      </c>
      <c r="P1492" s="642">
        <v>2.5156641604010024</v>
      </c>
      <c r="Q1492" s="630">
        <v>803</v>
      </c>
    </row>
    <row r="1493" spans="1:17" ht="14.4" customHeight="1" x14ac:dyDescent="0.3">
      <c r="A1493" s="625" t="s">
        <v>6227</v>
      </c>
      <c r="B1493" s="626" t="s">
        <v>5138</v>
      </c>
      <c r="C1493" s="626" t="s">
        <v>5155</v>
      </c>
      <c r="D1493" s="626" t="s">
        <v>5286</v>
      </c>
      <c r="E1493" s="626" t="s">
        <v>5280</v>
      </c>
      <c r="F1493" s="629"/>
      <c r="G1493" s="629"/>
      <c r="H1493" s="629"/>
      <c r="I1493" s="629"/>
      <c r="J1493" s="629"/>
      <c r="K1493" s="629"/>
      <c r="L1493" s="629"/>
      <c r="M1493" s="629"/>
      <c r="N1493" s="629">
        <v>12</v>
      </c>
      <c r="O1493" s="629">
        <v>11148</v>
      </c>
      <c r="P1493" s="642"/>
      <c r="Q1493" s="630">
        <v>929</v>
      </c>
    </row>
    <row r="1494" spans="1:17" ht="14.4" customHeight="1" x14ac:dyDescent="0.3">
      <c r="A1494" s="625" t="s">
        <v>6227</v>
      </c>
      <c r="B1494" s="626" t="s">
        <v>5138</v>
      </c>
      <c r="C1494" s="626" t="s">
        <v>5155</v>
      </c>
      <c r="D1494" s="626" t="s">
        <v>5228</v>
      </c>
      <c r="E1494" s="626" t="s">
        <v>5220</v>
      </c>
      <c r="F1494" s="629">
        <v>1</v>
      </c>
      <c r="G1494" s="629">
        <v>205</v>
      </c>
      <c r="H1494" s="629">
        <v>1</v>
      </c>
      <c r="I1494" s="629">
        <v>205</v>
      </c>
      <c r="J1494" s="629">
        <v>2</v>
      </c>
      <c r="K1494" s="629">
        <v>412</v>
      </c>
      <c r="L1494" s="629">
        <v>2.0097560975609756</v>
      </c>
      <c r="M1494" s="629">
        <v>206</v>
      </c>
      <c r="N1494" s="629">
        <v>4</v>
      </c>
      <c r="O1494" s="629">
        <v>828</v>
      </c>
      <c r="P1494" s="642">
        <v>4.0390243902439025</v>
      </c>
      <c r="Q1494" s="630">
        <v>207</v>
      </c>
    </row>
    <row r="1495" spans="1:17" ht="14.4" customHeight="1" x14ac:dyDescent="0.3">
      <c r="A1495" s="625" t="s">
        <v>6227</v>
      </c>
      <c r="B1495" s="626" t="s">
        <v>5138</v>
      </c>
      <c r="C1495" s="626" t="s">
        <v>5155</v>
      </c>
      <c r="D1495" s="626" t="s">
        <v>5231</v>
      </c>
      <c r="E1495" s="626" t="s">
        <v>5232</v>
      </c>
      <c r="F1495" s="629"/>
      <c r="G1495" s="629"/>
      <c r="H1495" s="629"/>
      <c r="I1495" s="629"/>
      <c r="J1495" s="629">
        <v>1</v>
      </c>
      <c r="K1495" s="629">
        <v>326</v>
      </c>
      <c r="L1495" s="629"/>
      <c r="M1495" s="629">
        <v>326</v>
      </c>
      <c r="N1495" s="629"/>
      <c r="O1495" s="629"/>
      <c r="P1495" s="642"/>
      <c r="Q1495" s="630"/>
    </row>
    <row r="1496" spans="1:17" ht="14.4" customHeight="1" x14ac:dyDescent="0.3">
      <c r="A1496" s="625" t="s">
        <v>6227</v>
      </c>
      <c r="B1496" s="626" t="s">
        <v>5634</v>
      </c>
      <c r="C1496" s="626" t="s">
        <v>5155</v>
      </c>
      <c r="D1496" s="626" t="s">
        <v>5295</v>
      </c>
      <c r="E1496" s="626" t="s">
        <v>5296</v>
      </c>
      <c r="F1496" s="629"/>
      <c r="G1496" s="629"/>
      <c r="H1496" s="629"/>
      <c r="I1496" s="629"/>
      <c r="J1496" s="629"/>
      <c r="K1496" s="629"/>
      <c r="L1496" s="629"/>
      <c r="M1496" s="629"/>
      <c r="N1496" s="629">
        <v>2</v>
      </c>
      <c r="O1496" s="629">
        <v>0</v>
      </c>
      <c r="P1496" s="642"/>
      <c r="Q1496" s="630">
        <v>0</v>
      </c>
    </row>
    <row r="1497" spans="1:17" ht="14.4" customHeight="1" x14ac:dyDescent="0.3">
      <c r="A1497" s="625" t="s">
        <v>6232</v>
      </c>
      <c r="B1497" s="626" t="s">
        <v>5138</v>
      </c>
      <c r="C1497" s="626" t="s">
        <v>5144</v>
      </c>
      <c r="D1497" s="626" t="s">
        <v>5298</v>
      </c>
      <c r="E1497" s="626" t="s">
        <v>5299</v>
      </c>
      <c r="F1497" s="629"/>
      <c r="G1497" s="629"/>
      <c r="H1497" s="629"/>
      <c r="I1497" s="629"/>
      <c r="J1497" s="629">
        <v>8</v>
      </c>
      <c r="K1497" s="629">
        <v>18480</v>
      </c>
      <c r="L1497" s="629"/>
      <c r="M1497" s="629">
        <v>2310</v>
      </c>
      <c r="N1497" s="629">
        <v>12</v>
      </c>
      <c r="O1497" s="629">
        <v>27720</v>
      </c>
      <c r="P1497" s="642"/>
      <c r="Q1497" s="630">
        <v>2310</v>
      </c>
    </row>
    <row r="1498" spans="1:17" ht="14.4" customHeight="1" x14ac:dyDescent="0.3">
      <c r="A1498" s="625" t="s">
        <v>6232</v>
      </c>
      <c r="B1498" s="626" t="s">
        <v>5138</v>
      </c>
      <c r="C1498" s="626" t="s">
        <v>5144</v>
      </c>
      <c r="D1498" s="626" t="s">
        <v>5300</v>
      </c>
      <c r="E1498" s="626" t="s">
        <v>5301</v>
      </c>
      <c r="F1498" s="629"/>
      <c r="G1498" s="629"/>
      <c r="H1498" s="629"/>
      <c r="I1498" s="629"/>
      <c r="J1498" s="629">
        <v>1</v>
      </c>
      <c r="K1498" s="629">
        <v>2310</v>
      </c>
      <c r="L1498" s="629"/>
      <c r="M1498" s="629">
        <v>2310</v>
      </c>
      <c r="N1498" s="629"/>
      <c r="O1498" s="629"/>
      <c r="P1498" s="642"/>
      <c r="Q1498" s="630"/>
    </row>
    <row r="1499" spans="1:17" ht="14.4" customHeight="1" x14ac:dyDescent="0.3">
      <c r="A1499" s="625" t="s">
        <v>6232</v>
      </c>
      <c r="B1499" s="626" t="s">
        <v>5138</v>
      </c>
      <c r="C1499" s="626" t="s">
        <v>5144</v>
      </c>
      <c r="D1499" s="626" t="s">
        <v>5271</v>
      </c>
      <c r="E1499" s="626" t="s">
        <v>5272</v>
      </c>
      <c r="F1499" s="629"/>
      <c r="G1499" s="629"/>
      <c r="H1499" s="629"/>
      <c r="I1499" s="629"/>
      <c r="J1499" s="629"/>
      <c r="K1499" s="629"/>
      <c r="L1499" s="629"/>
      <c r="M1499" s="629"/>
      <c r="N1499" s="629">
        <v>389</v>
      </c>
      <c r="O1499" s="629">
        <v>351947.75</v>
      </c>
      <c r="P1499" s="642"/>
      <c r="Q1499" s="630">
        <v>904.75</v>
      </c>
    </row>
    <row r="1500" spans="1:17" ht="14.4" customHeight="1" x14ac:dyDescent="0.3">
      <c r="A1500" s="625" t="s">
        <v>6232</v>
      </c>
      <c r="B1500" s="626" t="s">
        <v>5138</v>
      </c>
      <c r="C1500" s="626" t="s">
        <v>5144</v>
      </c>
      <c r="D1500" s="626" t="s">
        <v>5147</v>
      </c>
      <c r="E1500" s="626" t="s">
        <v>5148</v>
      </c>
      <c r="F1500" s="629"/>
      <c r="G1500" s="629"/>
      <c r="H1500" s="629"/>
      <c r="I1500" s="629"/>
      <c r="J1500" s="629">
        <v>1</v>
      </c>
      <c r="K1500" s="629">
        <v>242.64</v>
      </c>
      <c r="L1500" s="629"/>
      <c r="M1500" s="629">
        <v>242.64</v>
      </c>
      <c r="N1500" s="629">
        <v>2</v>
      </c>
      <c r="O1500" s="629">
        <v>485.28</v>
      </c>
      <c r="P1500" s="642"/>
      <c r="Q1500" s="630">
        <v>242.64</v>
      </c>
    </row>
    <row r="1501" spans="1:17" ht="14.4" customHeight="1" x14ac:dyDescent="0.3">
      <c r="A1501" s="625" t="s">
        <v>6232</v>
      </c>
      <c r="B1501" s="626" t="s">
        <v>5138</v>
      </c>
      <c r="C1501" s="626" t="s">
        <v>5155</v>
      </c>
      <c r="D1501" s="626" t="s">
        <v>5273</v>
      </c>
      <c r="E1501" s="626" t="s">
        <v>5274</v>
      </c>
      <c r="F1501" s="629"/>
      <c r="G1501" s="629"/>
      <c r="H1501" s="629"/>
      <c r="I1501" s="629"/>
      <c r="J1501" s="629">
        <v>7</v>
      </c>
      <c r="K1501" s="629">
        <v>5964</v>
      </c>
      <c r="L1501" s="629"/>
      <c r="M1501" s="629">
        <v>852</v>
      </c>
      <c r="N1501" s="629">
        <v>38</v>
      </c>
      <c r="O1501" s="629">
        <v>26714</v>
      </c>
      <c r="P1501" s="642"/>
      <c r="Q1501" s="630">
        <v>703</v>
      </c>
    </row>
    <row r="1502" spans="1:17" ht="14.4" customHeight="1" x14ac:dyDescent="0.3">
      <c r="A1502" s="625" t="s">
        <v>6232</v>
      </c>
      <c r="B1502" s="626" t="s">
        <v>5138</v>
      </c>
      <c r="C1502" s="626" t="s">
        <v>5155</v>
      </c>
      <c r="D1502" s="626" t="s">
        <v>5275</v>
      </c>
      <c r="E1502" s="626" t="s">
        <v>5276</v>
      </c>
      <c r="F1502" s="629">
        <v>26</v>
      </c>
      <c r="G1502" s="629">
        <v>4758</v>
      </c>
      <c r="H1502" s="629">
        <v>1</v>
      </c>
      <c r="I1502" s="629">
        <v>183</v>
      </c>
      <c r="J1502" s="629">
        <v>130</v>
      </c>
      <c r="K1502" s="629">
        <v>24050</v>
      </c>
      <c r="L1502" s="629">
        <v>5.054644808743169</v>
      </c>
      <c r="M1502" s="629">
        <v>185</v>
      </c>
      <c r="N1502" s="629">
        <v>117</v>
      </c>
      <c r="O1502" s="629">
        <v>21645</v>
      </c>
      <c r="P1502" s="642">
        <v>4.5491803278688527</v>
      </c>
      <c r="Q1502" s="630">
        <v>185</v>
      </c>
    </row>
    <row r="1503" spans="1:17" ht="14.4" customHeight="1" x14ac:dyDescent="0.3">
      <c r="A1503" s="625" t="s">
        <v>6232</v>
      </c>
      <c r="B1503" s="626" t="s">
        <v>5138</v>
      </c>
      <c r="C1503" s="626" t="s">
        <v>5155</v>
      </c>
      <c r="D1503" s="626" t="s">
        <v>5304</v>
      </c>
      <c r="E1503" s="626" t="s">
        <v>5305</v>
      </c>
      <c r="F1503" s="629"/>
      <c r="G1503" s="629"/>
      <c r="H1503" s="629"/>
      <c r="I1503" s="629"/>
      <c r="J1503" s="629">
        <v>2</v>
      </c>
      <c r="K1503" s="629">
        <v>2186</v>
      </c>
      <c r="L1503" s="629"/>
      <c r="M1503" s="629">
        <v>1093</v>
      </c>
      <c r="N1503" s="629">
        <v>7</v>
      </c>
      <c r="O1503" s="629">
        <v>7938</v>
      </c>
      <c r="P1503" s="642"/>
      <c r="Q1503" s="630">
        <v>1134</v>
      </c>
    </row>
    <row r="1504" spans="1:17" ht="14.4" customHeight="1" x14ac:dyDescent="0.3">
      <c r="A1504" s="625" t="s">
        <v>6232</v>
      </c>
      <c r="B1504" s="626" t="s">
        <v>5138</v>
      </c>
      <c r="C1504" s="626" t="s">
        <v>5155</v>
      </c>
      <c r="D1504" s="626" t="s">
        <v>5291</v>
      </c>
      <c r="E1504" s="626" t="s">
        <v>5292</v>
      </c>
      <c r="F1504" s="629"/>
      <c r="G1504" s="629"/>
      <c r="H1504" s="629"/>
      <c r="I1504" s="629"/>
      <c r="J1504" s="629">
        <v>7</v>
      </c>
      <c r="K1504" s="629">
        <v>406</v>
      </c>
      <c r="L1504" s="629"/>
      <c r="M1504" s="629">
        <v>58</v>
      </c>
      <c r="N1504" s="629">
        <v>14</v>
      </c>
      <c r="O1504" s="629">
        <v>784</v>
      </c>
      <c r="P1504" s="642"/>
      <c r="Q1504" s="630">
        <v>56</v>
      </c>
    </row>
    <row r="1505" spans="1:17" ht="14.4" customHeight="1" x14ac:dyDescent="0.3">
      <c r="A1505" s="625" t="s">
        <v>6232</v>
      </c>
      <c r="B1505" s="626" t="s">
        <v>5138</v>
      </c>
      <c r="C1505" s="626" t="s">
        <v>5155</v>
      </c>
      <c r="D1505" s="626" t="s">
        <v>5170</v>
      </c>
      <c r="E1505" s="626" t="s">
        <v>5171</v>
      </c>
      <c r="F1505" s="629"/>
      <c r="G1505" s="629"/>
      <c r="H1505" s="629"/>
      <c r="I1505" s="629"/>
      <c r="J1505" s="629">
        <v>2</v>
      </c>
      <c r="K1505" s="629">
        <v>68</v>
      </c>
      <c r="L1505" s="629"/>
      <c r="M1505" s="629">
        <v>34</v>
      </c>
      <c r="N1505" s="629"/>
      <c r="O1505" s="629"/>
      <c r="P1505" s="642"/>
      <c r="Q1505" s="630"/>
    </row>
    <row r="1506" spans="1:17" ht="14.4" customHeight="1" x14ac:dyDescent="0.3">
      <c r="A1506" s="625" t="s">
        <v>6232</v>
      </c>
      <c r="B1506" s="626" t="s">
        <v>5138</v>
      </c>
      <c r="C1506" s="626" t="s">
        <v>5155</v>
      </c>
      <c r="D1506" s="626" t="s">
        <v>5174</v>
      </c>
      <c r="E1506" s="626" t="s">
        <v>5175</v>
      </c>
      <c r="F1506" s="629"/>
      <c r="G1506" s="629"/>
      <c r="H1506" s="629"/>
      <c r="I1506" s="629"/>
      <c r="J1506" s="629"/>
      <c r="K1506" s="629"/>
      <c r="L1506" s="629"/>
      <c r="M1506" s="629"/>
      <c r="N1506" s="629">
        <v>0</v>
      </c>
      <c r="O1506" s="629">
        <v>0</v>
      </c>
      <c r="P1506" s="642"/>
      <c r="Q1506" s="630"/>
    </row>
    <row r="1507" spans="1:17" ht="14.4" customHeight="1" x14ac:dyDescent="0.3">
      <c r="A1507" s="625" t="s">
        <v>6232</v>
      </c>
      <c r="B1507" s="626" t="s">
        <v>5138</v>
      </c>
      <c r="C1507" s="626" t="s">
        <v>5155</v>
      </c>
      <c r="D1507" s="626" t="s">
        <v>5176</v>
      </c>
      <c r="E1507" s="626" t="s">
        <v>5177</v>
      </c>
      <c r="F1507" s="629"/>
      <c r="G1507" s="629"/>
      <c r="H1507" s="629"/>
      <c r="I1507" s="629"/>
      <c r="J1507" s="629">
        <v>6</v>
      </c>
      <c r="K1507" s="629">
        <v>3792</v>
      </c>
      <c r="L1507" s="629"/>
      <c r="M1507" s="629">
        <v>632</v>
      </c>
      <c r="N1507" s="629">
        <v>6</v>
      </c>
      <c r="O1507" s="629">
        <v>3810</v>
      </c>
      <c r="P1507" s="642"/>
      <c r="Q1507" s="630">
        <v>635</v>
      </c>
    </row>
    <row r="1508" spans="1:17" ht="14.4" customHeight="1" x14ac:dyDescent="0.3">
      <c r="A1508" s="625" t="s">
        <v>6232</v>
      </c>
      <c r="B1508" s="626" t="s">
        <v>5138</v>
      </c>
      <c r="C1508" s="626" t="s">
        <v>5155</v>
      </c>
      <c r="D1508" s="626" t="s">
        <v>5277</v>
      </c>
      <c r="E1508" s="626" t="s">
        <v>5278</v>
      </c>
      <c r="F1508" s="629">
        <v>2</v>
      </c>
      <c r="G1508" s="629">
        <v>200</v>
      </c>
      <c r="H1508" s="629">
        <v>1</v>
      </c>
      <c r="I1508" s="629">
        <v>100</v>
      </c>
      <c r="J1508" s="629">
        <v>102</v>
      </c>
      <c r="K1508" s="629">
        <v>10200</v>
      </c>
      <c r="L1508" s="629">
        <v>51</v>
      </c>
      <c r="M1508" s="629">
        <v>100</v>
      </c>
      <c r="N1508" s="629">
        <v>87</v>
      </c>
      <c r="O1508" s="629">
        <v>8700</v>
      </c>
      <c r="P1508" s="642">
        <v>43.5</v>
      </c>
      <c r="Q1508" s="630">
        <v>100</v>
      </c>
    </row>
    <row r="1509" spans="1:17" ht="14.4" customHeight="1" x14ac:dyDescent="0.3">
      <c r="A1509" s="625" t="s">
        <v>6232</v>
      </c>
      <c r="B1509" s="626" t="s">
        <v>5138</v>
      </c>
      <c r="C1509" s="626" t="s">
        <v>5155</v>
      </c>
      <c r="D1509" s="626" t="s">
        <v>5182</v>
      </c>
      <c r="E1509" s="626" t="s">
        <v>5183</v>
      </c>
      <c r="F1509" s="629">
        <v>1</v>
      </c>
      <c r="G1509" s="629">
        <v>155</v>
      </c>
      <c r="H1509" s="629">
        <v>1</v>
      </c>
      <c r="I1509" s="629">
        <v>155</v>
      </c>
      <c r="J1509" s="629">
        <v>52</v>
      </c>
      <c r="K1509" s="629">
        <v>8112</v>
      </c>
      <c r="L1509" s="629">
        <v>52.335483870967742</v>
      </c>
      <c r="M1509" s="629">
        <v>156</v>
      </c>
      <c r="N1509" s="629"/>
      <c r="O1509" s="629"/>
      <c r="P1509" s="642"/>
      <c r="Q1509" s="630"/>
    </row>
    <row r="1510" spans="1:17" ht="14.4" customHeight="1" x14ac:dyDescent="0.3">
      <c r="A1510" s="625" t="s">
        <v>6232</v>
      </c>
      <c r="B1510" s="626" t="s">
        <v>5138</v>
      </c>
      <c r="C1510" s="626" t="s">
        <v>5155</v>
      </c>
      <c r="D1510" s="626" t="s">
        <v>5184</v>
      </c>
      <c r="E1510" s="626" t="s">
        <v>5183</v>
      </c>
      <c r="F1510" s="629">
        <v>8</v>
      </c>
      <c r="G1510" s="629">
        <v>616</v>
      </c>
      <c r="H1510" s="629">
        <v>1</v>
      </c>
      <c r="I1510" s="629">
        <v>77</v>
      </c>
      <c r="J1510" s="629">
        <v>45</v>
      </c>
      <c r="K1510" s="629">
        <v>3510</v>
      </c>
      <c r="L1510" s="629">
        <v>5.6980519480519485</v>
      </c>
      <c r="M1510" s="629">
        <v>78</v>
      </c>
      <c r="N1510" s="629"/>
      <c r="O1510" s="629"/>
      <c r="P1510" s="642"/>
      <c r="Q1510" s="630"/>
    </row>
    <row r="1511" spans="1:17" ht="14.4" customHeight="1" x14ac:dyDescent="0.3">
      <c r="A1511" s="625" t="s">
        <v>6232</v>
      </c>
      <c r="B1511" s="626" t="s">
        <v>5138</v>
      </c>
      <c r="C1511" s="626" t="s">
        <v>5155</v>
      </c>
      <c r="D1511" s="626" t="s">
        <v>5185</v>
      </c>
      <c r="E1511" s="626" t="s">
        <v>5186</v>
      </c>
      <c r="F1511" s="629">
        <v>153</v>
      </c>
      <c r="G1511" s="629">
        <v>35190</v>
      </c>
      <c r="H1511" s="629">
        <v>1</v>
      </c>
      <c r="I1511" s="629">
        <v>230</v>
      </c>
      <c r="J1511" s="629">
        <v>811</v>
      </c>
      <c r="K1511" s="629">
        <v>187341</v>
      </c>
      <c r="L1511" s="629">
        <v>5.3236999147485085</v>
      </c>
      <c r="M1511" s="629">
        <v>231</v>
      </c>
      <c r="N1511" s="629">
        <v>1009</v>
      </c>
      <c r="O1511" s="629">
        <v>234088</v>
      </c>
      <c r="P1511" s="642">
        <v>6.6521170787155439</v>
      </c>
      <c r="Q1511" s="630">
        <v>232</v>
      </c>
    </row>
    <row r="1512" spans="1:17" ht="14.4" customHeight="1" x14ac:dyDescent="0.3">
      <c r="A1512" s="625" t="s">
        <v>6232</v>
      </c>
      <c r="B1512" s="626" t="s">
        <v>5138</v>
      </c>
      <c r="C1512" s="626" t="s">
        <v>5155</v>
      </c>
      <c r="D1512" s="626" t="s">
        <v>5187</v>
      </c>
      <c r="E1512" s="626" t="s">
        <v>5188</v>
      </c>
      <c r="F1512" s="629">
        <v>8</v>
      </c>
      <c r="G1512" s="629">
        <v>920</v>
      </c>
      <c r="H1512" s="629">
        <v>1</v>
      </c>
      <c r="I1512" s="629">
        <v>115</v>
      </c>
      <c r="J1512" s="629">
        <v>56</v>
      </c>
      <c r="K1512" s="629">
        <v>6496</v>
      </c>
      <c r="L1512" s="629">
        <v>7.0608695652173914</v>
      </c>
      <c r="M1512" s="629">
        <v>116</v>
      </c>
      <c r="N1512" s="629">
        <v>173</v>
      </c>
      <c r="O1512" s="629">
        <v>20068</v>
      </c>
      <c r="P1512" s="642">
        <v>21.81304347826087</v>
      </c>
      <c r="Q1512" s="630">
        <v>116</v>
      </c>
    </row>
    <row r="1513" spans="1:17" ht="14.4" customHeight="1" x14ac:dyDescent="0.3">
      <c r="A1513" s="625" t="s">
        <v>6232</v>
      </c>
      <c r="B1513" s="626" t="s">
        <v>5138</v>
      </c>
      <c r="C1513" s="626" t="s">
        <v>5155</v>
      </c>
      <c r="D1513" s="626" t="s">
        <v>5189</v>
      </c>
      <c r="E1513" s="626" t="s">
        <v>5190</v>
      </c>
      <c r="F1513" s="629">
        <v>9</v>
      </c>
      <c r="G1513" s="629">
        <v>990</v>
      </c>
      <c r="H1513" s="629">
        <v>1</v>
      </c>
      <c r="I1513" s="629">
        <v>110</v>
      </c>
      <c r="J1513" s="629">
        <v>8</v>
      </c>
      <c r="K1513" s="629">
        <v>888</v>
      </c>
      <c r="L1513" s="629">
        <v>0.89696969696969697</v>
      </c>
      <c r="M1513" s="629">
        <v>111</v>
      </c>
      <c r="N1513" s="629">
        <v>10</v>
      </c>
      <c r="O1513" s="629">
        <v>1120</v>
      </c>
      <c r="P1513" s="642">
        <v>1.1313131313131313</v>
      </c>
      <c r="Q1513" s="630">
        <v>112</v>
      </c>
    </row>
    <row r="1514" spans="1:17" ht="14.4" customHeight="1" x14ac:dyDescent="0.3">
      <c r="A1514" s="625" t="s">
        <v>6232</v>
      </c>
      <c r="B1514" s="626" t="s">
        <v>5138</v>
      </c>
      <c r="C1514" s="626" t="s">
        <v>5155</v>
      </c>
      <c r="D1514" s="626" t="s">
        <v>5193</v>
      </c>
      <c r="E1514" s="626" t="s">
        <v>5194</v>
      </c>
      <c r="F1514" s="629">
        <v>8</v>
      </c>
      <c r="G1514" s="629">
        <v>2352</v>
      </c>
      <c r="H1514" s="629">
        <v>1</v>
      </c>
      <c r="I1514" s="629">
        <v>294</v>
      </c>
      <c r="J1514" s="629">
        <v>7</v>
      </c>
      <c r="K1514" s="629">
        <v>2065</v>
      </c>
      <c r="L1514" s="629">
        <v>0.87797619047619047</v>
      </c>
      <c r="M1514" s="629">
        <v>295</v>
      </c>
      <c r="N1514" s="629">
        <v>11</v>
      </c>
      <c r="O1514" s="629">
        <v>3256</v>
      </c>
      <c r="P1514" s="642">
        <v>1.3843537414965987</v>
      </c>
      <c r="Q1514" s="630">
        <v>296</v>
      </c>
    </row>
    <row r="1515" spans="1:17" ht="14.4" customHeight="1" x14ac:dyDescent="0.3">
      <c r="A1515" s="625" t="s">
        <v>6232</v>
      </c>
      <c r="B1515" s="626" t="s">
        <v>5138</v>
      </c>
      <c r="C1515" s="626" t="s">
        <v>5155</v>
      </c>
      <c r="D1515" s="626" t="s">
        <v>5195</v>
      </c>
      <c r="E1515" s="626" t="s">
        <v>5196</v>
      </c>
      <c r="F1515" s="629">
        <v>3</v>
      </c>
      <c r="G1515" s="629">
        <v>954</v>
      </c>
      <c r="H1515" s="629">
        <v>1</v>
      </c>
      <c r="I1515" s="629">
        <v>318</v>
      </c>
      <c r="J1515" s="629"/>
      <c r="K1515" s="629"/>
      <c r="L1515" s="629"/>
      <c r="M1515" s="629"/>
      <c r="N1515" s="629"/>
      <c r="O1515" s="629"/>
      <c r="P1515" s="642"/>
      <c r="Q1515" s="630"/>
    </row>
    <row r="1516" spans="1:17" ht="14.4" customHeight="1" x14ac:dyDescent="0.3">
      <c r="A1516" s="625" t="s">
        <v>6232</v>
      </c>
      <c r="B1516" s="626" t="s">
        <v>5138</v>
      </c>
      <c r="C1516" s="626" t="s">
        <v>5155</v>
      </c>
      <c r="D1516" s="626" t="s">
        <v>5197</v>
      </c>
      <c r="E1516" s="626" t="s">
        <v>5198</v>
      </c>
      <c r="F1516" s="629">
        <v>10</v>
      </c>
      <c r="G1516" s="629">
        <v>4820</v>
      </c>
      <c r="H1516" s="629">
        <v>1</v>
      </c>
      <c r="I1516" s="629">
        <v>482</v>
      </c>
      <c r="J1516" s="629">
        <v>23</v>
      </c>
      <c r="K1516" s="629">
        <v>11109</v>
      </c>
      <c r="L1516" s="629">
        <v>2.304771784232365</v>
      </c>
      <c r="M1516" s="629">
        <v>483</v>
      </c>
      <c r="N1516" s="629">
        <v>23</v>
      </c>
      <c r="O1516" s="629">
        <v>11132</v>
      </c>
      <c r="P1516" s="642">
        <v>2.3095435684647301</v>
      </c>
      <c r="Q1516" s="630">
        <v>484</v>
      </c>
    </row>
    <row r="1517" spans="1:17" ht="14.4" customHeight="1" x14ac:dyDescent="0.3">
      <c r="A1517" s="625" t="s">
        <v>6232</v>
      </c>
      <c r="B1517" s="626" t="s">
        <v>5138</v>
      </c>
      <c r="C1517" s="626" t="s">
        <v>5155</v>
      </c>
      <c r="D1517" s="626" t="s">
        <v>5199</v>
      </c>
      <c r="E1517" s="626" t="s">
        <v>5200</v>
      </c>
      <c r="F1517" s="629">
        <v>9</v>
      </c>
      <c r="G1517" s="629">
        <v>6075</v>
      </c>
      <c r="H1517" s="629">
        <v>1</v>
      </c>
      <c r="I1517" s="629">
        <v>675</v>
      </c>
      <c r="J1517" s="629">
        <v>8</v>
      </c>
      <c r="K1517" s="629">
        <v>5408</v>
      </c>
      <c r="L1517" s="629">
        <v>0.89020576131687246</v>
      </c>
      <c r="M1517" s="629">
        <v>676</v>
      </c>
      <c r="N1517" s="629">
        <v>21</v>
      </c>
      <c r="O1517" s="629">
        <v>14217</v>
      </c>
      <c r="P1517" s="642">
        <v>2.3402469135802471</v>
      </c>
      <c r="Q1517" s="630">
        <v>677</v>
      </c>
    </row>
    <row r="1518" spans="1:17" ht="14.4" customHeight="1" x14ac:dyDescent="0.3">
      <c r="A1518" s="625" t="s">
        <v>6232</v>
      </c>
      <c r="B1518" s="626" t="s">
        <v>5138</v>
      </c>
      <c r="C1518" s="626" t="s">
        <v>5155</v>
      </c>
      <c r="D1518" s="626" t="s">
        <v>5279</v>
      </c>
      <c r="E1518" s="626" t="s">
        <v>5280</v>
      </c>
      <c r="F1518" s="629">
        <v>129</v>
      </c>
      <c r="G1518" s="629">
        <v>94428</v>
      </c>
      <c r="H1518" s="629">
        <v>1</v>
      </c>
      <c r="I1518" s="629">
        <v>732</v>
      </c>
      <c r="J1518" s="629">
        <v>263</v>
      </c>
      <c r="K1518" s="629">
        <v>192779</v>
      </c>
      <c r="L1518" s="629">
        <v>2.0415448807557079</v>
      </c>
      <c r="M1518" s="629">
        <v>733</v>
      </c>
      <c r="N1518" s="629">
        <v>303</v>
      </c>
      <c r="O1518" s="629">
        <v>222402</v>
      </c>
      <c r="P1518" s="642">
        <v>2.3552547973058839</v>
      </c>
      <c r="Q1518" s="630">
        <v>734</v>
      </c>
    </row>
    <row r="1519" spans="1:17" ht="14.4" customHeight="1" x14ac:dyDescent="0.3">
      <c r="A1519" s="625" t="s">
        <v>6232</v>
      </c>
      <c r="B1519" s="626" t="s">
        <v>5138</v>
      </c>
      <c r="C1519" s="626" t="s">
        <v>5155</v>
      </c>
      <c r="D1519" s="626" t="s">
        <v>5281</v>
      </c>
      <c r="E1519" s="626" t="s">
        <v>5280</v>
      </c>
      <c r="F1519" s="629">
        <v>13</v>
      </c>
      <c r="G1519" s="629">
        <v>11154</v>
      </c>
      <c r="H1519" s="629">
        <v>1</v>
      </c>
      <c r="I1519" s="629">
        <v>858</v>
      </c>
      <c r="J1519" s="629">
        <v>62</v>
      </c>
      <c r="K1519" s="629">
        <v>53258</v>
      </c>
      <c r="L1519" s="629">
        <v>4.7747893132508521</v>
      </c>
      <c r="M1519" s="629">
        <v>859</v>
      </c>
      <c r="N1519" s="629">
        <v>25</v>
      </c>
      <c r="O1519" s="629">
        <v>21500</v>
      </c>
      <c r="P1519" s="642">
        <v>1.9275596198673122</v>
      </c>
      <c r="Q1519" s="630">
        <v>860</v>
      </c>
    </row>
    <row r="1520" spans="1:17" ht="14.4" customHeight="1" x14ac:dyDescent="0.3">
      <c r="A1520" s="625" t="s">
        <v>6232</v>
      </c>
      <c r="B1520" s="626" t="s">
        <v>5138</v>
      </c>
      <c r="C1520" s="626" t="s">
        <v>5155</v>
      </c>
      <c r="D1520" s="626" t="s">
        <v>5201</v>
      </c>
      <c r="E1520" s="626" t="s">
        <v>5202</v>
      </c>
      <c r="F1520" s="629">
        <v>720</v>
      </c>
      <c r="G1520" s="629">
        <v>57600</v>
      </c>
      <c r="H1520" s="629">
        <v>1</v>
      </c>
      <c r="I1520" s="629">
        <v>80</v>
      </c>
      <c r="J1520" s="629">
        <v>7108</v>
      </c>
      <c r="K1520" s="629">
        <v>575748</v>
      </c>
      <c r="L1520" s="629">
        <v>9.9956250000000004</v>
      </c>
      <c r="M1520" s="629">
        <v>81</v>
      </c>
      <c r="N1520" s="629">
        <v>8206</v>
      </c>
      <c r="O1520" s="629">
        <v>672892</v>
      </c>
      <c r="P1520" s="642">
        <v>11.682152777777778</v>
      </c>
      <c r="Q1520" s="630">
        <v>82</v>
      </c>
    </row>
    <row r="1521" spans="1:17" ht="14.4" customHeight="1" x14ac:dyDescent="0.3">
      <c r="A1521" s="625" t="s">
        <v>6232</v>
      </c>
      <c r="B1521" s="626" t="s">
        <v>5138</v>
      </c>
      <c r="C1521" s="626" t="s">
        <v>5155</v>
      </c>
      <c r="D1521" s="626" t="s">
        <v>5282</v>
      </c>
      <c r="E1521" s="626" t="s">
        <v>5283</v>
      </c>
      <c r="F1521" s="629">
        <v>327</v>
      </c>
      <c r="G1521" s="629">
        <v>170694</v>
      </c>
      <c r="H1521" s="629">
        <v>1</v>
      </c>
      <c r="I1521" s="629">
        <v>522</v>
      </c>
      <c r="J1521" s="629">
        <v>738</v>
      </c>
      <c r="K1521" s="629">
        <v>385974</v>
      </c>
      <c r="L1521" s="629">
        <v>2.2612042602551936</v>
      </c>
      <c r="M1521" s="629">
        <v>523</v>
      </c>
      <c r="N1521" s="629">
        <v>816</v>
      </c>
      <c r="O1521" s="629">
        <v>427584</v>
      </c>
      <c r="P1521" s="642">
        <v>2.5049738127877959</v>
      </c>
      <c r="Q1521" s="630">
        <v>524</v>
      </c>
    </row>
    <row r="1522" spans="1:17" ht="14.4" customHeight="1" x14ac:dyDescent="0.3">
      <c r="A1522" s="625" t="s">
        <v>6232</v>
      </c>
      <c r="B1522" s="626" t="s">
        <v>5138</v>
      </c>
      <c r="C1522" s="626" t="s">
        <v>5155</v>
      </c>
      <c r="D1522" s="626" t="s">
        <v>5205</v>
      </c>
      <c r="E1522" s="626" t="s">
        <v>5206</v>
      </c>
      <c r="F1522" s="629"/>
      <c r="G1522" s="629"/>
      <c r="H1522" s="629"/>
      <c r="I1522" s="629"/>
      <c r="J1522" s="629">
        <v>1</v>
      </c>
      <c r="K1522" s="629">
        <v>333</v>
      </c>
      <c r="L1522" s="629"/>
      <c r="M1522" s="629">
        <v>333</v>
      </c>
      <c r="N1522" s="629">
        <v>1</v>
      </c>
      <c r="O1522" s="629">
        <v>335</v>
      </c>
      <c r="P1522" s="642"/>
      <c r="Q1522" s="630">
        <v>335</v>
      </c>
    </row>
    <row r="1523" spans="1:17" ht="14.4" customHeight="1" x14ac:dyDescent="0.3">
      <c r="A1523" s="625" t="s">
        <v>6232</v>
      </c>
      <c r="B1523" s="626" t="s">
        <v>5138</v>
      </c>
      <c r="C1523" s="626" t="s">
        <v>5155</v>
      </c>
      <c r="D1523" s="626" t="s">
        <v>5207</v>
      </c>
      <c r="E1523" s="626" t="s">
        <v>5208</v>
      </c>
      <c r="F1523" s="629"/>
      <c r="G1523" s="629"/>
      <c r="H1523" s="629"/>
      <c r="I1523" s="629"/>
      <c r="J1523" s="629"/>
      <c r="K1523" s="629"/>
      <c r="L1523" s="629"/>
      <c r="M1523" s="629"/>
      <c r="N1523" s="629">
        <v>1</v>
      </c>
      <c r="O1523" s="629">
        <v>362</v>
      </c>
      <c r="P1523" s="642"/>
      <c r="Q1523" s="630">
        <v>362</v>
      </c>
    </row>
    <row r="1524" spans="1:17" ht="14.4" customHeight="1" x14ac:dyDescent="0.3">
      <c r="A1524" s="625" t="s">
        <v>6232</v>
      </c>
      <c r="B1524" s="626" t="s">
        <v>5138</v>
      </c>
      <c r="C1524" s="626" t="s">
        <v>5155</v>
      </c>
      <c r="D1524" s="626" t="s">
        <v>5209</v>
      </c>
      <c r="E1524" s="626" t="s">
        <v>5210</v>
      </c>
      <c r="F1524" s="629"/>
      <c r="G1524" s="629"/>
      <c r="H1524" s="629"/>
      <c r="I1524" s="629"/>
      <c r="J1524" s="629">
        <v>25</v>
      </c>
      <c r="K1524" s="629">
        <v>12975</v>
      </c>
      <c r="L1524" s="629"/>
      <c r="M1524" s="629">
        <v>519</v>
      </c>
      <c r="N1524" s="629">
        <v>15</v>
      </c>
      <c r="O1524" s="629">
        <v>7800</v>
      </c>
      <c r="P1524" s="642"/>
      <c r="Q1524" s="630">
        <v>520</v>
      </c>
    </row>
    <row r="1525" spans="1:17" ht="14.4" customHeight="1" x14ac:dyDescent="0.3">
      <c r="A1525" s="625" t="s">
        <v>6232</v>
      </c>
      <c r="B1525" s="626" t="s">
        <v>5138</v>
      </c>
      <c r="C1525" s="626" t="s">
        <v>5155</v>
      </c>
      <c r="D1525" s="626" t="s">
        <v>6209</v>
      </c>
      <c r="E1525" s="626" t="s">
        <v>5210</v>
      </c>
      <c r="F1525" s="629">
        <v>3</v>
      </c>
      <c r="G1525" s="629">
        <v>2340</v>
      </c>
      <c r="H1525" s="629">
        <v>1</v>
      </c>
      <c r="I1525" s="629">
        <v>780</v>
      </c>
      <c r="J1525" s="629"/>
      <c r="K1525" s="629"/>
      <c r="L1525" s="629"/>
      <c r="M1525" s="629"/>
      <c r="N1525" s="629"/>
      <c r="O1525" s="629"/>
      <c r="P1525" s="642"/>
      <c r="Q1525" s="630"/>
    </row>
    <row r="1526" spans="1:17" ht="14.4" customHeight="1" x14ac:dyDescent="0.3">
      <c r="A1526" s="625" t="s">
        <v>6232</v>
      </c>
      <c r="B1526" s="626" t="s">
        <v>5138</v>
      </c>
      <c r="C1526" s="626" t="s">
        <v>5155</v>
      </c>
      <c r="D1526" s="626" t="s">
        <v>5211</v>
      </c>
      <c r="E1526" s="626" t="s">
        <v>5212</v>
      </c>
      <c r="F1526" s="629">
        <v>1</v>
      </c>
      <c r="G1526" s="629">
        <v>598</v>
      </c>
      <c r="H1526" s="629">
        <v>1</v>
      </c>
      <c r="I1526" s="629">
        <v>598</v>
      </c>
      <c r="J1526" s="629">
        <v>6</v>
      </c>
      <c r="K1526" s="629">
        <v>3594</v>
      </c>
      <c r="L1526" s="629">
        <v>6.0100334448160533</v>
      </c>
      <c r="M1526" s="629">
        <v>599</v>
      </c>
      <c r="N1526" s="629">
        <v>4</v>
      </c>
      <c r="O1526" s="629">
        <v>2404</v>
      </c>
      <c r="P1526" s="642">
        <v>4.0200668896321075</v>
      </c>
      <c r="Q1526" s="630">
        <v>601</v>
      </c>
    </row>
    <row r="1527" spans="1:17" ht="14.4" customHeight="1" x14ac:dyDescent="0.3">
      <c r="A1527" s="625" t="s">
        <v>6232</v>
      </c>
      <c r="B1527" s="626" t="s">
        <v>5138</v>
      </c>
      <c r="C1527" s="626" t="s">
        <v>5155</v>
      </c>
      <c r="D1527" s="626" t="s">
        <v>5213</v>
      </c>
      <c r="E1527" s="626" t="s">
        <v>5214</v>
      </c>
      <c r="F1527" s="629">
        <v>1</v>
      </c>
      <c r="G1527" s="629">
        <v>747</v>
      </c>
      <c r="H1527" s="629">
        <v>1</v>
      </c>
      <c r="I1527" s="629">
        <v>747</v>
      </c>
      <c r="J1527" s="629">
        <v>1</v>
      </c>
      <c r="K1527" s="629">
        <v>748</v>
      </c>
      <c r="L1527" s="629">
        <v>1.0013386880856761</v>
      </c>
      <c r="M1527" s="629">
        <v>748</v>
      </c>
      <c r="N1527" s="629">
        <v>2</v>
      </c>
      <c r="O1527" s="629">
        <v>1498</v>
      </c>
      <c r="P1527" s="642">
        <v>2.0053547523427042</v>
      </c>
      <c r="Q1527" s="630">
        <v>749</v>
      </c>
    </row>
    <row r="1528" spans="1:17" ht="14.4" customHeight="1" x14ac:dyDescent="0.3">
      <c r="A1528" s="625" t="s">
        <v>6232</v>
      </c>
      <c r="B1528" s="626" t="s">
        <v>5138</v>
      </c>
      <c r="C1528" s="626" t="s">
        <v>5155</v>
      </c>
      <c r="D1528" s="626" t="s">
        <v>5217</v>
      </c>
      <c r="E1528" s="626" t="s">
        <v>5218</v>
      </c>
      <c r="F1528" s="629"/>
      <c r="G1528" s="629"/>
      <c r="H1528" s="629"/>
      <c r="I1528" s="629"/>
      <c r="J1528" s="629">
        <v>2</v>
      </c>
      <c r="K1528" s="629">
        <v>1208</v>
      </c>
      <c r="L1528" s="629"/>
      <c r="M1528" s="629">
        <v>604</v>
      </c>
      <c r="N1528" s="629">
        <v>4</v>
      </c>
      <c r="O1528" s="629">
        <v>2424</v>
      </c>
      <c r="P1528" s="642"/>
      <c r="Q1528" s="630">
        <v>606</v>
      </c>
    </row>
    <row r="1529" spans="1:17" ht="14.4" customHeight="1" x14ac:dyDescent="0.3">
      <c r="A1529" s="625" t="s">
        <v>6232</v>
      </c>
      <c r="B1529" s="626" t="s">
        <v>5138</v>
      </c>
      <c r="C1529" s="626" t="s">
        <v>5155</v>
      </c>
      <c r="D1529" s="626" t="s">
        <v>5284</v>
      </c>
      <c r="E1529" s="626" t="s">
        <v>5218</v>
      </c>
      <c r="F1529" s="629"/>
      <c r="G1529" s="629"/>
      <c r="H1529" s="629"/>
      <c r="I1529" s="629"/>
      <c r="J1529" s="629">
        <v>3</v>
      </c>
      <c r="K1529" s="629">
        <v>1554</v>
      </c>
      <c r="L1529" s="629"/>
      <c r="M1529" s="629">
        <v>518</v>
      </c>
      <c r="N1529" s="629">
        <v>2</v>
      </c>
      <c r="O1529" s="629">
        <v>1040</v>
      </c>
      <c r="P1529" s="642"/>
      <c r="Q1529" s="630">
        <v>520</v>
      </c>
    </row>
    <row r="1530" spans="1:17" ht="14.4" customHeight="1" x14ac:dyDescent="0.3">
      <c r="A1530" s="625" t="s">
        <v>6232</v>
      </c>
      <c r="B1530" s="626" t="s">
        <v>5138</v>
      </c>
      <c r="C1530" s="626" t="s">
        <v>5155</v>
      </c>
      <c r="D1530" s="626" t="s">
        <v>5307</v>
      </c>
      <c r="E1530" s="626" t="s">
        <v>5308</v>
      </c>
      <c r="F1530" s="629"/>
      <c r="G1530" s="629"/>
      <c r="H1530" s="629"/>
      <c r="I1530" s="629"/>
      <c r="J1530" s="629">
        <v>1</v>
      </c>
      <c r="K1530" s="629">
        <v>1364</v>
      </c>
      <c r="L1530" s="629"/>
      <c r="M1530" s="629">
        <v>1364</v>
      </c>
      <c r="N1530" s="629">
        <v>8</v>
      </c>
      <c r="O1530" s="629">
        <v>10928</v>
      </c>
      <c r="P1530" s="642"/>
      <c r="Q1530" s="630">
        <v>1366</v>
      </c>
    </row>
    <row r="1531" spans="1:17" ht="14.4" customHeight="1" x14ac:dyDescent="0.3">
      <c r="A1531" s="625" t="s">
        <v>6232</v>
      </c>
      <c r="B1531" s="626" t="s">
        <v>5138</v>
      </c>
      <c r="C1531" s="626" t="s">
        <v>5155</v>
      </c>
      <c r="D1531" s="626" t="s">
        <v>5219</v>
      </c>
      <c r="E1531" s="626" t="s">
        <v>5220</v>
      </c>
      <c r="F1531" s="629">
        <v>24</v>
      </c>
      <c r="G1531" s="629">
        <v>4104</v>
      </c>
      <c r="H1531" s="629">
        <v>1</v>
      </c>
      <c r="I1531" s="629">
        <v>171</v>
      </c>
      <c r="J1531" s="629">
        <v>56</v>
      </c>
      <c r="K1531" s="629">
        <v>9632</v>
      </c>
      <c r="L1531" s="629">
        <v>2.3469785575048734</v>
      </c>
      <c r="M1531" s="629">
        <v>172</v>
      </c>
      <c r="N1531" s="629">
        <v>47</v>
      </c>
      <c r="O1531" s="629">
        <v>8084</v>
      </c>
      <c r="P1531" s="642">
        <v>1.969785575048733</v>
      </c>
      <c r="Q1531" s="630">
        <v>172</v>
      </c>
    </row>
    <row r="1532" spans="1:17" ht="14.4" customHeight="1" x14ac:dyDescent="0.3">
      <c r="A1532" s="625" t="s">
        <v>6232</v>
      </c>
      <c r="B1532" s="626" t="s">
        <v>5138</v>
      </c>
      <c r="C1532" s="626" t="s">
        <v>5155</v>
      </c>
      <c r="D1532" s="626" t="s">
        <v>5309</v>
      </c>
      <c r="E1532" s="626" t="s">
        <v>5310</v>
      </c>
      <c r="F1532" s="629"/>
      <c r="G1532" s="629"/>
      <c r="H1532" s="629"/>
      <c r="I1532" s="629"/>
      <c r="J1532" s="629">
        <v>1</v>
      </c>
      <c r="K1532" s="629">
        <v>523</v>
      </c>
      <c r="L1532" s="629"/>
      <c r="M1532" s="629">
        <v>523</v>
      </c>
      <c r="N1532" s="629">
        <v>5</v>
      </c>
      <c r="O1532" s="629">
        <v>2620</v>
      </c>
      <c r="P1532" s="642"/>
      <c r="Q1532" s="630">
        <v>524</v>
      </c>
    </row>
    <row r="1533" spans="1:17" ht="14.4" customHeight="1" x14ac:dyDescent="0.3">
      <c r="A1533" s="625" t="s">
        <v>6232</v>
      </c>
      <c r="B1533" s="626" t="s">
        <v>5138</v>
      </c>
      <c r="C1533" s="626" t="s">
        <v>5155</v>
      </c>
      <c r="D1533" s="626" t="s">
        <v>5311</v>
      </c>
      <c r="E1533" s="626" t="s">
        <v>5312</v>
      </c>
      <c r="F1533" s="629">
        <v>1</v>
      </c>
      <c r="G1533" s="629">
        <v>337</v>
      </c>
      <c r="H1533" s="629">
        <v>1</v>
      </c>
      <c r="I1533" s="629">
        <v>337</v>
      </c>
      <c r="J1533" s="629">
        <v>7</v>
      </c>
      <c r="K1533" s="629">
        <v>2366</v>
      </c>
      <c r="L1533" s="629">
        <v>7.0207715133531154</v>
      </c>
      <c r="M1533" s="629">
        <v>338</v>
      </c>
      <c r="N1533" s="629">
        <v>12</v>
      </c>
      <c r="O1533" s="629">
        <v>4080</v>
      </c>
      <c r="P1533" s="642">
        <v>12.106824925816024</v>
      </c>
      <c r="Q1533" s="630">
        <v>340</v>
      </c>
    </row>
    <row r="1534" spans="1:17" ht="14.4" customHeight="1" x14ac:dyDescent="0.3">
      <c r="A1534" s="625" t="s">
        <v>6232</v>
      </c>
      <c r="B1534" s="626" t="s">
        <v>5138</v>
      </c>
      <c r="C1534" s="626" t="s">
        <v>5155</v>
      </c>
      <c r="D1534" s="626" t="s">
        <v>5221</v>
      </c>
      <c r="E1534" s="626" t="s">
        <v>5194</v>
      </c>
      <c r="F1534" s="629">
        <v>3</v>
      </c>
      <c r="G1534" s="629">
        <v>1080</v>
      </c>
      <c r="H1534" s="629">
        <v>1</v>
      </c>
      <c r="I1534" s="629">
        <v>360</v>
      </c>
      <c r="J1534" s="629">
        <v>4</v>
      </c>
      <c r="K1534" s="629">
        <v>1448</v>
      </c>
      <c r="L1534" s="629">
        <v>1.3407407407407408</v>
      </c>
      <c r="M1534" s="629">
        <v>362</v>
      </c>
      <c r="N1534" s="629">
        <v>19</v>
      </c>
      <c r="O1534" s="629">
        <v>6935</v>
      </c>
      <c r="P1534" s="642">
        <v>6.4212962962962967</v>
      </c>
      <c r="Q1534" s="630">
        <v>365</v>
      </c>
    </row>
    <row r="1535" spans="1:17" ht="14.4" customHeight="1" x14ac:dyDescent="0.3">
      <c r="A1535" s="625" t="s">
        <v>6232</v>
      </c>
      <c r="B1535" s="626" t="s">
        <v>5138</v>
      </c>
      <c r="C1535" s="626" t="s">
        <v>5155</v>
      </c>
      <c r="D1535" s="626" t="s">
        <v>5223</v>
      </c>
      <c r="E1535" s="626" t="s">
        <v>5198</v>
      </c>
      <c r="F1535" s="629">
        <v>7</v>
      </c>
      <c r="G1535" s="629">
        <v>3836</v>
      </c>
      <c r="H1535" s="629">
        <v>1</v>
      </c>
      <c r="I1535" s="629">
        <v>548</v>
      </c>
      <c r="J1535" s="629">
        <v>13</v>
      </c>
      <c r="K1535" s="629">
        <v>7150</v>
      </c>
      <c r="L1535" s="629">
        <v>1.8639207507820648</v>
      </c>
      <c r="M1535" s="629">
        <v>550</v>
      </c>
      <c r="N1535" s="629">
        <v>15</v>
      </c>
      <c r="O1535" s="629">
        <v>8295</v>
      </c>
      <c r="P1535" s="642">
        <v>2.1624087591240877</v>
      </c>
      <c r="Q1535" s="630">
        <v>553</v>
      </c>
    </row>
    <row r="1536" spans="1:17" ht="14.4" customHeight="1" x14ac:dyDescent="0.3">
      <c r="A1536" s="625" t="s">
        <v>6232</v>
      </c>
      <c r="B1536" s="626" t="s">
        <v>5138</v>
      </c>
      <c r="C1536" s="626" t="s">
        <v>5155</v>
      </c>
      <c r="D1536" s="626" t="s">
        <v>5224</v>
      </c>
      <c r="E1536" s="626" t="s">
        <v>5200</v>
      </c>
      <c r="F1536" s="629"/>
      <c r="G1536" s="629"/>
      <c r="H1536" s="629"/>
      <c r="I1536" s="629"/>
      <c r="J1536" s="629">
        <v>10</v>
      </c>
      <c r="K1536" s="629">
        <v>7430</v>
      </c>
      <c r="L1536" s="629"/>
      <c r="M1536" s="629">
        <v>743</v>
      </c>
      <c r="N1536" s="629">
        <v>74</v>
      </c>
      <c r="O1536" s="629">
        <v>55204</v>
      </c>
      <c r="P1536" s="642"/>
      <c r="Q1536" s="630">
        <v>746</v>
      </c>
    </row>
    <row r="1537" spans="1:17" ht="14.4" customHeight="1" x14ac:dyDescent="0.3">
      <c r="A1537" s="625" t="s">
        <v>6232</v>
      </c>
      <c r="B1537" s="626" t="s">
        <v>5138</v>
      </c>
      <c r="C1537" s="626" t="s">
        <v>5155</v>
      </c>
      <c r="D1537" s="626" t="s">
        <v>5285</v>
      </c>
      <c r="E1537" s="626" t="s">
        <v>5280</v>
      </c>
      <c r="F1537" s="629">
        <v>384</v>
      </c>
      <c r="G1537" s="629">
        <v>306432</v>
      </c>
      <c r="H1537" s="629">
        <v>1</v>
      </c>
      <c r="I1537" s="629">
        <v>798</v>
      </c>
      <c r="J1537" s="629">
        <v>2243</v>
      </c>
      <c r="K1537" s="629">
        <v>1794400</v>
      </c>
      <c r="L1537" s="629">
        <v>5.8557852965747701</v>
      </c>
      <c r="M1537" s="629">
        <v>800</v>
      </c>
      <c r="N1537" s="629">
        <v>2360</v>
      </c>
      <c r="O1537" s="629">
        <v>1895080</v>
      </c>
      <c r="P1537" s="642">
        <v>6.1843410609857976</v>
      </c>
      <c r="Q1537" s="630">
        <v>803</v>
      </c>
    </row>
    <row r="1538" spans="1:17" ht="14.4" customHeight="1" x14ac:dyDescent="0.3">
      <c r="A1538" s="625" t="s">
        <v>6232</v>
      </c>
      <c r="B1538" s="626" t="s">
        <v>5138</v>
      </c>
      <c r="C1538" s="626" t="s">
        <v>5155</v>
      </c>
      <c r="D1538" s="626" t="s">
        <v>5286</v>
      </c>
      <c r="E1538" s="626" t="s">
        <v>5280</v>
      </c>
      <c r="F1538" s="629">
        <v>178</v>
      </c>
      <c r="G1538" s="629">
        <v>164472</v>
      </c>
      <c r="H1538" s="629">
        <v>1</v>
      </c>
      <c r="I1538" s="629">
        <v>924</v>
      </c>
      <c r="J1538" s="629">
        <v>3924</v>
      </c>
      <c r="K1538" s="629">
        <v>3633624</v>
      </c>
      <c r="L1538" s="629">
        <v>22.092660148839926</v>
      </c>
      <c r="M1538" s="629">
        <v>926</v>
      </c>
      <c r="N1538" s="629">
        <v>4760</v>
      </c>
      <c r="O1538" s="629">
        <v>4422040</v>
      </c>
      <c r="P1538" s="642">
        <v>26.886278515491998</v>
      </c>
      <c r="Q1538" s="630">
        <v>929</v>
      </c>
    </row>
    <row r="1539" spans="1:17" ht="14.4" customHeight="1" x14ac:dyDescent="0.3">
      <c r="A1539" s="625" t="s">
        <v>6232</v>
      </c>
      <c r="B1539" s="626" t="s">
        <v>5138</v>
      </c>
      <c r="C1539" s="626" t="s">
        <v>5155</v>
      </c>
      <c r="D1539" s="626" t="s">
        <v>5287</v>
      </c>
      <c r="E1539" s="626" t="s">
        <v>5280</v>
      </c>
      <c r="F1539" s="629">
        <v>11</v>
      </c>
      <c r="G1539" s="629">
        <v>11077</v>
      </c>
      <c r="H1539" s="629">
        <v>1</v>
      </c>
      <c r="I1539" s="629">
        <v>1007</v>
      </c>
      <c r="J1539" s="629">
        <v>726</v>
      </c>
      <c r="K1539" s="629">
        <v>732534</v>
      </c>
      <c r="L1539" s="629">
        <v>66.131082423038734</v>
      </c>
      <c r="M1539" s="629">
        <v>1009</v>
      </c>
      <c r="N1539" s="629">
        <v>771</v>
      </c>
      <c r="O1539" s="629">
        <v>780252</v>
      </c>
      <c r="P1539" s="642">
        <v>70.438927507447872</v>
      </c>
      <c r="Q1539" s="630">
        <v>1012</v>
      </c>
    </row>
    <row r="1540" spans="1:17" ht="14.4" customHeight="1" x14ac:dyDescent="0.3">
      <c r="A1540" s="625" t="s">
        <v>6232</v>
      </c>
      <c r="B1540" s="626" t="s">
        <v>5138</v>
      </c>
      <c r="C1540" s="626" t="s">
        <v>5155</v>
      </c>
      <c r="D1540" s="626" t="s">
        <v>5225</v>
      </c>
      <c r="E1540" s="626" t="s">
        <v>5206</v>
      </c>
      <c r="F1540" s="629">
        <v>2</v>
      </c>
      <c r="G1540" s="629">
        <v>864</v>
      </c>
      <c r="H1540" s="629">
        <v>1</v>
      </c>
      <c r="I1540" s="629">
        <v>432</v>
      </c>
      <c r="J1540" s="629">
        <v>4</v>
      </c>
      <c r="K1540" s="629">
        <v>1740</v>
      </c>
      <c r="L1540" s="629">
        <v>2.0138888888888888</v>
      </c>
      <c r="M1540" s="629">
        <v>435</v>
      </c>
      <c r="N1540" s="629">
        <v>5</v>
      </c>
      <c r="O1540" s="629">
        <v>2195</v>
      </c>
      <c r="P1540" s="642">
        <v>2.5405092592592591</v>
      </c>
      <c r="Q1540" s="630">
        <v>439</v>
      </c>
    </row>
    <row r="1541" spans="1:17" ht="14.4" customHeight="1" x14ac:dyDescent="0.3">
      <c r="A1541" s="625" t="s">
        <v>6232</v>
      </c>
      <c r="B1541" s="626" t="s">
        <v>5138</v>
      </c>
      <c r="C1541" s="626" t="s">
        <v>5155</v>
      </c>
      <c r="D1541" s="626" t="s">
        <v>5226</v>
      </c>
      <c r="E1541" s="626" t="s">
        <v>5208</v>
      </c>
      <c r="F1541" s="629"/>
      <c r="G1541" s="629"/>
      <c r="H1541" s="629"/>
      <c r="I1541" s="629"/>
      <c r="J1541" s="629">
        <v>1</v>
      </c>
      <c r="K1541" s="629">
        <v>428</v>
      </c>
      <c r="L1541" s="629"/>
      <c r="M1541" s="629">
        <v>428</v>
      </c>
      <c r="N1541" s="629">
        <v>1</v>
      </c>
      <c r="O1541" s="629">
        <v>431</v>
      </c>
      <c r="P1541" s="642"/>
      <c r="Q1541" s="630">
        <v>431</v>
      </c>
    </row>
    <row r="1542" spans="1:17" ht="14.4" customHeight="1" x14ac:dyDescent="0.3">
      <c r="A1542" s="625" t="s">
        <v>6232</v>
      </c>
      <c r="B1542" s="626" t="s">
        <v>5138</v>
      </c>
      <c r="C1542" s="626" t="s">
        <v>5155</v>
      </c>
      <c r="D1542" s="626" t="s">
        <v>5293</v>
      </c>
      <c r="E1542" s="626" t="s">
        <v>5210</v>
      </c>
      <c r="F1542" s="629">
        <v>7</v>
      </c>
      <c r="G1542" s="629">
        <v>4088</v>
      </c>
      <c r="H1542" s="629">
        <v>1</v>
      </c>
      <c r="I1542" s="629">
        <v>584</v>
      </c>
      <c r="J1542" s="629">
        <v>20</v>
      </c>
      <c r="K1542" s="629">
        <v>11720</v>
      </c>
      <c r="L1542" s="629">
        <v>2.86692759295499</v>
      </c>
      <c r="M1542" s="629">
        <v>586</v>
      </c>
      <c r="N1542" s="629">
        <v>45</v>
      </c>
      <c r="O1542" s="629">
        <v>26505</v>
      </c>
      <c r="P1542" s="642">
        <v>6.4836105675146767</v>
      </c>
      <c r="Q1542" s="630">
        <v>589</v>
      </c>
    </row>
    <row r="1543" spans="1:17" ht="14.4" customHeight="1" x14ac:dyDescent="0.3">
      <c r="A1543" s="625" t="s">
        <v>6232</v>
      </c>
      <c r="B1543" s="626" t="s">
        <v>5138</v>
      </c>
      <c r="C1543" s="626" t="s">
        <v>5155</v>
      </c>
      <c r="D1543" s="626" t="s">
        <v>5288</v>
      </c>
      <c r="E1543" s="626" t="s">
        <v>5210</v>
      </c>
      <c r="F1543" s="629">
        <v>15</v>
      </c>
      <c r="G1543" s="629">
        <v>11940</v>
      </c>
      <c r="H1543" s="629">
        <v>1</v>
      </c>
      <c r="I1543" s="629">
        <v>796</v>
      </c>
      <c r="J1543" s="629">
        <v>139</v>
      </c>
      <c r="K1543" s="629">
        <v>110922</v>
      </c>
      <c r="L1543" s="629">
        <v>9.2899497487437177</v>
      </c>
      <c r="M1543" s="629">
        <v>798</v>
      </c>
      <c r="N1543" s="629">
        <v>196</v>
      </c>
      <c r="O1543" s="629">
        <v>156996</v>
      </c>
      <c r="P1543" s="642">
        <v>13.148743718592964</v>
      </c>
      <c r="Q1543" s="630">
        <v>801</v>
      </c>
    </row>
    <row r="1544" spans="1:17" ht="14.4" customHeight="1" x14ac:dyDescent="0.3">
      <c r="A1544" s="625" t="s">
        <v>6232</v>
      </c>
      <c r="B1544" s="626" t="s">
        <v>5138</v>
      </c>
      <c r="C1544" s="626" t="s">
        <v>5155</v>
      </c>
      <c r="D1544" s="626" t="s">
        <v>5313</v>
      </c>
      <c r="E1544" s="626" t="s">
        <v>5210</v>
      </c>
      <c r="F1544" s="629">
        <v>4</v>
      </c>
      <c r="G1544" s="629">
        <v>3384</v>
      </c>
      <c r="H1544" s="629">
        <v>1</v>
      </c>
      <c r="I1544" s="629">
        <v>846</v>
      </c>
      <c r="J1544" s="629"/>
      <c r="K1544" s="629"/>
      <c r="L1544" s="629"/>
      <c r="M1544" s="629"/>
      <c r="N1544" s="629">
        <v>15</v>
      </c>
      <c r="O1544" s="629">
        <v>12765</v>
      </c>
      <c r="P1544" s="642">
        <v>3.772163120567376</v>
      </c>
      <c r="Q1544" s="630">
        <v>851</v>
      </c>
    </row>
    <row r="1545" spans="1:17" ht="14.4" customHeight="1" x14ac:dyDescent="0.3">
      <c r="A1545" s="625" t="s">
        <v>6232</v>
      </c>
      <c r="B1545" s="626" t="s">
        <v>5138</v>
      </c>
      <c r="C1545" s="626" t="s">
        <v>5155</v>
      </c>
      <c r="D1545" s="626" t="s">
        <v>5289</v>
      </c>
      <c r="E1545" s="626" t="s">
        <v>5212</v>
      </c>
      <c r="F1545" s="629">
        <v>6</v>
      </c>
      <c r="G1545" s="629">
        <v>4188</v>
      </c>
      <c r="H1545" s="629">
        <v>1</v>
      </c>
      <c r="I1545" s="629">
        <v>698</v>
      </c>
      <c r="J1545" s="629">
        <v>107</v>
      </c>
      <c r="K1545" s="629">
        <v>75007</v>
      </c>
      <c r="L1545" s="629">
        <v>17.909980897803248</v>
      </c>
      <c r="M1545" s="629">
        <v>701</v>
      </c>
      <c r="N1545" s="629">
        <v>134</v>
      </c>
      <c r="O1545" s="629">
        <v>94470</v>
      </c>
      <c r="P1545" s="642">
        <v>22.55730659025788</v>
      </c>
      <c r="Q1545" s="630">
        <v>705</v>
      </c>
    </row>
    <row r="1546" spans="1:17" ht="14.4" customHeight="1" x14ac:dyDescent="0.3">
      <c r="A1546" s="625" t="s">
        <v>6232</v>
      </c>
      <c r="B1546" s="626" t="s">
        <v>5138</v>
      </c>
      <c r="C1546" s="626" t="s">
        <v>5155</v>
      </c>
      <c r="D1546" s="626" t="s">
        <v>5227</v>
      </c>
      <c r="E1546" s="626" t="s">
        <v>5214</v>
      </c>
      <c r="F1546" s="629">
        <v>2</v>
      </c>
      <c r="G1546" s="629">
        <v>1626</v>
      </c>
      <c r="H1546" s="629">
        <v>1</v>
      </c>
      <c r="I1546" s="629">
        <v>813</v>
      </c>
      <c r="J1546" s="629">
        <v>88</v>
      </c>
      <c r="K1546" s="629">
        <v>71720</v>
      </c>
      <c r="L1546" s="629">
        <v>44.108241082410821</v>
      </c>
      <c r="M1546" s="629">
        <v>815</v>
      </c>
      <c r="N1546" s="629">
        <v>109</v>
      </c>
      <c r="O1546" s="629">
        <v>89162</v>
      </c>
      <c r="P1546" s="642">
        <v>54.835178351783519</v>
      </c>
      <c r="Q1546" s="630">
        <v>818</v>
      </c>
    </row>
    <row r="1547" spans="1:17" ht="14.4" customHeight="1" thickBot="1" x14ac:dyDescent="0.35">
      <c r="A1547" s="631" t="s">
        <v>6232</v>
      </c>
      <c r="B1547" s="632" t="s">
        <v>5138</v>
      </c>
      <c r="C1547" s="632" t="s">
        <v>5155</v>
      </c>
      <c r="D1547" s="632" t="s">
        <v>5228</v>
      </c>
      <c r="E1547" s="632" t="s">
        <v>5220</v>
      </c>
      <c r="F1547" s="635">
        <v>60</v>
      </c>
      <c r="G1547" s="635">
        <v>12300</v>
      </c>
      <c r="H1547" s="635">
        <v>1</v>
      </c>
      <c r="I1547" s="635">
        <v>205</v>
      </c>
      <c r="J1547" s="635">
        <v>714</v>
      </c>
      <c r="K1547" s="635">
        <v>147084</v>
      </c>
      <c r="L1547" s="635">
        <v>11.958048780487806</v>
      </c>
      <c r="M1547" s="635">
        <v>206</v>
      </c>
      <c r="N1547" s="635">
        <v>866</v>
      </c>
      <c r="O1547" s="635">
        <v>179262</v>
      </c>
      <c r="P1547" s="643">
        <v>14.574146341463415</v>
      </c>
      <c r="Q1547" s="636">
        <v>207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AU309"/>
  <sheetViews>
    <sheetView showGridLines="0" showRowColHeaders="0" zoomScaleNormal="100" workbookViewId="0">
      <selection sqref="A1:M1"/>
    </sheetView>
  </sheetViews>
  <sheetFormatPr defaultColWidth="9.33203125" defaultRowHeight="14.4" customHeight="1" x14ac:dyDescent="0.25"/>
  <cols>
    <col min="1" max="1" width="26.5546875" style="138" bestFit="1" customWidth="1"/>
    <col min="2" max="4" width="7.88671875" style="138" customWidth="1"/>
    <col min="5" max="5" width="7.88671875" style="143" customWidth="1"/>
    <col min="6" max="8" width="7.88671875" style="138" customWidth="1"/>
    <col min="9" max="9" width="7.88671875" style="144" customWidth="1"/>
    <col min="10" max="13" width="7.88671875" style="138" customWidth="1"/>
    <col min="14" max="16384" width="9.33203125" style="138"/>
  </cols>
  <sheetData>
    <row r="1" spans="1:47" ht="18.600000000000001" customHeight="1" thickBot="1" x14ac:dyDescent="0.4">
      <c r="A1" s="552" t="s">
        <v>225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</row>
    <row r="2" spans="1:47" ht="14.4" customHeight="1" thickBot="1" x14ac:dyDescent="0.4">
      <c r="A2" s="580" t="s">
        <v>297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</row>
    <row r="3" spans="1:47" ht="14.4" customHeight="1" thickBot="1" x14ac:dyDescent="0.35">
      <c r="A3" s="554" t="s">
        <v>139</v>
      </c>
      <c r="B3" s="516" t="s">
        <v>140</v>
      </c>
      <c r="C3" s="517"/>
      <c r="D3" s="517"/>
      <c r="E3" s="518"/>
      <c r="F3" s="516" t="s">
        <v>141</v>
      </c>
      <c r="G3" s="517"/>
      <c r="H3" s="517"/>
      <c r="I3" s="518"/>
      <c r="J3" s="220"/>
      <c r="K3" s="221"/>
      <c r="L3" s="220"/>
      <c r="M3" s="222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</row>
    <row r="4" spans="1:47" ht="14.4" customHeight="1" thickBot="1" x14ac:dyDescent="0.35">
      <c r="A4" s="555"/>
      <c r="B4" s="223">
        <v>2011</v>
      </c>
      <c r="C4" s="224">
        <v>2012</v>
      </c>
      <c r="D4" s="224">
        <v>2013</v>
      </c>
      <c r="E4" s="225" t="s">
        <v>5</v>
      </c>
      <c r="F4" s="224">
        <v>2011</v>
      </c>
      <c r="G4" s="224">
        <v>2012</v>
      </c>
      <c r="H4" s="224">
        <v>2013</v>
      </c>
      <c r="I4" s="225" t="s">
        <v>5</v>
      </c>
      <c r="J4" s="220"/>
      <c r="K4" s="220"/>
      <c r="L4" s="226" t="s">
        <v>142</v>
      </c>
      <c r="M4" s="227" t="s">
        <v>143</v>
      </c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</row>
    <row r="5" spans="1:47" ht="14.4" customHeight="1" x14ac:dyDescent="0.3">
      <c r="A5" s="215" t="s">
        <v>144</v>
      </c>
      <c r="B5" s="218">
        <v>823.34699999999998</v>
      </c>
      <c r="C5" s="211">
        <v>813.245</v>
      </c>
      <c r="D5" s="211">
        <v>629.11800000000005</v>
      </c>
      <c r="E5" s="228">
        <v>0.76409824776187929</v>
      </c>
      <c r="F5" s="229">
        <v>107</v>
      </c>
      <c r="G5" s="211">
        <v>106</v>
      </c>
      <c r="H5" s="211">
        <v>91</v>
      </c>
      <c r="I5" s="230">
        <v>0.85046728971962615</v>
      </c>
      <c r="J5" s="220"/>
      <c r="K5" s="220"/>
      <c r="L5" s="8">
        <f>D5-B5</f>
        <v>-194.22899999999993</v>
      </c>
      <c r="M5" s="9">
        <f>H5-F5</f>
        <v>-16</v>
      </c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</row>
    <row r="6" spans="1:47" ht="14.4" customHeight="1" x14ac:dyDescent="0.3">
      <c r="A6" s="216" t="s">
        <v>145</v>
      </c>
      <c r="B6" s="219">
        <v>93.135999999999996</v>
      </c>
      <c r="C6" s="210">
        <v>96.013000000000005</v>
      </c>
      <c r="D6" s="210">
        <v>183.10400000000001</v>
      </c>
      <c r="E6" s="231">
        <v>1.9659852259062018</v>
      </c>
      <c r="F6" s="232">
        <v>14</v>
      </c>
      <c r="G6" s="210">
        <v>18</v>
      </c>
      <c r="H6" s="210">
        <v>25</v>
      </c>
      <c r="I6" s="233">
        <v>1.7857142857142858</v>
      </c>
      <c r="J6" s="220"/>
      <c r="K6" s="220"/>
      <c r="L6" s="6">
        <f t="shared" ref="L6:L11" si="0">D6-B6</f>
        <v>89.968000000000018</v>
      </c>
      <c r="M6" s="7">
        <f t="shared" ref="M6:M12" si="1">H6-F6</f>
        <v>11</v>
      </c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</row>
    <row r="7" spans="1:47" ht="14.4" customHeight="1" x14ac:dyDescent="0.3">
      <c r="A7" s="216" t="s">
        <v>146</v>
      </c>
      <c r="B7" s="219">
        <v>210.06100000000001</v>
      </c>
      <c r="C7" s="210">
        <v>374.26799999999997</v>
      </c>
      <c r="D7" s="210">
        <v>225.31700000000001</v>
      </c>
      <c r="E7" s="231">
        <v>1.0726265227719567</v>
      </c>
      <c r="F7" s="232">
        <v>29</v>
      </c>
      <c r="G7" s="210">
        <v>48</v>
      </c>
      <c r="H7" s="210">
        <v>31</v>
      </c>
      <c r="I7" s="233">
        <v>1.0689655172413792</v>
      </c>
      <c r="J7" s="220"/>
      <c r="K7" s="220"/>
      <c r="L7" s="6">
        <f t="shared" si="0"/>
        <v>15.256</v>
      </c>
      <c r="M7" s="7">
        <f t="shared" si="1"/>
        <v>2</v>
      </c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</row>
    <row r="8" spans="1:47" ht="14.4" customHeight="1" x14ac:dyDescent="0.3">
      <c r="A8" s="216" t="s">
        <v>147</v>
      </c>
      <c r="B8" s="219">
        <v>0</v>
      </c>
      <c r="C8" s="210">
        <v>85.52</v>
      </c>
      <c r="D8" s="210">
        <v>18.5</v>
      </c>
      <c r="E8" s="231" t="s">
        <v>527</v>
      </c>
      <c r="F8" s="232">
        <v>0</v>
      </c>
      <c r="G8" s="210">
        <v>7</v>
      </c>
      <c r="H8" s="210">
        <v>4</v>
      </c>
      <c r="I8" s="233" t="s">
        <v>527</v>
      </c>
      <c r="J8" s="220"/>
      <c r="K8" s="220"/>
      <c r="L8" s="6">
        <f t="shared" si="0"/>
        <v>18.5</v>
      </c>
      <c r="M8" s="7">
        <f t="shared" si="1"/>
        <v>4</v>
      </c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</row>
    <row r="9" spans="1:47" ht="14.4" customHeight="1" x14ac:dyDescent="0.3">
      <c r="A9" s="216" t="s">
        <v>148</v>
      </c>
      <c r="B9" s="219">
        <v>0</v>
      </c>
      <c r="C9" s="210">
        <v>0</v>
      </c>
      <c r="D9" s="210">
        <v>0</v>
      </c>
      <c r="E9" s="231" t="s">
        <v>527</v>
      </c>
      <c r="F9" s="232">
        <v>0</v>
      </c>
      <c r="G9" s="210">
        <v>0</v>
      </c>
      <c r="H9" s="210">
        <v>0</v>
      </c>
      <c r="I9" s="233" t="s">
        <v>527</v>
      </c>
      <c r="J9" s="220"/>
      <c r="K9" s="220"/>
      <c r="L9" s="6">
        <f t="shared" si="0"/>
        <v>0</v>
      </c>
      <c r="M9" s="7">
        <f t="shared" si="1"/>
        <v>0</v>
      </c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</row>
    <row r="10" spans="1:47" ht="14.4" customHeight="1" x14ac:dyDescent="0.3">
      <c r="A10" s="216" t="s">
        <v>149</v>
      </c>
      <c r="B10" s="219">
        <v>152.60900000000001</v>
      </c>
      <c r="C10" s="210">
        <v>84.218999999999994</v>
      </c>
      <c r="D10" s="210">
        <v>236.04599999999999</v>
      </c>
      <c r="E10" s="231">
        <v>1.5467370862793151</v>
      </c>
      <c r="F10" s="232">
        <v>18</v>
      </c>
      <c r="G10" s="210">
        <v>10</v>
      </c>
      <c r="H10" s="210">
        <v>24</v>
      </c>
      <c r="I10" s="233">
        <v>1.3333333333333333</v>
      </c>
      <c r="J10" s="220"/>
      <c r="K10" s="220"/>
      <c r="L10" s="6">
        <f t="shared" si="0"/>
        <v>83.436999999999983</v>
      </c>
      <c r="M10" s="7">
        <f t="shared" si="1"/>
        <v>6</v>
      </c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</row>
    <row r="11" spans="1:47" ht="14.4" customHeight="1" thickBot="1" x14ac:dyDescent="0.35">
      <c r="A11" s="216" t="s">
        <v>150</v>
      </c>
      <c r="B11" s="219">
        <v>6.7220000000000004</v>
      </c>
      <c r="C11" s="210">
        <v>30.018000000000001</v>
      </c>
      <c r="D11" s="210">
        <v>25.713999999999999</v>
      </c>
      <c r="E11" s="231">
        <v>3.8253495983338288</v>
      </c>
      <c r="F11" s="232">
        <v>5</v>
      </c>
      <c r="G11" s="210">
        <v>4</v>
      </c>
      <c r="H11" s="210">
        <v>5</v>
      </c>
      <c r="I11" s="233">
        <v>1</v>
      </c>
      <c r="J11" s="220"/>
      <c r="K11" s="220"/>
      <c r="L11" s="6">
        <f t="shared" si="0"/>
        <v>18.991999999999997</v>
      </c>
      <c r="M11" s="7">
        <f t="shared" si="1"/>
        <v>0</v>
      </c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</row>
    <row r="12" spans="1:47" ht="14.4" customHeight="1" thickBot="1" x14ac:dyDescent="0.35">
      <c r="A12" s="217" t="s">
        <v>6</v>
      </c>
      <c r="B12" s="212">
        <f>SUM(B5:B11)</f>
        <v>1285.8749999999998</v>
      </c>
      <c r="C12" s="213">
        <f>SUM(C5:C11)</f>
        <v>1483.2830000000001</v>
      </c>
      <c r="D12" s="213">
        <f>SUM(D5:D11)</f>
        <v>1317.7990000000002</v>
      </c>
      <c r="E12" s="234">
        <f>IF(OR(D12=0,B12=0),0,D12/B12)</f>
        <v>1.0248266744434726</v>
      </c>
      <c r="F12" s="235">
        <f>SUM(F5:F11)</f>
        <v>173</v>
      </c>
      <c r="G12" s="213">
        <f>SUM(G5:G11)</f>
        <v>193</v>
      </c>
      <c r="H12" s="213">
        <f>SUM(H5:H11)</f>
        <v>180</v>
      </c>
      <c r="I12" s="236">
        <f>IF(OR(H12=0,F12=0),0,H12/F12)</f>
        <v>1.0404624277456647</v>
      </c>
      <c r="J12" s="220"/>
      <c r="K12" s="220"/>
      <c r="L12" s="226">
        <f>D12-B12</f>
        <v>31.924000000000433</v>
      </c>
      <c r="M12" s="237">
        <f t="shared" si="1"/>
        <v>7</v>
      </c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</row>
    <row r="13" spans="1:47" ht="14.4" customHeight="1" x14ac:dyDescent="0.3">
      <c r="A13" s="238"/>
      <c r="B13" s="530" t="s">
        <v>151</v>
      </c>
      <c r="C13" s="530"/>
      <c r="D13" s="530"/>
      <c r="E13" s="530"/>
      <c r="F13" s="530" t="s">
        <v>152</v>
      </c>
      <c r="G13" s="530"/>
      <c r="H13" s="530"/>
      <c r="I13" s="530"/>
      <c r="J13" s="220"/>
      <c r="K13" s="220"/>
      <c r="L13" s="220"/>
      <c r="M13" s="222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</row>
    <row r="14" spans="1:47" ht="14.4" customHeight="1" thickBot="1" x14ac:dyDescent="0.35">
      <c r="A14" s="238"/>
      <c r="B14" s="285"/>
      <c r="C14" s="286"/>
      <c r="D14" s="286"/>
      <c r="E14" s="286"/>
      <c r="F14" s="285"/>
      <c r="G14" s="286"/>
      <c r="H14" s="286"/>
      <c r="I14" s="286"/>
      <c r="J14" s="220"/>
      <c r="K14" s="220"/>
      <c r="L14" s="220"/>
      <c r="M14" s="222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</row>
    <row r="15" spans="1:47" ht="14.4" customHeight="1" thickBot="1" x14ac:dyDescent="0.35">
      <c r="A15" s="537" t="s">
        <v>153</v>
      </c>
      <c r="B15" s="539" t="s">
        <v>140</v>
      </c>
      <c r="C15" s="540"/>
      <c r="D15" s="540"/>
      <c r="E15" s="541"/>
      <c r="F15" s="539" t="s">
        <v>141</v>
      </c>
      <c r="G15" s="540"/>
      <c r="H15" s="540"/>
      <c r="I15" s="541"/>
      <c r="J15" s="547" t="s">
        <v>273</v>
      </c>
      <c r="K15" s="548"/>
      <c r="L15" s="239"/>
      <c r="M15" s="239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</row>
    <row r="16" spans="1:47" ht="14.4" customHeight="1" thickBot="1" x14ac:dyDescent="0.35">
      <c r="A16" s="538"/>
      <c r="B16" s="240">
        <v>2011</v>
      </c>
      <c r="C16" s="241">
        <v>2012</v>
      </c>
      <c r="D16" s="241">
        <v>2013</v>
      </c>
      <c r="E16" s="242" t="s">
        <v>5</v>
      </c>
      <c r="F16" s="240">
        <v>2011</v>
      </c>
      <c r="G16" s="241">
        <v>2012</v>
      </c>
      <c r="H16" s="241">
        <v>2013</v>
      </c>
      <c r="I16" s="242" t="s">
        <v>5</v>
      </c>
      <c r="J16" s="549" t="s">
        <v>274</v>
      </c>
      <c r="K16" s="550"/>
      <c r="L16" s="243" t="s">
        <v>142</v>
      </c>
      <c r="M16" s="244" t="s">
        <v>143</v>
      </c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</row>
    <row r="17" spans="1:47" ht="14.4" customHeight="1" x14ac:dyDescent="0.3">
      <c r="A17" s="215" t="s">
        <v>144</v>
      </c>
      <c r="B17" s="218">
        <v>796.43299999999999</v>
      </c>
      <c r="C17" s="211">
        <v>780.45100000000002</v>
      </c>
      <c r="D17" s="211">
        <v>611.02599999999995</v>
      </c>
      <c r="E17" s="228">
        <v>0.76720326756927448</v>
      </c>
      <c r="F17" s="218">
        <v>98</v>
      </c>
      <c r="G17" s="211">
        <v>100</v>
      </c>
      <c r="H17" s="211">
        <v>86</v>
      </c>
      <c r="I17" s="230">
        <v>0.87755102040816324</v>
      </c>
      <c r="J17" s="551">
        <f>0.93*0.95</f>
        <v>0.88349999999999995</v>
      </c>
      <c r="K17" s="550"/>
      <c r="L17" s="245">
        <f>D17-B17</f>
        <v>-185.40700000000004</v>
      </c>
      <c r="M17" s="246">
        <f>H17-F17</f>
        <v>-12</v>
      </c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</row>
    <row r="18" spans="1:47" ht="14.4" customHeight="1" x14ac:dyDescent="0.3">
      <c r="A18" s="216" t="s">
        <v>145</v>
      </c>
      <c r="B18" s="219">
        <v>81.814999999999998</v>
      </c>
      <c r="C18" s="210">
        <v>95.027000000000001</v>
      </c>
      <c r="D18" s="210">
        <v>182.02099999999999</v>
      </c>
      <c r="E18" s="231">
        <v>2.2247876306300798</v>
      </c>
      <c r="F18" s="219">
        <v>13</v>
      </c>
      <c r="G18" s="210">
        <v>17</v>
      </c>
      <c r="H18" s="210">
        <v>24</v>
      </c>
      <c r="I18" s="233">
        <v>1.8461538461538463</v>
      </c>
      <c r="J18" s="551">
        <f>1.07*0.95</f>
        <v>1.0165</v>
      </c>
      <c r="K18" s="550"/>
      <c r="L18" s="247">
        <f t="shared" ref="L18:L24" si="2">D18-B18</f>
        <v>100.20599999999999</v>
      </c>
      <c r="M18" s="248">
        <f t="shared" ref="M18:M24" si="3">H18-F18</f>
        <v>11</v>
      </c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</row>
    <row r="19" spans="1:47" ht="14.4" customHeight="1" x14ac:dyDescent="0.3">
      <c r="A19" s="216" t="s">
        <v>146</v>
      </c>
      <c r="B19" s="219">
        <v>198.74</v>
      </c>
      <c r="C19" s="210">
        <v>344.54399999999998</v>
      </c>
      <c r="D19" s="210">
        <v>197.95400000000001</v>
      </c>
      <c r="E19" s="231">
        <v>0.99604508402938507</v>
      </c>
      <c r="F19" s="219">
        <v>28</v>
      </c>
      <c r="G19" s="210">
        <v>44</v>
      </c>
      <c r="H19" s="210">
        <v>27</v>
      </c>
      <c r="I19" s="233">
        <v>0.9642857142857143</v>
      </c>
      <c r="J19" s="551">
        <f>1.04*0.95</f>
        <v>0.98799999999999999</v>
      </c>
      <c r="K19" s="550"/>
      <c r="L19" s="247">
        <f t="shared" si="2"/>
        <v>-0.78600000000000136</v>
      </c>
      <c r="M19" s="248">
        <f t="shared" si="3"/>
        <v>-1</v>
      </c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</row>
    <row r="20" spans="1:47" ht="14.4" customHeight="1" x14ac:dyDescent="0.3">
      <c r="A20" s="216" t="s">
        <v>147</v>
      </c>
      <c r="B20" s="219">
        <v>0</v>
      </c>
      <c r="C20" s="210">
        <v>69.754999999999995</v>
      </c>
      <c r="D20" s="210">
        <v>18.5</v>
      </c>
      <c r="E20" s="231" t="s">
        <v>527</v>
      </c>
      <c r="F20" s="219">
        <v>0</v>
      </c>
      <c r="G20" s="210">
        <v>6</v>
      </c>
      <c r="H20" s="210">
        <v>4</v>
      </c>
      <c r="I20" s="233" t="s">
        <v>527</v>
      </c>
      <c r="J20" s="551">
        <f>0.96*0.95</f>
        <v>0.91199999999999992</v>
      </c>
      <c r="K20" s="550"/>
      <c r="L20" s="247">
        <f t="shared" si="2"/>
        <v>18.5</v>
      </c>
      <c r="M20" s="248">
        <f t="shared" si="3"/>
        <v>4</v>
      </c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</row>
    <row r="21" spans="1:47" ht="14.4" customHeight="1" x14ac:dyDescent="0.3">
      <c r="A21" s="216" t="s">
        <v>148</v>
      </c>
      <c r="B21" s="219">
        <v>0</v>
      </c>
      <c r="C21" s="210">
        <v>0</v>
      </c>
      <c r="D21" s="210">
        <v>0</v>
      </c>
      <c r="E21" s="231" t="s">
        <v>527</v>
      </c>
      <c r="F21" s="219">
        <v>0</v>
      </c>
      <c r="G21" s="210">
        <v>0</v>
      </c>
      <c r="H21" s="210">
        <v>0</v>
      </c>
      <c r="I21" s="233" t="s">
        <v>527</v>
      </c>
      <c r="J21" s="551">
        <f>1*0.95</f>
        <v>0.95</v>
      </c>
      <c r="K21" s="550"/>
      <c r="L21" s="247">
        <f t="shared" si="2"/>
        <v>0</v>
      </c>
      <c r="M21" s="248">
        <f t="shared" si="3"/>
        <v>0</v>
      </c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</row>
    <row r="22" spans="1:47" ht="14.4" customHeight="1" x14ac:dyDescent="0.3">
      <c r="A22" s="216" t="s">
        <v>149</v>
      </c>
      <c r="B22" s="219">
        <v>141.28800000000001</v>
      </c>
      <c r="C22" s="210">
        <v>81.986000000000004</v>
      </c>
      <c r="D22" s="210">
        <v>205.39</v>
      </c>
      <c r="E22" s="231">
        <v>1.4536974123775548</v>
      </c>
      <c r="F22" s="219">
        <v>17</v>
      </c>
      <c r="G22" s="210">
        <v>9</v>
      </c>
      <c r="H22" s="210">
        <v>22</v>
      </c>
      <c r="I22" s="233">
        <v>1.2941176470588236</v>
      </c>
      <c r="J22" s="551">
        <f>1.05*0.95</f>
        <v>0.99749999999999994</v>
      </c>
      <c r="K22" s="550"/>
      <c r="L22" s="247">
        <f t="shared" si="2"/>
        <v>64.101999999999975</v>
      </c>
      <c r="M22" s="248">
        <f t="shared" si="3"/>
        <v>5</v>
      </c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</row>
    <row r="23" spans="1:47" ht="14.4" customHeight="1" thickBot="1" x14ac:dyDescent="0.35">
      <c r="A23" s="216" t="s">
        <v>150</v>
      </c>
      <c r="B23" s="219">
        <v>4.9420000000000002</v>
      </c>
      <c r="C23" s="210">
        <v>30.018000000000001</v>
      </c>
      <c r="D23" s="210">
        <v>23.582000000000001</v>
      </c>
      <c r="E23" s="231">
        <v>4.7717523269931199</v>
      </c>
      <c r="F23" s="219">
        <v>4</v>
      </c>
      <c r="G23" s="210">
        <v>4</v>
      </c>
      <c r="H23" s="210">
        <v>4</v>
      </c>
      <c r="I23" s="233">
        <v>1</v>
      </c>
      <c r="J23" s="551">
        <f>1*0.95</f>
        <v>0.95</v>
      </c>
      <c r="K23" s="550"/>
      <c r="L23" s="247">
        <f t="shared" si="2"/>
        <v>18.64</v>
      </c>
      <c r="M23" s="248">
        <f t="shared" si="3"/>
        <v>0</v>
      </c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</row>
    <row r="24" spans="1:47" ht="14.4" customHeight="1" thickBot="1" x14ac:dyDescent="0.35">
      <c r="A24" s="249" t="s">
        <v>6</v>
      </c>
      <c r="B24" s="250">
        <f>SUM(B17:B23)</f>
        <v>1223.2180000000001</v>
      </c>
      <c r="C24" s="251">
        <f>SUM(C17:C23)</f>
        <v>1401.7810000000002</v>
      </c>
      <c r="D24" s="251">
        <f>SUM(D17:D23)</f>
        <v>1238.4730000000002</v>
      </c>
      <c r="E24" s="252">
        <f>IF(OR(D24=0,B24=0),0,D24/B24)</f>
        <v>1.0124712030071501</v>
      </c>
      <c r="F24" s="250">
        <f>SUM(F17:F23)</f>
        <v>160</v>
      </c>
      <c r="G24" s="251">
        <f>SUM(G17:G23)</f>
        <v>180</v>
      </c>
      <c r="H24" s="251">
        <f>SUM(H17:H23)</f>
        <v>167</v>
      </c>
      <c r="I24" s="253">
        <f>IF(OR(H24=0,F24=0),0,H24/F24)</f>
        <v>1.04375</v>
      </c>
      <c r="J24" s="220"/>
      <c r="K24" s="220"/>
      <c r="L24" s="243">
        <f t="shared" si="2"/>
        <v>15.255000000000109</v>
      </c>
      <c r="M24" s="254">
        <f t="shared" si="3"/>
        <v>7</v>
      </c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</row>
    <row r="25" spans="1:47" ht="14.4" customHeight="1" x14ac:dyDescent="0.3">
      <c r="A25" s="255"/>
      <c r="B25" s="530" t="s">
        <v>151</v>
      </c>
      <c r="C25" s="531"/>
      <c r="D25" s="531"/>
      <c r="E25" s="531"/>
      <c r="F25" s="530" t="s">
        <v>152</v>
      </c>
      <c r="G25" s="531"/>
      <c r="H25" s="531"/>
      <c r="I25" s="531"/>
      <c r="J25" s="256"/>
      <c r="K25" s="256"/>
      <c r="L25" s="256"/>
      <c r="M25" s="25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</row>
    <row r="26" spans="1:47" ht="14.4" customHeight="1" thickBot="1" x14ac:dyDescent="0.35">
      <c r="A26" s="255"/>
      <c r="B26" s="285"/>
      <c r="C26" s="286"/>
      <c r="D26" s="286"/>
      <c r="E26" s="286"/>
      <c r="F26" s="285"/>
      <c r="G26" s="286"/>
      <c r="H26" s="286"/>
      <c r="I26" s="286"/>
      <c r="J26" s="256"/>
      <c r="K26" s="256"/>
      <c r="L26" s="256"/>
      <c r="M26" s="25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</row>
    <row r="27" spans="1:47" ht="14.4" customHeight="1" x14ac:dyDescent="0.3">
      <c r="A27" s="542" t="s">
        <v>203</v>
      </c>
      <c r="B27" s="544" t="s">
        <v>140</v>
      </c>
      <c r="C27" s="545"/>
      <c r="D27" s="545"/>
      <c r="E27" s="546"/>
      <c r="F27" s="545" t="s">
        <v>141</v>
      </c>
      <c r="G27" s="545"/>
      <c r="H27" s="545"/>
      <c r="I27" s="545"/>
      <c r="J27" s="544" t="s">
        <v>154</v>
      </c>
      <c r="K27" s="545"/>
      <c r="L27" s="545"/>
      <c r="M27" s="546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</row>
    <row r="28" spans="1:47" ht="14.4" customHeight="1" thickBot="1" x14ac:dyDescent="0.35">
      <c r="A28" s="543"/>
      <c r="B28" s="258">
        <v>2011</v>
      </c>
      <c r="C28" s="259">
        <v>2012</v>
      </c>
      <c r="D28" s="259">
        <v>2013</v>
      </c>
      <c r="E28" s="260" t="s">
        <v>5</v>
      </c>
      <c r="F28" s="259">
        <v>2011</v>
      </c>
      <c r="G28" s="259">
        <v>2012</v>
      </c>
      <c r="H28" s="259">
        <v>2013</v>
      </c>
      <c r="I28" s="259" t="s">
        <v>5</v>
      </c>
      <c r="J28" s="258">
        <v>2011</v>
      </c>
      <c r="K28" s="259">
        <v>2012</v>
      </c>
      <c r="L28" s="259">
        <v>2013</v>
      </c>
      <c r="M28" s="260" t="s">
        <v>5</v>
      </c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</row>
    <row r="29" spans="1:47" ht="14.4" customHeight="1" x14ac:dyDescent="0.3">
      <c r="A29" s="261" t="s">
        <v>144</v>
      </c>
      <c r="B29" s="218">
        <v>26.914000000000001</v>
      </c>
      <c r="C29" s="211">
        <v>32.793999999999997</v>
      </c>
      <c r="D29" s="211">
        <v>18.091999999999999</v>
      </c>
      <c r="E29" s="228">
        <v>0.67221520398305701</v>
      </c>
      <c r="F29" s="229">
        <v>9</v>
      </c>
      <c r="G29" s="211">
        <v>6</v>
      </c>
      <c r="H29" s="211">
        <v>5</v>
      </c>
      <c r="I29" s="262">
        <v>0.55555555555555558</v>
      </c>
      <c r="J29" s="218">
        <v>976.96699999999998</v>
      </c>
      <c r="K29" s="211">
        <v>998.23299999999995</v>
      </c>
      <c r="L29" s="211">
        <v>799.42499999999995</v>
      </c>
      <c r="M29" s="228">
        <v>0.81827226508162498</v>
      </c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</row>
    <row r="30" spans="1:47" ht="14.4" customHeight="1" x14ac:dyDescent="0.3">
      <c r="A30" s="263" t="s">
        <v>145</v>
      </c>
      <c r="B30" s="219">
        <v>11.321</v>
      </c>
      <c r="C30" s="210">
        <v>0.98599999999999999</v>
      </c>
      <c r="D30" s="210">
        <v>1.083</v>
      </c>
      <c r="E30" s="231">
        <v>9.566292730324176E-2</v>
      </c>
      <c r="F30" s="232">
        <v>1</v>
      </c>
      <c r="G30" s="210">
        <v>1</v>
      </c>
      <c r="H30" s="210">
        <v>1</v>
      </c>
      <c r="I30" s="264">
        <v>1</v>
      </c>
      <c r="J30" s="219">
        <v>181.53399999999999</v>
      </c>
      <c r="K30" s="210">
        <v>59.534999999999997</v>
      </c>
      <c r="L30" s="210">
        <v>25.677</v>
      </c>
      <c r="M30" s="231">
        <v>0.14144457787521897</v>
      </c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</row>
    <row r="31" spans="1:47" ht="14.4" customHeight="1" x14ac:dyDescent="0.3">
      <c r="A31" s="263" t="s">
        <v>146</v>
      </c>
      <c r="B31" s="219">
        <v>11.321</v>
      </c>
      <c r="C31" s="210">
        <v>26.215</v>
      </c>
      <c r="D31" s="210">
        <v>27.363</v>
      </c>
      <c r="E31" s="231">
        <v>2.4170126313929865</v>
      </c>
      <c r="F31" s="232">
        <v>1</v>
      </c>
      <c r="G31" s="210">
        <v>3</v>
      </c>
      <c r="H31" s="210">
        <v>4</v>
      </c>
      <c r="I31" s="264">
        <v>4</v>
      </c>
      <c r="J31" s="219">
        <v>278.19299999999998</v>
      </c>
      <c r="K31" s="210">
        <v>501.34100000000001</v>
      </c>
      <c r="L31" s="210">
        <v>790.65099999999995</v>
      </c>
      <c r="M31" s="231">
        <v>2.8420952360411658</v>
      </c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</row>
    <row r="32" spans="1:47" ht="14.4" customHeight="1" x14ac:dyDescent="0.3">
      <c r="A32" s="263" t="s">
        <v>147</v>
      </c>
      <c r="B32" s="219">
        <v>0</v>
      </c>
      <c r="C32" s="210">
        <v>15.765000000000001</v>
      </c>
      <c r="D32" s="210">
        <v>0</v>
      </c>
      <c r="E32" s="231" t="s">
        <v>527</v>
      </c>
      <c r="F32" s="232">
        <v>0</v>
      </c>
      <c r="G32" s="210">
        <v>1</v>
      </c>
      <c r="H32" s="210">
        <v>0</v>
      </c>
      <c r="I32" s="264" t="s">
        <v>527</v>
      </c>
      <c r="J32" s="219">
        <v>0</v>
      </c>
      <c r="K32" s="210">
        <v>407.13200000000001</v>
      </c>
      <c r="L32" s="210">
        <v>0</v>
      </c>
      <c r="M32" s="231" t="s">
        <v>527</v>
      </c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</row>
    <row r="33" spans="1:47" ht="14.4" customHeight="1" x14ac:dyDescent="0.3">
      <c r="A33" s="263" t="s">
        <v>148</v>
      </c>
      <c r="B33" s="219">
        <v>0</v>
      </c>
      <c r="C33" s="210">
        <v>0</v>
      </c>
      <c r="D33" s="210">
        <v>0</v>
      </c>
      <c r="E33" s="231" t="s">
        <v>527</v>
      </c>
      <c r="F33" s="232">
        <v>0</v>
      </c>
      <c r="G33" s="210">
        <v>0</v>
      </c>
      <c r="H33" s="210">
        <v>0</v>
      </c>
      <c r="I33" s="264" t="s">
        <v>527</v>
      </c>
      <c r="J33" s="219">
        <v>0</v>
      </c>
      <c r="K33" s="210">
        <v>0</v>
      </c>
      <c r="L33" s="210">
        <v>0</v>
      </c>
      <c r="M33" s="231" t="s">
        <v>527</v>
      </c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</row>
    <row r="34" spans="1:47" ht="14.4" customHeight="1" x14ac:dyDescent="0.3">
      <c r="A34" s="263" t="s">
        <v>149</v>
      </c>
      <c r="B34" s="219">
        <v>11.321</v>
      </c>
      <c r="C34" s="210">
        <v>2.2330000000000001</v>
      </c>
      <c r="D34" s="210">
        <v>30.655999999999999</v>
      </c>
      <c r="E34" s="231">
        <v>2.7078879957600916</v>
      </c>
      <c r="F34" s="232">
        <v>1</v>
      </c>
      <c r="G34" s="210">
        <v>1</v>
      </c>
      <c r="H34" s="210">
        <v>2</v>
      </c>
      <c r="I34" s="264">
        <v>2</v>
      </c>
      <c r="J34" s="219">
        <v>133.239</v>
      </c>
      <c r="K34" s="210">
        <v>88.894000000000005</v>
      </c>
      <c r="L34" s="210">
        <v>1410.4</v>
      </c>
      <c r="M34" s="231">
        <v>10.585489233632796</v>
      </c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</row>
    <row r="35" spans="1:47" ht="14.4" customHeight="1" thickBot="1" x14ac:dyDescent="0.35">
      <c r="A35" s="263" t="s">
        <v>150</v>
      </c>
      <c r="B35" s="219">
        <v>1.78</v>
      </c>
      <c r="C35" s="210">
        <v>0</v>
      </c>
      <c r="D35" s="210">
        <v>2.1320000000000001</v>
      </c>
      <c r="E35" s="231">
        <v>1.1977528089887641</v>
      </c>
      <c r="F35" s="232">
        <v>1</v>
      </c>
      <c r="G35" s="210">
        <v>0</v>
      </c>
      <c r="H35" s="210">
        <v>1</v>
      </c>
      <c r="I35" s="264">
        <v>1</v>
      </c>
      <c r="J35" s="219">
        <v>68.527000000000001</v>
      </c>
      <c r="K35" s="210">
        <v>0</v>
      </c>
      <c r="L35" s="210">
        <v>165.74</v>
      </c>
      <c r="M35" s="231">
        <v>2.4186087235688123</v>
      </c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</row>
    <row r="36" spans="1:47" ht="14.4" customHeight="1" thickBot="1" x14ac:dyDescent="0.35">
      <c r="A36" s="265" t="s">
        <v>6</v>
      </c>
      <c r="B36" s="266">
        <f>SUM(B29:B35)</f>
        <v>62.656999999999996</v>
      </c>
      <c r="C36" s="267">
        <f>SUM(C29:C35)</f>
        <v>77.992999999999995</v>
      </c>
      <c r="D36" s="267">
        <f>SUM(D29:D35)</f>
        <v>79.325999999999993</v>
      </c>
      <c r="E36" s="268">
        <f>IF(OR(D36=0,B36=0),0,D36/B36)</f>
        <v>1.2660357182756914</v>
      </c>
      <c r="F36" s="269">
        <f>SUM(F29:F35)</f>
        <v>13</v>
      </c>
      <c r="G36" s="267">
        <f>SUM(G29:G35)</f>
        <v>12</v>
      </c>
      <c r="H36" s="267">
        <f>SUM(H29:H35)</f>
        <v>13</v>
      </c>
      <c r="I36" s="270">
        <f>IF(OR(H36=0,F36=0),0,H36/F36)</f>
        <v>1</v>
      </c>
      <c r="J36" s="266">
        <f>SUM(J29:J35)</f>
        <v>1638.46</v>
      </c>
      <c r="K36" s="267">
        <f>SUM(K29:K35)</f>
        <v>2055.1350000000002</v>
      </c>
      <c r="L36" s="267">
        <f>SUM(L29:L35)</f>
        <v>3191.893</v>
      </c>
      <c r="M36" s="268">
        <f>IF(OR(L36=0,J36=0),0,L36/J36)</f>
        <v>1.9481055381272658</v>
      </c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</row>
    <row r="37" spans="1:47" ht="14.4" customHeight="1" x14ac:dyDescent="0.3">
      <c r="A37" s="256"/>
      <c r="B37" s="256"/>
      <c r="C37" s="256"/>
      <c r="D37" s="256"/>
      <c r="E37" s="271"/>
      <c r="F37" s="256"/>
      <c r="G37" s="256"/>
      <c r="H37" s="256"/>
      <c r="I37" s="257"/>
      <c r="J37" s="530" t="s">
        <v>155</v>
      </c>
      <c r="K37" s="531"/>
      <c r="L37" s="531"/>
      <c r="M37" s="531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</row>
    <row r="38" spans="1:47" ht="14.4" customHeight="1" thickBot="1" x14ac:dyDescent="0.35">
      <c r="A38" s="256"/>
      <c r="B38" s="256"/>
      <c r="C38" s="256"/>
      <c r="D38" s="256"/>
      <c r="E38" s="271"/>
      <c r="F38" s="256"/>
      <c r="G38" s="256"/>
      <c r="H38" s="256"/>
      <c r="I38" s="257"/>
      <c r="J38" s="283"/>
      <c r="K38" s="284"/>
      <c r="L38" s="284"/>
      <c r="M38" s="284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</row>
    <row r="39" spans="1:47" ht="14.4" customHeight="1" thickBot="1" x14ac:dyDescent="0.35">
      <c r="A39" s="532" t="s">
        <v>156</v>
      </c>
      <c r="B39" s="534" t="s">
        <v>140</v>
      </c>
      <c r="C39" s="535"/>
      <c r="D39" s="535"/>
      <c r="E39" s="536"/>
      <c r="F39" s="535" t="s">
        <v>141</v>
      </c>
      <c r="G39" s="535"/>
      <c r="H39" s="535"/>
      <c r="I39" s="536"/>
      <c r="J39" s="256"/>
      <c r="K39" s="256"/>
      <c r="L39" s="256"/>
      <c r="M39" s="25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</row>
    <row r="40" spans="1:47" ht="14.4" customHeight="1" thickBot="1" x14ac:dyDescent="0.35">
      <c r="A40" s="533"/>
      <c r="B40" s="272">
        <v>2011</v>
      </c>
      <c r="C40" s="273">
        <v>2012</v>
      </c>
      <c r="D40" s="273">
        <v>2013</v>
      </c>
      <c r="E40" s="274" t="s">
        <v>5</v>
      </c>
      <c r="F40" s="273">
        <v>2011</v>
      </c>
      <c r="G40" s="273">
        <v>2012</v>
      </c>
      <c r="H40" s="273">
        <v>2013</v>
      </c>
      <c r="I40" s="274" t="s">
        <v>5</v>
      </c>
      <c r="J40" s="256"/>
      <c r="K40" s="256"/>
      <c r="L40" s="275" t="s">
        <v>142</v>
      </c>
      <c r="M40" s="276" t="s">
        <v>143</v>
      </c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</row>
    <row r="41" spans="1:47" ht="14.4" customHeight="1" x14ac:dyDescent="0.3">
      <c r="A41" s="215" t="s">
        <v>144</v>
      </c>
      <c r="B41" s="218">
        <v>0</v>
      </c>
      <c r="C41" s="211">
        <v>0</v>
      </c>
      <c r="D41" s="211">
        <v>0</v>
      </c>
      <c r="E41" s="228" t="s">
        <v>527</v>
      </c>
      <c r="F41" s="229">
        <v>0</v>
      </c>
      <c r="G41" s="211">
        <v>0</v>
      </c>
      <c r="H41" s="211">
        <v>0</v>
      </c>
      <c r="I41" s="230" t="s">
        <v>527</v>
      </c>
      <c r="J41" s="256"/>
      <c r="K41" s="256"/>
      <c r="L41" s="245">
        <f t="shared" ref="L41:L48" si="4">D41-B41</f>
        <v>0</v>
      </c>
      <c r="M41" s="246">
        <f t="shared" ref="M41:M48" si="5">H41-F41</f>
        <v>0</v>
      </c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</row>
    <row r="42" spans="1:47" ht="14.4" customHeight="1" x14ac:dyDescent="0.3">
      <c r="A42" s="216" t="s">
        <v>145</v>
      </c>
      <c r="B42" s="219">
        <v>0</v>
      </c>
      <c r="C42" s="210">
        <v>0</v>
      </c>
      <c r="D42" s="210">
        <v>0</v>
      </c>
      <c r="E42" s="231" t="s">
        <v>527</v>
      </c>
      <c r="F42" s="232">
        <v>0</v>
      </c>
      <c r="G42" s="210">
        <v>0</v>
      </c>
      <c r="H42" s="210">
        <v>0</v>
      </c>
      <c r="I42" s="233" t="s">
        <v>527</v>
      </c>
      <c r="J42" s="256"/>
      <c r="K42" s="256"/>
      <c r="L42" s="247">
        <f t="shared" si="4"/>
        <v>0</v>
      </c>
      <c r="M42" s="248">
        <f t="shared" si="5"/>
        <v>0</v>
      </c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</row>
    <row r="43" spans="1:47" ht="14.4" customHeight="1" x14ac:dyDescent="0.3">
      <c r="A43" s="216" t="s">
        <v>146</v>
      </c>
      <c r="B43" s="219">
        <v>0</v>
      </c>
      <c r="C43" s="210">
        <v>3.5089999999999999</v>
      </c>
      <c r="D43" s="210">
        <v>0</v>
      </c>
      <c r="E43" s="231" t="s">
        <v>527</v>
      </c>
      <c r="F43" s="232">
        <v>0</v>
      </c>
      <c r="G43" s="210">
        <v>1</v>
      </c>
      <c r="H43" s="210">
        <v>0</v>
      </c>
      <c r="I43" s="233" t="s">
        <v>527</v>
      </c>
      <c r="J43" s="256"/>
      <c r="K43" s="256"/>
      <c r="L43" s="247">
        <f t="shared" si="4"/>
        <v>0</v>
      </c>
      <c r="M43" s="248">
        <f t="shared" si="5"/>
        <v>0</v>
      </c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</row>
    <row r="44" spans="1:47" ht="14.4" customHeight="1" x14ac:dyDescent="0.3">
      <c r="A44" s="216" t="s">
        <v>147</v>
      </c>
      <c r="B44" s="219">
        <v>0</v>
      </c>
      <c r="C44" s="210">
        <v>0</v>
      </c>
      <c r="D44" s="210">
        <v>0</v>
      </c>
      <c r="E44" s="231" t="s">
        <v>527</v>
      </c>
      <c r="F44" s="232">
        <v>0</v>
      </c>
      <c r="G44" s="210">
        <v>0</v>
      </c>
      <c r="H44" s="210">
        <v>0</v>
      </c>
      <c r="I44" s="233" t="s">
        <v>527</v>
      </c>
      <c r="J44" s="256"/>
      <c r="K44" s="256"/>
      <c r="L44" s="247">
        <f t="shared" si="4"/>
        <v>0</v>
      </c>
      <c r="M44" s="248">
        <f t="shared" si="5"/>
        <v>0</v>
      </c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</row>
    <row r="45" spans="1:47" ht="14.4" customHeight="1" x14ac:dyDescent="0.3">
      <c r="A45" s="216" t="s">
        <v>148</v>
      </c>
      <c r="B45" s="219">
        <v>0</v>
      </c>
      <c r="C45" s="210">
        <v>0</v>
      </c>
      <c r="D45" s="210">
        <v>0</v>
      </c>
      <c r="E45" s="231" t="s">
        <v>527</v>
      </c>
      <c r="F45" s="232">
        <v>0</v>
      </c>
      <c r="G45" s="210">
        <v>0</v>
      </c>
      <c r="H45" s="210">
        <v>0</v>
      </c>
      <c r="I45" s="233" t="s">
        <v>527</v>
      </c>
      <c r="J45" s="256"/>
      <c r="K45" s="256"/>
      <c r="L45" s="247">
        <f t="shared" si="4"/>
        <v>0</v>
      </c>
      <c r="M45" s="248">
        <f t="shared" si="5"/>
        <v>0</v>
      </c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</row>
    <row r="46" spans="1:47" ht="14.4" customHeight="1" x14ac:dyDescent="0.3">
      <c r="A46" s="216" t="s">
        <v>149</v>
      </c>
      <c r="B46" s="219">
        <v>0</v>
      </c>
      <c r="C46" s="210">
        <v>0</v>
      </c>
      <c r="D46" s="210">
        <v>0</v>
      </c>
      <c r="E46" s="231" t="s">
        <v>527</v>
      </c>
      <c r="F46" s="232">
        <v>0</v>
      </c>
      <c r="G46" s="210">
        <v>0</v>
      </c>
      <c r="H46" s="210">
        <v>0</v>
      </c>
      <c r="I46" s="233" t="s">
        <v>527</v>
      </c>
      <c r="J46" s="256"/>
      <c r="K46" s="256"/>
      <c r="L46" s="247">
        <f t="shared" si="4"/>
        <v>0</v>
      </c>
      <c r="M46" s="248">
        <f t="shared" si="5"/>
        <v>0</v>
      </c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</row>
    <row r="47" spans="1:47" ht="14.4" customHeight="1" thickBot="1" x14ac:dyDescent="0.35">
      <c r="A47" s="216" t="s">
        <v>150</v>
      </c>
      <c r="B47" s="219">
        <v>0</v>
      </c>
      <c r="C47" s="210">
        <v>0</v>
      </c>
      <c r="D47" s="210">
        <v>0</v>
      </c>
      <c r="E47" s="231" t="s">
        <v>527</v>
      </c>
      <c r="F47" s="232">
        <v>0</v>
      </c>
      <c r="G47" s="210">
        <v>0</v>
      </c>
      <c r="H47" s="210">
        <v>0</v>
      </c>
      <c r="I47" s="233" t="s">
        <v>527</v>
      </c>
      <c r="J47" s="256"/>
      <c r="K47" s="256"/>
      <c r="L47" s="247">
        <f t="shared" si="4"/>
        <v>0</v>
      </c>
      <c r="M47" s="248">
        <f t="shared" si="5"/>
        <v>0</v>
      </c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</row>
    <row r="48" spans="1:47" ht="14.4" customHeight="1" thickBot="1" x14ac:dyDescent="0.35">
      <c r="A48" s="277" t="s">
        <v>6</v>
      </c>
      <c r="B48" s="214">
        <f>SUM(B41:B47)</f>
        <v>0</v>
      </c>
      <c r="C48" s="278">
        <f>SUM(C41:C47)</f>
        <v>3.5089999999999999</v>
      </c>
      <c r="D48" s="278">
        <f>SUM(D41:D47)</f>
        <v>0</v>
      </c>
      <c r="E48" s="279">
        <f>IF(OR(D48=0,B48=0),0,D48/B48)</f>
        <v>0</v>
      </c>
      <c r="F48" s="280">
        <f>SUM(F41:F47)</f>
        <v>0</v>
      </c>
      <c r="G48" s="278">
        <f>SUM(G41:G47)</f>
        <v>1</v>
      </c>
      <c r="H48" s="278">
        <f>SUM(H41:H47)</f>
        <v>0</v>
      </c>
      <c r="I48" s="281">
        <f>IF(OR(H48=0,F48=0),0,H48/F48)</f>
        <v>0</v>
      </c>
      <c r="J48" s="256"/>
      <c r="K48" s="256"/>
      <c r="L48" s="275">
        <f t="shared" si="4"/>
        <v>0</v>
      </c>
      <c r="M48" s="282">
        <f t="shared" si="5"/>
        <v>0</v>
      </c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</row>
    <row r="49" spans="1:47" ht="14.4" customHeight="1" x14ac:dyDescent="0.25">
      <c r="A49" s="137"/>
      <c r="B49" s="137"/>
      <c r="C49" s="137"/>
      <c r="D49" s="137"/>
      <c r="E49" s="141"/>
      <c r="F49" s="137"/>
      <c r="G49" s="137"/>
      <c r="H49" s="137"/>
      <c r="I49" s="142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</row>
    <row r="50" spans="1:47" ht="14.4" customHeight="1" x14ac:dyDescent="0.25">
      <c r="A50" s="137"/>
      <c r="B50" s="137"/>
      <c r="C50" s="137"/>
      <c r="D50" s="137"/>
      <c r="E50" s="141"/>
      <c r="F50" s="137"/>
      <c r="G50" s="137"/>
      <c r="H50" s="137"/>
      <c r="I50" s="142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</row>
    <row r="51" spans="1:47" ht="14.4" customHeight="1" x14ac:dyDescent="0.25">
      <c r="A51" s="137"/>
      <c r="B51" s="137"/>
      <c r="C51" s="137"/>
      <c r="D51" s="137"/>
      <c r="E51" s="141"/>
      <c r="F51" s="137"/>
      <c r="G51" s="137"/>
      <c r="H51" s="137"/>
      <c r="I51" s="142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</row>
    <row r="52" spans="1:47" ht="14.4" customHeight="1" x14ac:dyDescent="0.25">
      <c r="A52" s="137"/>
      <c r="B52" s="137"/>
      <c r="C52" s="137"/>
      <c r="D52" s="137"/>
      <c r="E52" s="141"/>
      <c r="F52" s="137"/>
      <c r="G52" s="137"/>
      <c r="H52" s="137"/>
      <c r="I52" s="142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</row>
    <row r="53" spans="1:47" ht="14.4" customHeight="1" x14ac:dyDescent="0.25">
      <c r="A53" s="137"/>
      <c r="B53" s="137"/>
      <c r="C53" s="137"/>
      <c r="D53" s="137"/>
      <c r="E53" s="141"/>
      <c r="F53" s="137"/>
      <c r="G53" s="137"/>
      <c r="H53" s="137"/>
      <c r="I53" s="142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</row>
    <row r="54" spans="1:47" ht="14.4" customHeight="1" x14ac:dyDescent="0.25">
      <c r="A54" s="137"/>
      <c r="B54" s="137"/>
      <c r="C54" s="137"/>
      <c r="D54" s="137"/>
      <c r="E54" s="141"/>
      <c r="F54" s="137"/>
      <c r="G54" s="137"/>
      <c r="H54" s="137"/>
      <c r="I54" s="142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</row>
    <row r="55" spans="1:47" ht="14.4" customHeight="1" x14ac:dyDescent="0.25">
      <c r="A55" s="137"/>
      <c r="B55" s="137"/>
      <c r="C55" s="137"/>
      <c r="D55" s="137"/>
      <c r="E55" s="141"/>
      <c r="F55" s="137"/>
      <c r="G55" s="137"/>
      <c r="H55" s="137"/>
      <c r="I55" s="142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</row>
    <row r="56" spans="1:47" ht="14.4" customHeight="1" x14ac:dyDescent="0.25">
      <c r="A56" s="137"/>
      <c r="B56" s="137"/>
      <c r="C56" s="137"/>
      <c r="D56" s="137"/>
      <c r="E56" s="141"/>
      <c r="F56" s="137"/>
      <c r="G56" s="137"/>
      <c r="H56" s="137"/>
      <c r="I56" s="142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</row>
    <row r="57" spans="1:47" ht="14.4" customHeight="1" x14ac:dyDescent="0.25">
      <c r="A57" s="137"/>
      <c r="B57" s="137"/>
      <c r="C57" s="137"/>
      <c r="D57" s="137"/>
      <c r="E57" s="141"/>
      <c r="F57" s="137"/>
      <c r="G57" s="137"/>
      <c r="H57" s="137"/>
      <c r="I57" s="142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</row>
    <row r="58" spans="1:47" ht="14.4" customHeight="1" x14ac:dyDescent="0.25">
      <c r="A58" s="137"/>
      <c r="B58" s="137"/>
      <c r="C58" s="137"/>
      <c r="D58" s="137"/>
      <c r="E58" s="141"/>
      <c r="F58" s="137"/>
      <c r="G58" s="137"/>
      <c r="H58" s="137"/>
      <c r="I58" s="142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</row>
    <row r="59" spans="1:47" ht="14.4" customHeight="1" x14ac:dyDescent="0.25">
      <c r="A59" s="137"/>
      <c r="B59" s="137"/>
      <c r="C59" s="137"/>
      <c r="D59" s="137"/>
      <c r="E59" s="141"/>
      <c r="F59" s="137"/>
      <c r="G59" s="137"/>
      <c r="H59" s="137"/>
      <c r="I59" s="142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</row>
    <row r="60" spans="1:47" ht="14.4" customHeight="1" x14ac:dyDescent="0.25">
      <c r="A60" s="137"/>
      <c r="B60" s="137"/>
      <c r="C60" s="137"/>
      <c r="D60" s="137"/>
      <c r="E60" s="141"/>
      <c r="F60" s="137"/>
      <c r="G60" s="137"/>
      <c r="H60" s="137"/>
      <c r="I60" s="142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</row>
    <row r="61" spans="1:47" ht="14.4" customHeight="1" x14ac:dyDescent="0.25">
      <c r="A61" s="137"/>
      <c r="B61" s="137"/>
      <c r="C61" s="137"/>
      <c r="D61" s="137"/>
      <c r="E61" s="141"/>
      <c r="F61" s="137"/>
      <c r="G61" s="137"/>
      <c r="H61" s="137"/>
      <c r="I61" s="142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</row>
    <row r="62" spans="1:47" ht="14.4" customHeight="1" x14ac:dyDescent="0.25">
      <c r="A62" s="137"/>
      <c r="B62" s="137"/>
      <c r="C62" s="137"/>
      <c r="D62" s="137"/>
      <c r="E62" s="141"/>
      <c r="F62" s="137"/>
      <c r="G62" s="137"/>
      <c r="H62" s="137"/>
      <c r="I62" s="142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</row>
    <row r="63" spans="1:47" ht="14.4" customHeight="1" x14ac:dyDescent="0.25">
      <c r="A63" s="137"/>
      <c r="B63" s="137"/>
      <c r="C63" s="137"/>
      <c r="D63" s="137"/>
      <c r="E63" s="141"/>
      <c r="F63" s="137"/>
      <c r="G63" s="137"/>
      <c r="H63" s="137"/>
      <c r="I63" s="142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</row>
    <row r="64" spans="1:47" ht="14.4" customHeight="1" x14ac:dyDescent="0.25">
      <c r="A64" s="137"/>
      <c r="B64" s="137"/>
      <c r="C64" s="137"/>
      <c r="D64" s="137"/>
      <c r="E64" s="141"/>
      <c r="F64" s="137"/>
      <c r="G64" s="137"/>
      <c r="H64" s="137"/>
      <c r="I64" s="142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</row>
    <row r="65" spans="1:47" ht="14.4" customHeight="1" x14ac:dyDescent="0.25">
      <c r="A65" s="137"/>
      <c r="B65" s="137"/>
      <c r="C65" s="137"/>
      <c r="D65" s="137"/>
      <c r="E65" s="141"/>
      <c r="F65" s="137"/>
      <c r="G65" s="137"/>
      <c r="H65" s="137"/>
      <c r="I65" s="142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</row>
    <row r="66" spans="1:47" ht="14.4" customHeight="1" x14ac:dyDescent="0.25">
      <c r="A66" s="137"/>
      <c r="B66" s="137"/>
      <c r="C66" s="137"/>
      <c r="D66" s="137"/>
      <c r="E66" s="141"/>
      <c r="F66" s="137"/>
      <c r="G66" s="137"/>
      <c r="H66" s="137"/>
      <c r="I66" s="142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</row>
    <row r="67" spans="1:47" ht="14.4" customHeight="1" x14ac:dyDescent="0.25">
      <c r="A67" s="137"/>
      <c r="B67" s="137"/>
      <c r="C67" s="137"/>
      <c r="D67" s="137"/>
      <c r="E67" s="141"/>
      <c r="F67" s="137"/>
      <c r="G67" s="137"/>
      <c r="H67" s="137"/>
      <c r="I67" s="142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</row>
    <row r="68" spans="1:47" ht="14.4" customHeight="1" x14ac:dyDescent="0.25">
      <c r="A68" s="137"/>
      <c r="B68" s="137"/>
      <c r="C68" s="137"/>
      <c r="D68" s="137"/>
      <c r="E68" s="141"/>
      <c r="F68" s="137"/>
      <c r="G68" s="137"/>
      <c r="H68" s="137"/>
      <c r="I68" s="142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</row>
    <row r="69" spans="1:47" ht="14.4" customHeight="1" x14ac:dyDescent="0.25">
      <c r="A69" s="137"/>
      <c r="B69" s="137"/>
      <c r="C69" s="137"/>
      <c r="D69" s="137"/>
      <c r="E69" s="141"/>
      <c r="F69" s="137"/>
      <c r="G69" s="137"/>
      <c r="H69" s="137"/>
      <c r="I69" s="142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</row>
    <row r="70" spans="1:47" ht="14.4" customHeight="1" x14ac:dyDescent="0.25">
      <c r="A70" s="137"/>
      <c r="B70" s="137"/>
      <c r="C70" s="137"/>
      <c r="D70" s="137"/>
      <c r="E70" s="141"/>
      <c r="F70" s="137"/>
      <c r="G70" s="137"/>
      <c r="H70" s="137"/>
      <c r="I70" s="142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</row>
    <row r="71" spans="1:47" ht="14.4" customHeight="1" x14ac:dyDescent="0.25">
      <c r="A71" s="137"/>
      <c r="B71" s="137"/>
      <c r="C71" s="137"/>
      <c r="D71" s="137"/>
      <c r="E71" s="141"/>
      <c r="F71" s="137"/>
      <c r="G71" s="137"/>
      <c r="H71" s="137"/>
      <c r="I71" s="142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</row>
    <row r="72" spans="1:47" ht="14.4" customHeight="1" x14ac:dyDescent="0.25">
      <c r="A72" s="137"/>
      <c r="B72" s="137"/>
      <c r="C72" s="137"/>
      <c r="D72" s="137"/>
      <c r="E72" s="141"/>
      <c r="F72" s="137"/>
      <c r="G72" s="137"/>
      <c r="H72" s="137"/>
      <c r="I72" s="142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</row>
    <row r="73" spans="1:47" ht="14.4" customHeight="1" x14ac:dyDescent="0.25">
      <c r="A73" s="137"/>
      <c r="B73" s="137"/>
      <c r="C73" s="137"/>
      <c r="D73" s="137"/>
      <c r="E73" s="141"/>
      <c r="F73" s="137"/>
      <c r="G73" s="137"/>
      <c r="H73" s="137"/>
      <c r="I73" s="142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</row>
    <row r="74" spans="1:47" ht="14.4" customHeight="1" x14ac:dyDescent="0.25">
      <c r="A74" s="137"/>
      <c r="B74" s="137"/>
      <c r="C74" s="137"/>
      <c r="D74" s="137"/>
      <c r="E74" s="141"/>
      <c r="F74" s="137"/>
      <c r="G74" s="137"/>
      <c r="H74" s="137"/>
      <c r="I74" s="142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</row>
    <row r="75" spans="1:47" ht="14.4" customHeight="1" x14ac:dyDescent="0.25">
      <c r="A75" s="137"/>
      <c r="B75" s="137"/>
      <c r="C75" s="137"/>
      <c r="D75" s="137"/>
      <c r="E75" s="141"/>
      <c r="F75" s="137"/>
      <c r="G75" s="137"/>
      <c r="H75" s="137"/>
      <c r="I75" s="142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</row>
    <row r="76" spans="1:47" ht="14.4" customHeight="1" x14ac:dyDescent="0.25">
      <c r="A76" s="137"/>
      <c r="B76" s="137"/>
      <c r="C76" s="137"/>
      <c r="D76" s="137"/>
      <c r="E76" s="141"/>
      <c r="F76" s="137"/>
      <c r="G76" s="137"/>
      <c r="H76" s="137"/>
      <c r="I76" s="142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</row>
    <row r="77" spans="1:47" ht="14.4" customHeight="1" x14ac:dyDescent="0.25">
      <c r="A77" s="137"/>
      <c r="B77" s="137"/>
      <c r="C77" s="137"/>
      <c r="D77" s="137"/>
      <c r="E77" s="141"/>
      <c r="F77" s="137"/>
      <c r="G77" s="137"/>
      <c r="H77" s="137"/>
      <c r="I77" s="142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</row>
    <row r="78" spans="1:47" ht="14.4" customHeight="1" x14ac:dyDescent="0.25">
      <c r="A78" s="137"/>
      <c r="B78" s="137"/>
      <c r="C78" s="137"/>
      <c r="D78" s="137"/>
      <c r="E78" s="141"/>
      <c r="F78" s="137"/>
      <c r="G78" s="137"/>
      <c r="H78" s="137"/>
      <c r="I78" s="142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</row>
    <row r="79" spans="1:47" ht="14.4" customHeight="1" x14ac:dyDescent="0.25">
      <c r="A79" s="137"/>
      <c r="B79" s="137"/>
      <c r="C79" s="137"/>
      <c r="D79" s="137"/>
      <c r="E79" s="141"/>
      <c r="F79" s="137"/>
      <c r="G79" s="137"/>
      <c r="H79" s="137"/>
      <c r="I79" s="142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</row>
    <row r="80" spans="1:47" ht="14.4" customHeight="1" x14ac:dyDescent="0.25">
      <c r="A80" s="137"/>
      <c r="B80" s="137"/>
      <c r="C80" s="137"/>
      <c r="D80" s="137"/>
      <c r="E80" s="141"/>
      <c r="F80" s="137"/>
      <c r="G80" s="137"/>
      <c r="H80" s="137"/>
      <c r="I80" s="142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</row>
    <row r="81" spans="1:47" ht="14.4" customHeight="1" x14ac:dyDescent="0.25">
      <c r="A81" s="137"/>
      <c r="B81" s="137"/>
      <c r="C81" s="137"/>
      <c r="D81" s="137"/>
      <c r="E81" s="141"/>
      <c r="F81" s="137"/>
      <c r="G81" s="137"/>
      <c r="H81" s="137"/>
      <c r="I81" s="142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</row>
    <row r="82" spans="1:47" ht="14.4" customHeight="1" x14ac:dyDescent="0.25">
      <c r="A82" s="137"/>
      <c r="B82" s="137"/>
      <c r="C82" s="137"/>
      <c r="D82" s="137"/>
      <c r="E82" s="141"/>
      <c r="F82" s="137"/>
      <c r="G82" s="137"/>
      <c r="H82" s="137"/>
      <c r="I82" s="142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</row>
    <row r="83" spans="1:47" ht="14.4" customHeight="1" x14ac:dyDescent="0.25">
      <c r="A83" s="137"/>
      <c r="B83" s="137"/>
      <c r="C83" s="137"/>
      <c r="D83" s="137"/>
      <c r="E83" s="141"/>
      <c r="F83" s="137"/>
      <c r="G83" s="137"/>
      <c r="H83" s="137"/>
      <c r="I83" s="142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</row>
    <row r="84" spans="1:47" ht="14.4" customHeight="1" x14ac:dyDescent="0.25">
      <c r="A84" s="137"/>
      <c r="B84" s="137"/>
      <c r="C84" s="137"/>
      <c r="D84" s="137"/>
      <c r="E84" s="141"/>
      <c r="F84" s="137"/>
      <c r="G84" s="137"/>
      <c r="H84" s="137"/>
      <c r="I84" s="142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</row>
    <row r="85" spans="1:47" ht="14.4" customHeight="1" x14ac:dyDescent="0.25">
      <c r="A85" s="137"/>
      <c r="B85" s="137"/>
      <c r="C85" s="137"/>
      <c r="D85" s="137"/>
      <c r="E85" s="141"/>
      <c r="F85" s="137"/>
      <c r="G85" s="137"/>
      <c r="H85" s="137"/>
      <c r="I85" s="142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</row>
    <row r="86" spans="1:47" ht="14.4" customHeight="1" x14ac:dyDescent="0.25">
      <c r="A86" s="137"/>
      <c r="B86" s="137"/>
      <c r="C86" s="137"/>
      <c r="D86" s="137"/>
      <c r="E86" s="141"/>
      <c r="F86" s="137"/>
      <c r="G86" s="137"/>
      <c r="H86" s="137"/>
      <c r="I86" s="142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</row>
    <row r="87" spans="1:47" ht="14.4" customHeight="1" x14ac:dyDescent="0.25">
      <c r="A87" s="137"/>
      <c r="B87" s="137"/>
      <c r="C87" s="137"/>
      <c r="D87" s="137"/>
      <c r="E87" s="141"/>
      <c r="F87" s="137"/>
      <c r="G87" s="137"/>
      <c r="H87" s="137"/>
      <c r="I87" s="142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</row>
    <row r="88" spans="1:47" ht="14.4" customHeight="1" x14ac:dyDescent="0.25">
      <c r="A88" s="137"/>
      <c r="B88" s="137"/>
      <c r="C88" s="137"/>
      <c r="D88" s="137"/>
      <c r="E88" s="141"/>
      <c r="F88" s="137"/>
      <c r="G88" s="137"/>
      <c r="H88" s="137"/>
      <c r="I88" s="142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</row>
    <row r="89" spans="1:47" ht="14.4" customHeight="1" x14ac:dyDescent="0.25">
      <c r="A89" s="137"/>
      <c r="B89" s="137"/>
      <c r="C89" s="137"/>
      <c r="D89" s="137"/>
      <c r="E89" s="141"/>
      <c r="F89" s="137"/>
      <c r="G89" s="137"/>
      <c r="H89" s="137"/>
      <c r="I89" s="142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</row>
    <row r="90" spans="1:47" ht="14.4" customHeight="1" x14ac:dyDescent="0.25">
      <c r="A90" s="137"/>
      <c r="B90" s="137"/>
      <c r="C90" s="137"/>
      <c r="D90" s="137"/>
      <c r="E90" s="141"/>
      <c r="F90" s="137"/>
      <c r="G90" s="137"/>
      <c r="H90" s="137"/>
      <c r="I90" s="142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</row>
    <row r="91" spans="1:47" ht="14.4" customHeight="1" x14ac:dyDescent="0.25">
      <c r="A91" s="137"/>
      <c r="B91" s="137"/>
      <c r="C91" s="137"/>
      <c r="D91" s="137"/>
      <c r="E91" s="141"/>
      <c r="F91" s="137"/>
      <c r="G91" s="137"/>
      <c r="H91" s="137"/>
      <c r="I91" s="142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</row>
    <row r="92" spans="1:47" ht="14.4" customHeight="1" x14ac:dyDescent="0.25">
      <c r="A92" s="137"/>
      <c r="B92" s="137"/>
      <c r="C92" s="137"/>
      <c r="D92" s="137"/>
      <c r="E92" s="141"/>
      <c r="F92" s="137"/>
      <c r="G92" s="137"/>
      <c r="H92" s="137"/>
      <c r="I92" s="142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</row>
    <row r="93" spans="1:47" ht="14.4" customHeight="1" x14ac:dyDescent="0.25">
      <c r="A93" s="137"/>
      <c r="B93" s="137"/>
      <c r="C93" s="137"/>
      <c r="D93" s="137"/>
      <c r="E93" s="141"/>
      <c r="F93" s="137"/>
      <c r="G93" s="137"/>
      <c r="H93" s="137"/>
      <c r="I93" s="142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</row>
    <row r="94" spans="1:47" ht="14.4" customHeight="1" x14ac:dyDescent="0.25">
      <c r="A94" s="137"/>
      <c r="B94" s="137"/>
      <c r="C94" s="137"/>
      <c r="D94" s="137"/>
      <c r="E94" s="141"/>
      <c r="F94" s="137"/>
      <c r="G94" s="137"/>
      <c r="H94" s="137"/>
      <c r="I94" s="142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</row>
    <row r="95" spans="1:47" ht="14.4" customHeight="1" x14ac:dyDescent="0.25">
      <c r="A95" s="137"/>
      <c r="B95" s="137"/>
      <c r="C95" s="137"/>
      <c r="D95" s="137"/>
      <c r="E95" s="141"/>
      <c r="F95" s="137"/>
      <c r="G95" s="137"/>
      <c r="H95" s="137"/>
      <c r="I95" s="142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</row>
    <row r="96" spans="1:47" ht="14.4" customHeight="1" x14ac:dyDescent="0.25">
      <c r="A96" s="137"/>
      <c r="B96" s="137"/>
      <c r="C96" s="137"/>
      <c r="D96" s="137"/>
      <c r="E96" s="141"/>
      <c r="F96" s="137"/>
      <c r="G96" s="137"/>
      <c r="H96" s="137"/>
      <c r="I96" s="142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</row>
    <row r="97" spans="1:47" ht="14.4" customHeight="1" x14ac:dyDescent="0.25">
      <c r="A97" s="137"/>
      <c r="B97" s="137"/>
      <c r="C97" s="137"/>
      <c r="D97" s="137"/>
      <c r="E97" s="141"/>
      <c r="F97" s="137"/>
      <c r="G97" s="137"/>
      <c r="H97" s="137"/>
      <c r="I97" s="142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</row>
    <row r="98" spans="1:47" ht="14.4" customHeight="1" x14ac:dyDescent="0.25">
      <c r="A98" s="137"/>
      <c r="B98" s="137"/>
      <c r="C98" s="137"/>
      <c r="D98" s="137"/>
      <c r="E98" s="141"/>
      <c r="F98" s="137"/>
      <c r="G98" s="137"/>
      <c r="H98" s="137"/>
      <c r="I98" s="142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</row>
    <row r="99" spans="1:47" ht="14.4" customHeight="1" x14ac:dyDescent="0.25">
      <c r="A99" s="137"/>
      <c r="B99" s="137"/>
      <c r="C99" s="137"/>
      <c r="D99" s="137"/>
      <c r="E99" s="141"/>
      <c r="F99" s="137"/>
      <c r="G99" s="137"/>
      <c r="H99" s="137"/>
      <c r="I99" s="142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</row>
    <row r="100" spans="1:47" ht="14.4" customHeight="1" x14ac:dyDescent="0.25">
      <c r="A100" s="137"/>
      <c r="B100" s="137"/>
      <c r="C100" s="137"/>
      <c r="D100" s="137"/>
      <c r="E100" s="141"/>
      <c r="F100" s="137"/>
      <c r="G100" s="137"/>
      <c r="H100" s="137"/>
      <c r="I100" s="142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</row>
    <row r="101" spans="1:47" ht="14.4" customHeight="1" x14ac:dyDescent="0.25">
      <c r="A101" s="137"/>
      <c r="B101" s="137"/>
      <c r="C101" s="137"/>
      <c r="D101" s="137"/>
      <c r="E101" s="141"/>
      <c r="F101" s="137"/>
      <c r="G101" s="137"/>
      <c r="H101" s="137"/>
      <c r="I101" s="142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</row>
    <row r="102" spans="1:47" ht="14.4" customHeight="1" x14ac:dyDescent="0.25">
      <c r="A102" s="137"/>
      <c r="B102" s="137"/>
      <c r="C102" s="137"/>
      <c r="D102" s="137"/>
      <c r="E102" s="141"/>
      <c r="F102" s="137"/>
      <c r="G102" s="137"/>
      <c r="H102" s="137"/>
      <c r="I102" s="142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</row>
    <row r="103" spans="1:47" ht="14.4" customHeight="1" x14ac:dyDescent="0.25">
      <c r="A103" s="137"/>
      <c r="B103" s="137"/>
      <c r="C103" s="137"/>
      <c r="D103" s="137"/>
      <c r="E103" s="141"/>
      <c r="F103" s="137"/>
      <c r="G103" s="137"/>
      <c r="H103" s="137"/>
      <c r="I103" s="142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</row>
    <row r="104" spans="1:47" ht="14.4" customHeight="1" x14ac:dyDescent="0.25">
      <c r="A104" s="137"/>
      <c r="B104" s="137"/>
      <c r="C104" s="137"/>
      <c r="D104" s="137"/>
      <c r="E104" s="141"/>
      <c r="F104" s="137"/>
      <c r="G104" s="137"/>
      <c r="H104" s="137"/>
      <c r="I104" s="142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</row>
    <row r="105" spans="1:47" ht="14.4" customHeight="1" x14ac:dyDescent="0.25">
      <c r="A105" s="137"/>
      <c r="B105" s="137"/>
      <c r="C105" s="137"/>
      <c r="D105" s="137"/>
      <c r="E105" s="141"/>
      <c r="F105" s="137"/>
      <c r="G105" s="137"/>
      <c r="H105" s="137"/>
      <c r="I105" s="142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</row>
    <row r="106" spans="1:47" ht="14.4" customHeight="1" x14ac:dyDescent="0.25">
      <c r="A106" s="137"/>
      <c r="B106" s="137"/>
      <c r="C106" s="137"/>
      <c r="D106" s="137"/>
      <c r="E106" s="141"/>
      <c r="F106" s="137"/>
      <c r="G106" s="137"/>
      <c r="H106" s="137"/>
      <c r="I106" s="142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</row>
    <row r="107" spans="1:47" ht="14.4" customHeight="1" x14ac:dyDescent="0.25">
      <c r="A107" s="137"/>
      <c r="B107" s="137"/>
      <c r="C107" s="137"/>
      <c r="D107" s="137"/>
      <c r="E107" s="141"/>
      <c r="F107" s="137"/>
      <c r="G107" s="137"/>
      <c r="H107" s="137"/>
      <c r="I107" s="142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</row>
    <row r="108" spans="1:47" ht="14.4" customHeight="1" x14ac:dyDescent="0.25">
      <c r="A108" s="137"/>
      <c r="B108" s="137"/>
      <c r="C108" s="137"/>
      <c r="D108" s="137"/>
      <c r="E108" s="141"/>
      <c r="F108" s="137"/>
      <c r="G108" s="137"/>
      <c r="H108" s="137"/>
      <c r="I108" s="142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</row>
    <row r="109" spans="1:47" ht="14.4" customHeight="1" x14ac:dyDescent="0.25">
      <c r="A109" s="137"/>
      <c r="B109" s="137"/>
      <c r="C109" s="137"/>
      <c r="D109" s="137"/>
      <c r="E109" s="141"/>
      <c r="F109" s="137"/>
      <c r="G109" s="137"/>
      <c r="H109" s="137"/>
      <c r="I109" s="142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</row>
    <row r="110" spans="1:47" ht="14.4" customHeight="1" x14ac:dyDescent="0.25">
      <c r="A110" s="137"/>
      <c r="B110" s="137"/>
      <c r="C110" s="137"/>
      <c r="D110" s="137"/>
      <c r="E110" s="141"/>
      <c r="F110" s="137"/>
      <c r="G110" s="137"/>
      <c r="H110" s="137"/>
      <c r="I110" s="142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</row>
    <row r="111" spans="1:47" ht="14.4" customHeight="1" x14ac:dyDescent="0.25">
      <c r="A111" s="137"/>
      <c r="B111" s="137"/>
      <c r="C111" s="137"/>
      <c r="D111" s="137"/>
      <c r="E111" s="141"/>
      <c r="F111" s="137"/>
      <c r="G111" s="137"/>
      <c r="H111" s="137"/>
      <c r="I111" s="142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</row>
    <row r="112" spans="1:47" ht="14.4" customHeight="1" x14ac:dyDescent="0.25">
      <c r="A112" s="137"/>
      <c r="B112" s="137"/>
      <c r="C112" s="137"/>
      <c r="D112" s="137"/>
      <c r="E112" s="141"/>
      <c r="F112" s="137"/>
      <c r="G112" s="137"/>
      <c r="H112" s="137"/>
      <c r="I112" s="142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</row>
    <row r="113" spans="1:47" ht="14.4" customHeight="1" x14ac:dyDescent="0.25">
      <c r="A113" s="137"/>
      <c r="B113" s="137"/>
      <c r="C113" s="137"/>
      <c r="D113" s="137"/>
      <c r="E113" s="141"/>
      <c r="F113" s="137"/>
      <c r="G113" s="137"/>
      <c r="H113" s="137"/>
      <c r="I113" s="142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</row>
    <row r="114" spans="1:47" ht="14.4" customHeight="1" x14ac:dyDescent="0.25">
      <c r="A114" s="137"/>
      <c r="B114" s="137"/>
      <c r="C114" s="137"/>
      <c r="D114" s="137"/>
      <c r="E114" s="141"/>
      <c r="F114" s="137"/>
      <c r="G114" s="137"/>
      <c r="H114" s="137"/>
      <c r="I114" s="142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</row>
    <row r="115" spans="1:47" ht="14.4" customHeight="1" x14ac:dyDescent="0.25">
      <c r="A115" s="137"/>
      <c r="B115" s="137"/>
      <c r="C115" s="137"/>
      <c r="D115" s="137"/>
      <c r="E115" s="141"/>
      <c r="F115" s="137"/>
      <c r="G115" s="137"/>
      <c r="H115" s="137"/>
      <c r="I115" s="142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</row>
    <row r="116" spans="1:47" ht="14.4" customHeight="1" x14ac:dyDescent="0.25">
      <c r="A116" s="137"/>
      <c r="B116" s="137"/>
      <c r="C116" s="137"/>
      <c r="D116" s="137"/>
      <c r="E116" s="141"/>
      <c r="F116" s="137"/>
      <c r="G116" s="137"/>
      <c r="H116" s="137"/>
      <c r="I116" s="142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</row>
    <row r="117" spans="1:47" ht="14.4" customHeight="1" x14ac:dyDescent="0.25">
      <c r="A117" s="137"/>
      <c r="B117" s="137"/>
      <c r="C117" s="137"/>
      <c r="D117" s="137"/>
      <c r="E117" s="141"/>
      <c r="F117" s="137"/>
      <c r="G117" s="137"/>
      <c r="H117" s="137"/>
      <c r="I117" s="142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/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</row>
    <row r="118" spans="1:47" ht="14.4" customHeight="1" x14ac:dyDescent="0.25">
      <c r="A118" s="137"/>
      <c r="B118" s="137"/>
      <c r="C118" s="137"/>
      <c r="D118" s="137"/>
      <c r="E118" s="141"/>
      <c r="F118" s="137"/>
      <c r="G118" s="137"/>
      <c r="H118" s="137"/>
      <c r="I118" s="142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</row>
    <row r="119" spans="1:47" ht="14.4" customHeight="1" x14ac:dyDescent="0.25">
      <c r="A119" s="137"/>
      <c r="B119" s="137"/>
      <c r="C119" s="137"/>
      <c r="D119" s="137"/>
      <c r="E119" s="141"/>
      <c r="F119" s="137"/>
      <c r="G119" s="137"/>
      <c r="H119" s="137"/>
      <c r="I119" s="142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</row>
    <row r="120" spans="1:47" ht="14.4" customHeight="1" x14ac:dyDescent="0.25">
      <c r="A120" s="137"/>
      <c r="B120" s="137"/>
      <c r="C120" s="137"/>
      <c r="D120" s="137"/>
      <c r="E120" s="141"/>
      <c r="F120" s="137"/>
      <c r="G120" s="137"/>
      <c r="H120" s="137"/>
      <c r="I120" s="142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</row>
    <row r="121" spans="1:47" ht="14.4" customHeight="1" x14ac:dyDescent="0.25">
      <c r="A121" s="137"/>
      <c r="B121" s="137"/>
      <c r="C121" s="137"/>
      <c r="D121" s="137"/>
      <c r="E121" s="141"/>
      <c r="F121" s="137"/>
      <c r="G121" s="137"/>
      <c r="H121" s="137"/>
      <c r="I121" s="142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137"/>
    </row>
    <row r="122" spans="1:47" ht="14.4" customHeight="1" x14ac:dyDescent="0.25">
      <c r="A122" s="137"/>
      <c r="B122" s="137"/>
      <c r="C122" s="137"/>
      <c r="D122" s="137"/>
      <c r="E122" s="141"/>
      <c r="F122" s="137"/>
      <c r="G122" s="137"/>
      <c r="H122" s="137"/>
      <c r="I122" s="142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</row>
    <row r="123" spans="1:47" ht="14.4" customHeight="1" x14ac:dyDescent="0.25">
      <c r="A123" s="137"/>
      <c r="B123" s="137"/>
      <c r="C123" s="137"/>
      <c r="D123" s="137"/>
      <c r="E123" s="141"/>
      <c r="F123" s="137"/>
      <c r="G123" s="137"/>
      <c r="H123" s="137"/>
      <c r="I123" s="142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</row>
    <row r="124" spans="1:47" ht="14.4" customHeight="1" x14ac:dyDescent="0.25">
      <c r="A124" s="137"/>
      <c r="B124" s="137"/>
      <c r="C124" s="137"/>
      <c r="D124" s="137"/>
      <c r="E124" s="141"/>
      <c r="F124" s="137"/>
      <c r="G124" s="137"/>
      <c r="H124" s="137"/>
      <c r="I124" s="142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</row>
    <row r="125" spans="1:47" ht="14.4" customHeight="1" x14ac:dyDescent="0.25">
      <c r="A125" s="137"/>
      <c r="B125" s="137"/>
      <c r="C125" s="137"/>
      <c r="D125" s="137"/>
      <c r="E125" s="141"/>
      <c r="F125" s="137"/>
      <c r="G125" s="137"/>
      <c r="H125" s="137"/>
      <c r="I125" s="142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137"/>
    </row>
    <row r="126" spans="1:47" ht="14.4" customHeight="1" x14ac:dyDescent="0.25">
      <c r="A126" s="137"/>
      <c r="B126" s="137"/>
      <c r="C126" s="137"/>
      <c r="D126" s="137"/>
      <c r="E126" s="141"/>
      <c r="F126" s="137"/>
      <c r="G126" s="137"/>
      <c r="H126" s="137"/>
      <c r="I126" s="142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137"/>
    </row>
    <row r="127" spans="1:47" ht="14.4" customHeight="1" x14ac:dyDescent="0.25">
      <c r="A127" s="137"/>
      <c r="B127" s="137"/>
      <c r="C127" s="137"/>
      <c r="D127" s="137"/>
      <c r="E127" s="141"/>
      <c r="F127" s="137"/>
      <c r="G127" s="137"/>
      <c r="H127" s="137"/>
      <c r="I127" s="142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137"/>
    </row>
    <row r="128" spans="1:47" ht="14.4" customHeight="1" x14ac:dyDescent="0.25">
      <c r="A128" s="137"/>
      <c r="B128" s="137"/>
      <c r="C128" s="137"/>
      <c r="D128" s="137"/>
      <c r="E128" s="141"/>
      <c r="F128" s="137"/>
      <c r="G128" s="137"/>
      <c r="H128" s="137"/>
      <c r="I128" s="142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137"/>
    </row>
    <row r="129" spans="1:47" ht="14.4" customHeight="1" x14ac:dyDescent="0.25">
      <c r="A129" s="137"/>
      <c r="B129" s="137"/>
      <c r="C129" s="137"/>
      <c r="D129" s="137"/>
      <c r="E129" s="141"/>
      <c r="F129" s="137"/>
      <c r="G129" s="137"/>
      <c r="H129" s="137"/>
      <c r="I129" s="142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137"/>
    </row>
    <row r="130" spans="1:47" ht="14.4" customHeight="1" x14ac:dyDescent="0.25">
      <c r="A130" s="137"/>
      <c r="B130" s="137"/>
      <c r="C130" s="137"/>
      <c r="D130" s="137"/>
      <c r="E130" s="141"/>
      <c r="F130" s="137"/>
      <c r="G130" s="137"/>
      <c r="H130" s="137"/>
      <c r="I130" s="142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137"/>
    </row>
    <row r="131" spans="1:47" ht="14.4" customHeight="1" x14ac:dyDescent="0.25">
      <c r="A131" s="137"/>
      <c r="B131" s="137"/>
      <c r="C131" s="137"/>
      <c r="D131" s="137"/>
      <c r="E131" s="141"/>
      <c r="F131" s="137"/>
      <c r="G131" s="137"/>
      <c r="H131" s="137"/>
      <c r="I131" s="142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137"/>
    </row>
    <row r="132" spans="1:47" ht="14.4" customHeight="1" x14ac:dyDescent="0.25">
      <c r="A132" s="137"/>
      <c r="B132" s="137"/>
      <c r="C132" s="137"/>
      <c r="D132" s="137"/>
      <c r="E132" s="141"/>
      <c r="F132" s="137"/>
      <c r="G132" s="137"/>
      <c r="H132" s="137"/>
      <c r="I132" s="142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137"/>
    </row>
    <row r="133" spans="1:47" ht="14.4" customHeight="1" x14ac:dyDescent="0.25">
      <c r="A133" s="137"/>
      <c r="B133" s="137"/>
      <c r="C133" s="137"/>
      <c r="D133" s="137"/>
      <c r="E133" s="141"/>
      <c r="F133" s="137"/>
      <c r="G133" s="137"/>
      <c r="H133" s="137"/>
      <c r="I133" s="142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137"/>
    </row>
    <row r="134" spans="1:47" ht="14.4" customHeight="1" x14ac:dyDescent="0.25">
      <c r="A134" s="137"/>
      <c r="B134" s="137"/>
      <c r="C134" s="137"/>
      <c r="D134" s="137"/>
      <c r="E134" s="141"/>
      <c r="F134" s="137"/>
      <c r="G134" s="137"/>
      <c r="H134" s="137"/>
      <c r="I134" s="142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137"/>
    </row>
    <row r="135" spans="1:47" ht="14.4" customHeight="1" x14ac:dyDescent="0.25">
      <c r="A135" s="137"/>
      <c r="B135" s="137"/>
      <c r="C135" s="137"/>
      <c r="D135" s="137"/>
      <c r="E135" s="141"/>
      <c r="F135" s="137"/>
      <c r="G135" s="137"/>
      <c r="H135" s="137"/>
      <c r="I135" s="142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137"/>
    </row>
    <row r="136" spans="1:47" ht="14.4" customHeight="1" x14ac:dyDescent="0.25">
      <c r="B136" s="137"/>
      <c r="C136" s="137"/>
      <c r="D136" s="137"/>
      <c r="E136" s="141"/>
      <c r="F136" s="137"/>
      <c r="G136" s="137"/>
      <c r="H136" s="137"/>
      <c r="I136" s="142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137"/>
    </row>
    <row r="137" spans="1:47" ht="14.4" customHeight="1" x14ac:dyDescent="0.25">
      <c r="B137" s="137"/>
      <c r="C137" s="137"/>
      <c r="D137" s="137"/>
      <c r="E137" s="141"/>
      <c r="F137" s="137"/>
      <c r="G137" s="137"/>
      <c r="H137" s="137"/>
      <c r="I137" s="142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137"/>
    </row>
    <row r="138" spans="1:47" ht="14.4" customHeight="1" x14ac:dyDescent="0.25">
      <c r="B138" s="137"/>
      <c r="C138" s="137"/>
      <c r="D138" s="137"/>
      <c r="E138" s="141"/>
      <c r="F138" s="137"/>
      <c r="G138" s="137"/>
      <c r="H138" s="137"/>
      <c r="I138" s="142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137"/>
    </row>
    <row r="139" spans="1:47" ht="14.4" customHeight="1" x14ac:dyDescent="0.25">
      <c r="B139" s="137"/>
      <c r="C139" s="137"/>
      <c r="D139" s="137"/>
      <c r="E139" s="141"/>
      <c r="F139" s="137"/>
      <c r="G139" s="137"/>
      <c r="H139" s="137"/>
      <c r="I139" s="142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137"/>
    </row>
    <row r="140" spans="1:47" ht="14.4" customHeight="1" x14ac:dyDescent="0.25">
      <c r="B140" s="137"/>
      <c r="C140" s="137"/>
      <c r="D140" s="137"/>
      <c r="E140" s="141"/>
      <c r="F140" s="137"/>
      <c r="G140" s="137"/>
      <c r="H140" s="137"/>
      <c r="I140" s="142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</row>
    <row r="141" spans="1:47" ht="14.4" customHeight="1" x14ac:dyDescent="0.25">
      <c r="B141" s="137"/>
      <c r="C141" s="137"/>
      <c r="D141" s="137"/>
      <c r="E141" s="141"/>
      <c r="F141" s="137"/>
      <c r="G141" s="137"/>
      <c r="H141" s="137"/>
      <c r="I141" s="142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</row>
    <row r="142" spans="1:47" ht="14.4" customHeight="1" x14ac:dyDescent="0.25">
      <c r="B142" s="137"/>
      <c r="C142" s="137"/>
      <c r="D142" s="137"/>
      <c r="E142" s="141"/>
      <c r="F142" s="137"/>
      <c r="G142" s="137"/>
      <c r="H142" s="137"/>
      <c r="I142" s="142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</row>
    <row r="143" spans="1:47" ht="14.4" customHeight="1" x14ac:dyDescent="0.25">
      <c r="B143" s="137"/>
      <c r="C143" s="137"/>
      <c r="D143" s="137"/>
      <c r="E143" s="141"/>
      <c r="F143" s="137"/>
      <c r="G143" s="137"/>
      <c r="H143" s="137"/>
      <c r="I143" s="142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137"/>
    </row>
    <row r="144" spans="1:47" ht="14.4" customHeight="1" x14ac:dyDescent="0.25">
      <c r="B144" s="137"/>
      <c r="C144" s="137"/>
      <c r="D144" s="137"/>
      <c r="E144" s="141"/>
      <c r="F144" s="137"/>
      <c r="G144" s="137"/>
      <c r="H144" s="137"/>
      <c r="I144" s="142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137"/>
    </row>
    <row r="145" spans="2:47" ht="14.4" customHeight="1" x14ac:dyDescent="0.25">
      <c r="B145" s="137"/>
      <c r="C145" s="137"/>
      <c r="D145" s="137"/>
      <c r="E145" s="141"/>
      <c r="F145" s="137"/>
      <c r="G145" s="137"/>
      <c r="H145" s="137"/>
      <c r="I145" s="142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137"/>
    </row>
    <row r="146" spans="2:47" ht="14.4" customHeight="1" x14ac:dyDescent="0.25">
      <c r="B146" s="137"/>
      <c r="C146" s="137"/>
      <c r="D146" s="137"/>
      <c r="E146" s="141"/>
      <c r="F146" s="137"/>
      <c r="G146" s="137"/>
      <c r="H146" s="137"/>
      <c r="I146" s="142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137"/>
    </row>
    <row r="147" spans="2:47" ht="14.4" customHeight="1" x14ac:dyDescent="0.25">
      <c r="B147" s="137"/>
      <c r="C147" s="137"/>
      <c r="D147" s="137"/>
      <c r="E147" s="141"/>
      <c r="F147" s="137"/>
      <c r="G147" s="137"/>
      <c r="H147" s="137"/>
      <c r="I147" s="142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137"/>
    </row>
    <row r="148" spans="2:47" ht="14.4" customHeight="1" x14ac:dyDescent="0.25">
      <c r="B148" s="137"/>
      <c r="C148" s="137"/>
      <c r="D148" s="137"/>
      <c r="E148" s="141"/>
      <c r="F148" s="137"/>
      <c r="G148" s="137"/>
      <c r="H148" s="137"/>
      <c r="I148" s="142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137"/>
    </row>
    <row r="149" spans="2:47" ht="14.4" customHeight="1" x14ac:dyDescent="0.25">
      <c r="B149" s="137"/>
      <c r="C149" s="137"/>
      <c r="D149" s="137"/>
      <c r="E149" s="141"/>
      <c r="F149" s="137"/>
      <c r="G149" s="137"/>
      <c r="H149" s="137"/>
      <c r="I149" s="142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137"/>
    </row>
    <row r="150" spans="2:47" ht="14.4" customHeight="1" x14ac:dyDescent="0.25">
      <c r="B150" s="137"/>
      <c r="C150" s="137"/>
      <c r="D150" s="137"/>
      <c r="E150" s="141"/>
      <c r="F150" s="137"/>
      <c r="G150" s="137"/>
      <c r="H150" s="137"/>
      <c r="I150" s="142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137"/>
    </row>
    <row r="151" spans="2:47" ht="14.4" customHeight="1" x14ac:dyDescent="0.25">
      <c r="B151" s="137"/>
      <c r="C151" s="137"/>
      <c r="D151" s="137"/>
      <c r="E151" s="141"/>
      <c r="F151" s="137"/>
      <c r="G151" s="137"/>
      <c r="H151" s="137"/>
      <c r="I151" s="142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137"/>
    </row>
    <row r="152" spans="2:47" ht="14.4" customHeight="1" x14ac:dyDescent="0.25">
      <c r="B152" s="137"/>
      <c r="C152" s="137"/>
      <c r="D152" s="137"/>
      <c r="E152" s="141"/>
      <c r="F152" s="137"/>
      <c r="G152" s="137"/>
      <c r="H152" s="137"/>
      <c r="I152" s="142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137"/>
    </row>
    <row r="153" spans="2:47" ht="14.4" customHeight="1" x14ac:dyDescent="0.25">
      <c r="B153" s="137"/>
      <c r="C153" s="137"/>
      <c r="D153" s="137"/>
      <c r="E153" s="141"/>
      <c r="F153" s="137"/>
      <c r="G153" s="137"/>
      <c r="H153" s="137"/>
      <c r="I153" s="142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137"/>
    </row>
    <row r="154" spans="2:47" ht="14.4" customHeight="1" x14ac:dyDescent="0.25">
      <c r="B154" s="137"/>
      <c r="C154" s="137"/>
      <c r="D154" s="137"/>
      <c r="E154" s="141"/>
      <c r="F154" s="137"/>
      <c r="G154" s="137"/>
      <c r="H154" s="137"/>
      <c r="I154" s="142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137"/>
    </row>
    <row r="155" spans="2:47" ht="14.4" customHeight="1" x14ac:dyDescent="0.25">
      <c r="B155" s="137"/>
      <c r="C155" s="137"/>
      <c r="D155" s="137"/>
      <c r="E155" s="141"/>
      <c r="F155" s="137"/>
      <c r="G155" s="137"/>
      <c r="H155" s="137"/>
      <c r="I155" s="142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137"/>
    </row>
    <row r="156" spans="2:47" ht="14.4" customHeight="1" x14ac:dyDescent="0.25">
      <c r="B156" s="137"/>
      <c r="C156" s="137"/>
      <c r="D156" s="137"/>
      <c r="E156" s="141"/>
      <c r="F156" s="137"/>
      <c r="G156" s="137"/>
      <c r="H156" s="137"/>
      <c r="I156" s="142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  <c r="AB156" s="137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137"/>
    </row>
    <row r="157" spans="2:47" ht="14.4" customHeight="1" x14ac:dyDescent="0.25">
      <c r="B157" s="137"/>
      <c r="C157" s="137"/>
      <c r="D157" s="137"/>
      <c r="E157" s="141"/>
      <c r="F157" s="137"/>
      <c r="G157" s="137"/>
      <c r="H157" s="137"/>
      <c r="I157" s="142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  <c r="AG157" s="137"/>
      <c r="AH157" s="137"/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137"/>
    </row>
    <row r="158" spans="2:47" ht="14.4" customHeight="1" x14ac:dyDescent="0.25">
      <c r="B158" s="137"/>
      <c r="C158" s="137"/>
      <c r="D158" s="137"/>
      <c r="E158" s="141"/>
      <c r="F158" s="137"/>
      <c r="G158" s="137"/>
      <c r="H158" s="137"/>
      <c r="I158" s="142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7"/>
      <c r="AT158" s="137"/>
      <c r="AU158" s="137"/>
    </row>
    <row r="159" spans="2:47" ht="14.4" customHeight="1" x14ac:dyDescent="0.25">
      <c r="B159" s="137"/>
      <c r="C159" s="137"/>
      <c r="D159" s="137"/>
      <c r="E159" s="141"/>
      <c r="F159" s="137"/>
      <c r="G159" s="137"/>
      <c r="H159" s="137"/>
      <c r="I159" s="142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  <c r="AB159" s="137"/>
      <c r="AC159" s="137"/>
      <c r="AD159" s="137"/>
      <c r="AE159" s="137"/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137"/>
    </row>
    <row r="160" spans="2:47" ht="14.4" customHeight="1" x14ac:dyDescent="0.25">
      <c r="B160" s="137"/>
      <c r="C160" s="137"/>
      <c r="D160" s="137"/>
      <c r="E160" s="141"/>
      <c r="F160" s="137"/>
      <c r="G160" s="137"/>
      <c r="H160" s="137"/>
      <c r="I160" s="142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  <c r="AB160" s="137"/>
      <c r="AC160" s="137"/>
      <c r="AD160" s="137"/>
      <c r="AE160" s="137"/>
      <c r="AF160" s="137"/>
      <c r="AG160" s="137"/>
      <c r="AH160" s="137"/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7"/>
      <c r="AT160" s="137"/>
      <c r="AU160" s="137"/>
    </row>
    <row r="161" spans="2:47" ht="14.4" customHeight="1" x14ac:dyDescent="0.25">
      <c r="B161" s="137"/>
      <c r="C161" s="137"/>
      <c r="D161" s="137"/>
      <c r="E161" s="141"/>
      <c r="F161" s="137"/>
      <c r="G161" s="137"/>
      <c r="H161" s="137"/>
      <c r="I161" s="142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37"/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137"/>
    </row>
    <row r="162" spans="2:47" ht="14.4" customHeight="1" x14ac:dyDescent="0.25">
      <c r="B162" s="137"/>
      <c r="C162" s="137"/>
      <c r="D162" s="137"/>
      <c r="E162" s="141"/>
      <c r="F162" s="137"/>
      <c r="G162" s="137"/>
      <c r="H162" s="137"/>
      <c r="I162" s="142"/>
      <c r="J162" s="137"/>
      <c r="K162" s="137"/>
    </row>
    <row r="163" spans="2:47" ht="14.4" customHeight="1" x14ac:dyDescent="0.25">
      <c r="B163" s="137"/>
      <c r="C163" s="137"/>
      <c r="D163" s="137"/>
      <c r="E163" s="141"/>
      <c r="F163" s="137"/>
      <c r="G163" s="137"/>
      <c r="H163" s="137"/>
      <c r="I163" s="142"/>
      <c r="J163" s="137"/>
      <c r="K163" s="137"/>
    </row>
    <row r="164" spans="2:47" ht="14.4" customHeight="1" x14ac:dyDescent="0.25">
      <c r="B164" s="137"/>
      <c r="C164" s="137"/>
      <c r="D164" s="137"/>
      <c r="E164" s="141"/>
      <c r="F164" s="137"/>
      <c r="G164" s="137"/>
      <c r="H164" s="137"/>
      <c r="I164" s="142"/>
      <c r="J164" s="137"/>
      <c r="K164" s="137"/>
    </row>
    <row r="165" spans="2:47" ht="14.4" customHeight="1" x14ac:dyDescent="0.25">
      <c r="B165" s="137"/>
      <c r="C165" s="137"/>
      <c r="D165" s="137"/>
      <c r="E165" s="141"/>
      <c r="F165" s="137"/>
      <c r="G165" s="137"/>
      <c r="H165" s="137"/>
      <c r="I165" s="142"/>
      <c r="J165" s="137"/>
      <c r="K165" s="137"/>
    </row>
    <row r="166" spans="2:47" ht="14.4" customHeight="1" x14ac:dyDescent="0.25">
      <c r="B166" s="137"/>
      <c r="C166" s="137"/>
      <c r="D166" s="137"/>
      <c r="E166" s="141"/>
      <c r="F166" s="137"/>
      <c r="G166" s="137"/>
      <c r="H166" s="137"/>
      <c r="I166" s="142"/>
      <c r="J166" s="137"/>
      <c r="K166" s="137"/>
    </row>
    <row r="167" spans="2:47" ht="14.4" customHeight="1" x14ac:dyDescent="0.25">
      <c r="B167" s="137"/>
      <c r="C167" s="137"/>
      <c r="D167" s="137"/>
      <c r="E167" s="141"/>
      <c r="F167" s="137"/>
      <c r="G167" s="137"/>
      <c r="H167" s="137"/>
      <c r="I167" s="142"/>
      <c r="J167" s="137"/>
      <c r="K167" s="137"/>
    </row>
    <row r="168" spans="2:47" ht="14.4" customHeight="1" x14ac:dyDescent="0.25">
      <c r="B168" s="137"/>
      <c r="C168" s="137"/>
      <c r="D168" s="137"/>
      <c r="E168" s="141"/>
      <c r="F168" s="137"/>
      <c r="G168" s="137"/>
      <c r="H168" s="137"/>
      <c r="I168" s="142"/>
      <c r="J168" s="137"/>
      <c r="K168" s="137"/>
    </row>
    <row r="169" spans="2:47" ht="14.4" customHeight="1" x14ac:dyDescent="0.25">
      <c r="B169" s="137"/>
      <c r="C169" s="137"/>
      <c r="D169" s="137"/>
      <c r="E169" s="141"/>
      <c r="F169" s="137"/>
      <c r="G169" s="137"/>
      <c r="H169" s="137"/>
      <c r="I169" s="142"/>
      <c r="J169" s="137"/>
      <c r="K169" s="137"/>
    </row>
    <row r="170" spans="2:47" ht="14.4" customHeight="1" x14ac:dyDescent="0.25">
      <c r="B170" s="137"/>
      <c r="C170" s="137"/>
      <c r="D170" s="137"/>
      <c r="E170" s="141"/>
      <c r="F170" s="137"/>
      <c r="G170" s="137"/>
      <c r="H170" s="137"/>
      <c r="I170" s="142"/>
      <c r="J170" s="137"/>
      <c r="K170" s="137"/>
    </row>
    <row r="171" spans="2:47" ht="14.4" customHeight="1" x14ac:dyDescent="0.25">
      <c r="B171" s="137"/>
      <c r="C171" s="137"/>
      <c r="D171" s="137"/>
      <c r="E171" s="141"/>
      <c r="F171" s="137"/>
      <c r="G171" s="137"/>
      <c r="H171" s="137"/>
      <c r="I171" s="142"/>
      <c r="J171" s="137"/>
      <c r="K171" s="137"/>
    </row>
    <row r="172" spans="2:47" ht="14.4" customHeight="1" x14ac:dyDescent="0.25">
      <c r="B172" s="137"/>
      <c r="C172" s="137"/>
      <c r="D172" s="137"/>
      <c r="E172" s="141"/>
      <c r="F172" s="137"/>
      <c r="G172" s="137"/>
      <c r="H172" s="137"/>
      <c r="I172" s="142"/>
      <c r="J172" s="137"/>
      <c r="K172" s="137"/>
    </row>
    <row r="173" spans="2:47" ht="14.4" customHeight="1" x14ac:dyDescent="0.25">
      <c r="B173" s="137"/>
      <c r="C173" s="137"/>
      <c r="D173" s="137"/>
      <c r="E173" s="141"/>
      <c r="F173" s="137"/>
      <c r="G173" s="137"/>
      <c r="H173" s="137"/>
      <c r="I173" s="142"/>
      <c r="J173" s="137"/>
      <c r="K173" s="137"/>
    </row>
    <row r="174" spans="2:47" ht="14.4" customHeight="1" x14ac:dyDescent="0.25">
      <c r="B174" s="137"/>
      <c r="C174" s="137"/>
      <c r="D174" s="137"/>
      <c r="E174" s="141"/>
      <c r="F174" s="137"/>
      <c r="G174" s="137"/>
      <c r="H174" s="137"/>
      <c r="I174" s="142"/>
      <c r="J174" s="137"/>
      <c r="K174" s="137"/>
    </row>
    <row r="175" spans="2:47" ht="14.4" customHeight="1" x14ac:dyDescent="0.25">
      <c r="B175" s="137"/>
      <c r="C175" s="137"/>
      <c r="D175" s="137"/>
      <c r="E175" s="141"/>
      <c r="F175" s="137"/>
      <c r="G175" s="137"/>
      <c r="H175" s="137"/>
      <c r="I175" s="142"/>
      <c r="J175" s="137"/>
      <c r="K175" s="137"/>
    </row>
    <row r="176" spans="2:47" ht="14.4" customHeight="1" x14ac:dyDescent="0.25">
      <c r="B176" s="137"/>
      <c r="C176" s="137"/>
      <c r="D176" s="137"/>
      <c r="E176" s="141"/>
      <c r="F176" s="137"/>
      <c r="G176" s="137"/>
      <c r="H176" s="137"/>
      <c r="I176" s="142"/>
      <c r="J176" s="137"/>
      <c r="K176" s="137"/>
    </row>
    <row r="177" spans="2:11" ht="14.4" customHeight="1" x14ac:dyDescent="0.25">
      <c r="B177" s="137"/>
      <c r="C177" s="137"/>
      <c r="D177" s="137"/>
      <c r="E177" s="141"/>
      <c r="F177" s="137"/>
      <c r="G177" s="137"/>
      <c r="H177" s="137"/>
      <c r="I177" s="142"/>
      <c r="J177" s="137"/>
      <c r="K177" s="137"/>
    </row>
    <row r="178" spans="2:11" ht="14.4" customHeight="1" x14ac:dyDescent="0.25">
      <c r="B178" s="137"/>
      <c r="C178" s="137"/>
      <c r="D178" s="137"/>
      <c r="E178" s="141"/>
      <c r="F178" s="137"/>
      <c r="G178" s="137"/>
      <c r="H178" s="137"/>
      <c r="I178" s="142"/>
      <c r="J178" s="137"/>
      <c r="K178" s="137"/>
    </row>
    <row r="179" spans="2:11" ht="14.4" customHeight="1" x14ac:dyDescent="0.25">
      <c r="B179" s="137"/>
      <c r="C179" s="137"/>
      <c r="D179" s="137"/>
      <c r="E179" s="141"/>
      <c r="F179" s="137"/>
      <c r="G179" s="137"/>
      <c r="H179" s="137"/>
      <c r="I179" s="142"/>
      <c r="J179" s="137"/>
      <c r="K179" s="137"/>
    </row>
    <row r="180" spans="2:11" ht="14.4" customHeight="1" x14ac:dyDescent="0.25">
      <c r="B180" s="137"/>
      <c r="C180" s="137"/>
      <c r="D180" s="137"/>
      <c r="E180" s="141"/>
      <c r="F180" s="137"/>
      <c r="G180" s="137"/>
      <c r="H180" s="137"/>
      <c r="I180" s="142"/>
      <c r="J180" s="137"/>
      <c r="K180" s="137"/>
    </row>
    <row r="181" spans="2:11" ht="14.4" customHeight="1" x14ac:dyDescent="0.25">
      <c r="B181" s="137"/>
      <c r="C181" s="137"/>
      <c r="D181" s="137"/>
      <c r="E181" s="141"/>
      <c r="F181" s="137"/>
      <c r="G181" s="137"/>
      <c r="H181" s="137"/>
      <c r="I181" s="142"/>
      <c r="J181" s="137"/>
      <c r="K181" s="137"/>
    </row>
    <row r="182" spans="2:11" ht="14.4" customHeight="1" x14ac:dyDescent="0.25">
      <c r="B182" s="137"/>
      <c r="C182" s="137"/>
      <c r="D182" s="137"/>
      <c r="E182" s="141"/>
      <c r="F182" s="137"/>
      <c r="G182" s="137"/>
      <c r="H182" s="137"/>
      <c r="I182" s="142"/>
      <c r="J182" s="137"/>
      <c r="K182" s="137"/>
    </row>
    <row r="183" spans="2:11" ht="14.4" customHeight="1" x14ac:dyDescent="0.25">
      <c r="B183" s="137"/>
      <c r="C183" s="137"/>
      <c r="D183" s="137"/>
      <c r="E183" s="141"/>
      <c r="F183" s="137"/>
      <c r="G183" s="137"/>
      <c r="H183" s="137"/>
      <c r="I183" s="142"/>
      <c r="J183" s="137"/>
      <c r="K183" s="137"/>
    </row>
    <row r="184" spans="2:11" ht="14.4" customHeight="1" x14ac:dyDescent="0.25">
      <c r="B184" s="137"/>
      <c r="C184" s="137"/>
      <c r="D184" s="137"/>
      <c r="E184" s="141"/>
      <c r="F184" s="137"/>
      <c r="G184" s="137"/>
      <c r="H184" s="137"/>
      <c r="I184" s="142"/>
      <c r="J184" s="137"/>
      <c r="K184" s="137"/>
    </row>
    <row r="185" spans="2:11" ht="14.4" customHeight="1" x14ac:dyDescent="0.25">
      <c r="B185" s="137"/>
      <c r="C185" s="137"/>
      <c r="D185" s="137"/>
      <c r="E185" s="141"/>
      <c r="F185" s="137"/>
      <c r="G185" s="137"/>
      <c r="H185" s="137"/>
      <c r="I185" s="142"/>
      <c r="J185" s="137"/>
      <c r="K185" s="137"/>
    </row>
    <row r="186" spans="2:11" ht="14.4" customHeight="1" x14ac:dyDescent="0.25">
      <c r="B186" s="137"/>
      <c r="C186" s="137"/>
      <c r="D186" s="137"/>
      <c r="E186" s="141"/>
      <c r="F186" s="137"/>
      <c r="G186" s="137"/>
      <c r="H186" s="137"/>
      <c r="I186" s="142"/>
      <c r="J186" s="137"/>
      <c r="K186" s="137"/>
    </row>
    <row r="187" spans="2:11" ht="14.4" customHeight="1" x14ac:dyDescent="0.25">
      <c r="B187" s="137"/>
      <c r="C187" s="137"/>
      <c r="D187" s="137"/>
      <c r="E187" s="141"/>
      <c r="F187" s="137"/>
      <c r="G187" s="137"/>
      <c r="H187" s="137"/>
      <c r="I187" s="142"/>
      <c r="J187" s="137"/>
      <c r="K187" s="137"/>
    </row>
    <row r="188" spans="2:11" ht="14.4" customHeight="1" x14ac:dyDescent="0.25">
      <c r="B188" s="137"/>
      <c r="C188" s="137"/>
      <c r="D188" s="137"/>
      <c r="E188" s="141"/>
      <c r="F188" s="137"/>
      <c r="G188" s="137"/>
      <c r="H188" s="137"/>
      <c r="I188" s="142"/>
      <c r="J188" s="137"/>
      <c r="K188" s="137"/>
    </row>
    <row r="189" spans="2:11" ht="14.4" customHeight="1" x14ac:dyDescent="0.25">
      <c r="B189" s="137"/>
      <c r="C189" s="137"/>
      <c r="D189" s="137"/>
      <c r="E189" s="141"/>
      <c r="F189" s="137"/>
      <c r="G189" s="137"/>
      <c r="H189" s="137"/>
      <c r="I189" s="142"/>
      <c r="J189" s="137"/>
      <c r="K189" s="137"/>
    </row>
    <row r="190" spans="2:11" ht="14.4" customHeight="1" x14ac:dyDescent="0.25">
      <c r="B190" s="137"/>
      <c r="C190" s="137"/>
      <c r="D190" s="137"/>
      <c r="E190" s="141"/>
      <c r="F190" s="137"/>
      <c r="G190" s="137"/>
      <c r="H190" s="137"/>
      <c r="I190" s="142"/>
      <c r="J190" s="137"/>
      <c r="K190" s="137"/>
    </row>
    <row r="191" spans="2:11" ht="14.4" customHeight="1" x14ac:dyDescent="0.25">
      <c r="B191" s="137"/>
      <c r="C191" s="137"/>
      <c r="D191" s="137"/>
      <c r="E191" s="141"/>
      <c r="F191" s="137"/>
      <c r="G191" s="137"/>
      <c r="H191" s="137"/>
      <c r="I191" s="142"/>
      <c r="J191" s="137"/>
      <c r="K191" s="137"/>
    </row>
    <row r="192" spans="2:11" ht="14.4" customHeight="1" x14ac:dyDescent="0.25">
      <c r="B192" s="137"/>
      <c r="C192" s="137"/>
      <c r="D192" s="137"/>
      <c r="E192" s="141"/>
      <c r="F192" s="137"/>
      <c r="G192" s="137"/>
      <c r="H192" s="137"/>
      <c r="I192" s="142"/>
      <c r="J192" s="137"/>
      <c r="K192" s="137"/>
    </row>
    <row r="193" spans="2:11" ht="14.4" customHeight="1" x14ac:dyDescent="0.25">
      <c r="B193" s="137"/>
      <c r="C193" s="137"/>
      <c r="D193" s="137"/>
      <c r="E193" s="141"/>
      <c r="F193" s="137"/>
      <c r="G193" s="137"/>
      <c r="H193" s="137"/>
      <c r="I193" s="142"/>
      <c r="J193" s="137"/>
      <c r="K193" s="137"/>
    </row>
    <row r="194" spans="2:11" ht="14.4" customHeight="1" x14ac:dyDescent="0.25">
      <c r="B194" s="137"/>
      <c r="C194" s="137"/>
      <c r="D194" s="137"/>
      <c r="E194" s="141"/>
      <c r="F194" s="137"/>
      <c r="G194" s="137"/>
      <c r="H194" s="137"/>
      <c r="I194" s="142"/>
      <c r="J194" s="137"/>
      <c r="K194" s="137"/>
    </row>
    <row r="195" spans="2:11" ht="14.4" customHeight="1" x14ac:dyDescent="0.25">
      <c r="B195" s="137"/>
      <c r="C195" s="137"/>
      <c r="D195" s="137"/>
      <c r="E195" s="141"/>
      <c r="F195" s="137"/>
      <c r="G195" s="137"/>
      <c r="H195" s="137"/>
      <c r="I195" s="142"/>
      <c r="J195" s="137"/>
      <c r="K195" s="137"/>
    </row>
    <row r="196" spans="2:11" ht="14.4" customHeight="1" x14ac:dyDescent="0.25">
      <c r="B196" s="137"/>
      <c r="C196" s="137"/>
      <c r="D196" s="137"/>
      <c r="E196" s="141"/>
      <c r="F196" s="137"/>
      <c r="G196" s="137"/>
      <c r="H196" s="137"/>
      <c r="I196" s="142"/>
      <c r="J196" s="137"/>
      <c r="K196" s="137"/>
    </row>
    <row r="197" spans="2:11" ht="14.4" customHeight="1" x14ac:dyDescent="0.25">
      <c r="B197" s="137"/>
      <c r="C197" s="137"/>
      <c r="D197" s="137"/>
      <c r="E197" s="141"/>
      <c r="F197" s="137"/>
      <c r="G197" s="137"/>
      <c r="H197" s="137"/>
      <c r="I197" s="142"/>
      <c r="J197" s="137"/>
      <c r="K197" s="137"/>
    </row>
    <row r="198" spans="2:11" ht="14.4" customHeight="1" x14ac:dyDescent="0.25">
      <c r="B198" s="137"/>
      <c r="C198" s="137"/>
      <c r="D198" s="137"/>
      <c r="E198" s="141"/>
      <c r="F198" s="137"/>
      <c r="G198" s="137"/>
      <c r="H198" s="137"/>
      <c r="I198" s="142"/>
      <c r="J198" s="137"/>
      <c r="K198" s="137"/>
    </row>
    <row r="199" spans="2:11" ht="14.4" customHeight="1" x14ac:dyDescent="0.25">
      <c r="B199" s="137"/>
      <c r="C199" s="137"/>
      <c r="D199" s="137"/>
      <c r="E199" s="141"/>
      <c r="F199" s="137"/>
      <c r="G199" s="137"/>
      <c r="H199" s="137"/>
      <c r="I199" s="142"/>
      <c r="J199" s="137"/>
      <c r="K199" s="137"/>
    </row>
    <row r="200" spans="2:11" ht="14.4" customHeight="1" x14ac:dyDescent="0.25">
      <c r="B200" s="137"/>
      <c r="C200" s="137"/>
      <c r="D200" s="137"/>
      <c r="E200" s="141"/>
      <c r="F200" s="137"/>
      <c r="G200" s="137"/>
      <c r="H200" s="137"/>
      <c r="I200" s="142"/>
      <c r="J200" s="137"/>
      <c r="K200" s="137"/>
    </row>
    <row r="201" spans="2:11" ht="14.4" customHeight="1" x14ac:dyDescent="0.25">
      <c r="B201" s="137"/>
      <c r="C201" s="137"/>
      <c r="D201" s="137"/>
      <c r="E201" s="141"/>
      <c r="F201" s="137"/>
      <c r="G201" s="137"/>
      <c r="H201" s="137"/>
      <c r="I201" s="142"/>
      <c r="J201" s="137"/>
      <c r="K201" s="137"/>
    </row>
    <row r="202" spans="2:11" ht="14.4" customHeight="1" x14ac:dyDescent="0.25">
      <c r="B202" s="137"/>
      <c r="C202" s="137"/>
      <c r="D202" s="137"/>
      <c r="E202" s="141"/>
      <c r="F202" s="137"/>
      <c r="G202" s="137"/>
      <c r="H202" s="137"/>
      <c r="I202" s="142"/>
      <c r="J202" s="137"/>
      <c r="K202" s="137"/>
    </row>
    <row r="203" spans="2:11" ht="14.4" customHeight="1" x14ac:dyDescent="0.25">
      <c r="B203" s="137"/>
      <c r="C203" s="137"/>
      <c r="D203" s="137"/>
      <c r="E203" s="141"/>
      <c r="F203" s="137"/>
      <c r="G203" s="137"/>
      <c r="H203" s="137"/>
      <c r="I203" s="142"/>
      <c r="J203" s="137"/>
      <c r="K203" s="137"/>
    </row>
    <row r="204" spans="2:11" ht="14.4" customHeight="1" x14ac:dyDescent="0.25">
      <c r="B204" s="137"/>
      <c r="C204" s="137"/>
      <c r="D204" s="137"/>
      <c r="E204" s="141"/>
      <c r="F204" s="137"/>
      <c r="G204" s="137"/>
      <c r="H204" s="137"/>
      <c r="I204" s="142"/>
      <c r="J204" s="137"/>
      <c r="K204" s="137"/>
    </row>
    <row r="205" spans="2:11" ht="14.4" customHeight="1" x14ac:dyDescent="0.25">
      <c r="B205" s="137"/>
      <c r="C205" s="137"/>
      <c r="D205" s="137"/>
      <c r="E205" s="141"/>
      <c r="F205" s="137"/>
      <c r="G205" s="137"/>
      <c r="H205" s="137"/>
      <c r="I205" s="142"/>
      <c r="J205" s="137"/>
      <c r="K205" s="137"/>
    </row>
    <row r="206" spans="2:11" ht="14.4" customHeight="1" x14ac:dyDescent="0.25">
      <c r="B206" s="137"/>
      <c r="C206" s="137"/>
      <c r="D206" s="137"/>
      <c r="E206" s="141"/>
      <c r="F206" s="137"/>
      <c r="G206" s="137"/>
      <c r="H206" s="137"/>
      <c r="I206" s="142"/>
      <c r="J206" s="137"/>
      <c r="K206" s="137"/>
    </row>
    <row r="207" spans="2:11" ht="14.4" customHeight="1" x14ac:dyDescent="0.25">
      <c r="B207" s="137"/>
      <c r="C207" s="137"/>
      <c r="D207" s="137"/>
      <c r="E207" s="141"/>
      <c r="F207" s="137"/>
      <c r="G207" s="137"/>
      <c r="H207" s="137"/>
      <c r="I207" s="142"/>
      <c r="J207" s="137"/>
      <c r="K207" s="137"/>
    </row>
    <row r="208" spans="2:11" ht="14.4" customHeight="1" x14ac:dyDescent="0.25">
      <c r="B208" s="137"/>
      <c r="C208" s="137"/>
      <c r="D208" s="137"/>
      <c r="E208" s="141"/>
      <c r="F208" s="137"/>
      <c r="G208" s="137"/>
      <c r="H208" s="137"/>
      <c r="I208" s="142"/>
      <c r="J208" s="137"/>
      <c r="K208" s="137"/>
    </row>
    <row r="209" spans="2:11" ht="14.4" customHeight="1" x14ac:dyDescent="0.25">
      <c r="B209" s="137"/>
      <c r="C209" s="137"/>
      <c r="D209" s="137"/>
      <c r="E209" s="141"/>
      <c r="F209" s="137"/>
      <c r="G209" s="137"/>
      <c r="H209" s="137"/>
      <c r="I209" s="142"/>
      <c r="J209" s="137"/>
      <c r="K209" s="137"/>
    </row>
    <row r="210" spans="2:11" ht="14.4" customHeight="1" x14ac:dyDescent="0.25">
      <c r="B210" s="137"/>
      <c r="C210" s="137"/>
      <c r="D210" s="137"/>
      <c r="E210" s="141"/>
      <c r="F210" s="137"/>
      <c r="G210" s="137"/>
      <c r="H210" s="137"/>
      <c r="I210" s="142"/>
      <c r="J210" s="137"/>
      <c r="K210" s="137"/>
    </row>
    <row r="211" spans="2:11" ht="14.4" customHeight="1" x14ac:dyDescent="0.25">
      <c r="B211" s="137"/>
      <c r="C211" s="137"/>
      <c r="D211" s="137"/>
      <c r="E211" s="141"/>
      <c r="F211" s="137"/>
      <c r="G211" s="137"/>
      <c r="H211" s="137"/>
      <c r="I211" s="142"/>
      <c r="J211" s="137"/>
      <c r="K211" s="137"/>
    </row>
    <row r="212" spans="2:11" ht="14.4" customHeight="1" x14ac:dyDescent="0.25">
      <c r="B212" s="137"/>
      <c r="C212" s="137"/>
      <c r="D212" s="137"/>
      <c r="E212" s="141"/>
      <c r="F212" s="137"/>
      <c r="G212" s="137"/>
      <c r="H212" s="137"/>
      <c r="I212" s="142"/>
      <c r="J212" s="137"/>
      <c r="K212" s="137"/>
    </row>
    <row r="213" spans="2:11" ht="14.4" customHeight="1" x14ac:dyDescent="0.25">
      <c r="B213" s="137"/>
      <c r="C213" s="137"/>
      <c r="D213" s="137"/>
      <c r="E213" s="141"/>
      <c r="F213" s="137"/>
      <c r="G213" s="137"/>
      <c r="H213" s="137"/>
      <c r="I213" s="142"/>
      <c r="J213" s="137"/>
      <c r="K213" s="137"/>
    </row>
    <row r="214" spans="2:11" ht="14.4" customHeight="1" x14ac:dyDescent="0.25">
      <c r="B214" s="137"/>
      <c r="C214" s="137"/>
      <c r="D214" s="137"/>
      <c r="E214" s="141"/>
      <c r="F214" s="137"/>
      <c r="G214" s="137"/>
      <c r="H214" s="137"/>
      <c r="I214" s="142"/>
      <c r="J214" s="137"/>
      <c r="K214" s="137"/>
    </row>
    <row r="215" spans="2:11" ht="14.4" customHeight="1" x14ac:dyDescent="0.25">
      <c r="B215" s="137"/>
      <c r="C215" s="137"/>
      <c r="D215" s="137"/>
      <c r="E215" s="141"/>
      <c r="F215" s="137"/>
      <c r="G215" s="137"/>
      <c r="H215" s="137"/>
      <c r="I215" s="142"/>
      <c r="J215" s="137"/>
      <c r="K215" s="137"/>
    </row>
    <row r="216" spans="2:11" ht="14.4" customHeight="1" x14ac:dyDescent="0.25">
      <c r="B216" s="137"/>
      <c r="C216" s="137"/>
      <c r="D216" s="137"/>
      <c r="E216" s="141"/>
      <c r="F216" s="137"/>
      <c r="G216" s="137"/>
      <c r="H216" s="137"/>
      <c r="I216" s="142"/>
      <c r="J216" s="137"/>
      <c r="K216" s="137"/>
    </row>
    <row r="217" spans="2:11" ht="14.4" customHeight="1" x14ac:dyDescent="0.25">
      <c r="B217" s="137"/>
      <c r="C217" s="137"/>
      <c r="D217" s="137"/>
      <c r="E217" s="141"/>
      <c r="F217" s="137"/>
      <c r="G217" s="137"/>
      <c r="H217" s="137"/>
      <c r="I217" s="142"/>
      <c r="J217" s="137"/>
      <c r="K217" s="137"/>
    </row>
    <row r="218" spans="2:11" ht="14.4" customHeight="1" x14ac:dyDescent="0.25">
      <c r="B218" s="137"/>
      <c r="C218" s="137"/>
      <c r="D218" s="137"/>
      <c r="E218" s="141"/>
      <c r="F218" s="137"/>
      <c r="G218" s="137"/>
      <c r="H218" s="137"/>
      <c r="I218" s="142"/>
      <c r="J218" s="137"/>
      <c r="K218" s="137"/>
    </row>
    <row r="219" spans="2:11" ht="14.4" customHeight="1" x14ac:dyDescent="0.25">
      <c r="B219" s="137"/>
      <c r="C219" s="137"/>
      <c r="D219" s="137"/>
      <c r="E219" s="141"/>
      <c r="F219" s="137"/>
      <c r="G219" s="137"/>
      <c r="H219" s="137"/>
      <c r="I219" s="142"/>
      <c r="J219" s="137"/>
      <c r="K219" s="137"/>
    </row>
    <row r="220" spans="2:11" ht="14.4" customHeight="1" x14ac:dyDescent="0.25">
      <c r="B220" s="137"/>
      <c r="C220" s="137"/>
      <c r="D220" s="137"/>
      <c r="E220" s="141"/>
      <c r="F220" s="137"/>
      <c r="G220" s="137"/>
      <c r="H220" s="137"/>
      <c r="I220" s="142"/>
      <c r="J220" s="137"/>
      <c r="K220" s="137"/>
    </row>
    <row r="221" spans="2:11" ht="14.4" customHeight="1" x14ac:dyDescent="0.25">
      <c r="B221" s="137"/>
      <c r="C221" s="137"/>
      <c r="D221" s="137"/>
      <c r="E221" s="141"/>
      <c r="F221" s="137"/>
      <c r="G221" s="137"/>
      <c r="H221" s="137"/>
      <c r="I221" s="142"/>
      <c r="J221" s="137"/>
      <c r="K221" s="137"/>
    </row>
    <row r="222" spans="2:11" ht="14.4" customHeight="1" x14ac:dyDescent="0.25">
      <c r="B222" s="137"/>
      <c r="C222" s="137"/>
      <c r="D222" s="137"/>
      <c r="E222" s="141"/>
      <c r="F222" s="137"/>
      <c r="G222" s="137"/>
      <c r="H222" s="137"/>
      <c r="I222" s="142"/>
      <c r="J222" s="137"/>
      <c r="K222" s="137"/>
    </row>
    <row r="223" spans="2:11" ht="14.4" customHeight="1" x14ac:dyDescent="0.25">
      <c r="B223" s="137"/>
      <c r="C223" s="137"/>
      <c r="D223" s="137"/>
      <c r="E223" s="141"/>
      <c r="F223" s="137"/>
      <c r="G223" s="137"/>
      <c r="H223" s="137"/>
      <c r="I223" s="142"/>
      <c r="J223" s="137"/>
      <c r="K223" s="137"/>
    </row>
    <row r="224" spans="2:11" ht="14.4" customHeight="1" x14ac:dyDescent="0.25">
      <c r="B224" s="137"/>
      <c r="C224" s="137"/>
      <c r="D224" s="137"/>
      <c r="E224" s="141"/>
      <c r="F224" s="137"/>
      <c r="G224" s="137"/>
      <c r="H224" s="137"/>
      <c r="I224" s="142"/>
      <c r="J224" s="137"/>
      <c r="K224" s="137"/>
    </row>
    <row r="225" spans="2:11" ht="14.4" customHeight="1" x14ac:dyDescent="0.25">
      <c r="B225" s="137"/>
      <c r="C225" s="137"/>
      <c r="D225" s="137"/>
      <c r="E225" s="141"/>
      <c r="F225" s="137"/>
      <c r="G225" s="137"/>
      <c r="H225" s="137"/>
      <c r="I225" s="142"/>
      <c r="J225" s="137"/>
      <c r="K225" s="137"/>
    </row>
    <row r="226" spans="2:11" ht="14.4" customHeight="1" x14ac:dyDescent="0.25">
      <c r="B226" s="137"/>
      <c r="C226" s="137"/>
      <c r="D226" s="137"/>
      <c r="E226" s="141"/>
      <c r="F226" s="137"/>
      <c r="G226" s="137"/>
      <c r="H226" s="137"/>
      <c r="I226" s="142"/>
      <c r="J226" s="137"/>
      <c r="K226" s="137"/>
    </row>
    <row r="227" spans="2:11" ht="14.4" customHeight="1" x14ac:dyDescent="0.25">
      <c r="B227" s="137"/>
      <c r="C227" s="137"/>
      <c r="D227" s="137"/>
      <c r="E227" s="141"/>
      <c r="F227" s="137"/>
      <c r="G227" s="137"/>
      <c r="H227" s="137"/>
      <c r="I227" s="142"/>
      <c r="J227" s="137"/>
      <c r="K227" s="137"/>
    </row>
    <row r="228" spans="2:11" ht="14.4" customHeight="1" x14ac:dyDescent="0.25">
      <c r="B228" s="137"/>
      <c r="C228" s="137"/>
      <c r="D228" s="137"/>
      <c r="E228" s="141"/>
      <c r="F228" s="137"/>
      <c r="G228" s="137"/>
      <c r="H228" s="137"/>
      <c r="I228" s="142"/>
      <c r="J228" s="137"/>
      <c r="K228" s="137"/>
    </row>
    <row r="229" spans="2:11" ht="14.4" customHeight="1" x14ac:dyDescent="0.25">
      <c r="B229" s="137"/>
      <c r="C229" s="137"/>
      <c r="D229" s="137"/>
      <c r="E229" s="141"/>
      <c r="F229" s="137"/>
      <c r="G229" s="137"/>
      <c r="H229" s="137"/>
      <c r="I229" s="142"/>
      <c r="J229" s="137"/>
      <c r="K229" s="137"/>
    </row>
    <row r="230" spans="2:11" ht="14.4" customHeight="1" x14ac:dyDescent="0.25">
      <c r="B230" s="137"/>
      <c r="C230" s="137"/>
      <c r="D230" s="137"/>
      <c r="E230" s="141"/>
      <c r="F230" s="137"/>
      <c r="G230" s="137"/>
      <c r="H230" s="137"/>
      <c r="I230" s="142"/>
      <c r="J230" s="137"/>
      <c r="K230" s="137"/>
    </row>
    <row r="231" spans="2:11" ht="14.4" customHeight="1" x14ac:dyDescent="0.25">
      <c r="B231" s="137"/>
      <c r="C231" s="137"/>
      <c r="D231" s="137"/>
      <c r="E231" s="141"/>
      <c r="F231" s="137"/>
      <c r="G231" s="137"/>
      <c r="H231" s="137"/>
      <c r="I231" s="142"/>
      <c r="J231" s="137"/>
      <c r="K231" s="137"/>
    </row>
    <row r="232" spans="2:11" ht="14.4" customHeight="1" x14ac:dyDescent="0.25">
      <c r="B232" s="137"/>
      <c r="C232" s="137"/>
      <c r="D232" s="137"/>
      <c r="E232" s="141"/>
      <c r="F232" s="137"/>
      <c r="G232" s="137"/>
      <c r="H232" s="137"/>
      <c r="I232" s="142"/>
      <c r="J232" s="137"/>
      <c r="K232" s="137"/>
    </row>
    <row r="233" spans="2:11" ht="14.4" customHeight="1" x14ac:dyDescent="0.25">
      <c r="B233" s="137"/>
      <c r="C233" s="137"/>
      <c r="D233" s="137"/>
      <c r="E233" s="141"/>
      <c r="F233" s="137"/>
      <c r="G233" s="137"/>
      <c r="H233" s="137"/>
      <c r="I233" s="142"/>
      <c r="J233" s="137"/>
      <c r="K233" s="137"/>
    </row>
    <row r="234" spans="2:11" ht="14.4" customHeight="1" x14ac:dyDescent="0.25">
      <c r="B234" s="137"/>
      <c r="C234" s="137"/>
      <c r="D234" s="137"/>
      <c r="E234" s="141"/>
      <c r="F234" s="137"/>
      <c r="G234" s="137"/>
      <c r="H234" s="137"/>
      <c r="I234" s="142"/>
      <c r="J234" s="137"/>
      <c r="K234" s="137"/>
    </row>
    <row r="235" spans="2:11" ht="14.4" customHeight="1" x14ac:dyDescent="0.25">
      <c r="B235" s="137"/>
      <c r="C235" s="137"/>
      <c r="D235" s="137"/>
      <c r="E235" s="141"/>
      <c r="F235" s="137"/>
      <c r="G235" s="137"/>
      <c r="H235" s="137"/>
      <c r="I235" s="142"/>
      <c r="J235" s="137"/>
      <c r="K235" s="137"/>
    </row>
    <row r="236" spans="2:11" ht="14.4" customHeight="1" x14ac:dyDescent="0.25">
      <c r="B236" s="137"/>
      <c r="C236" s="137"/>
      <c r="D236" s="137"/>
      <c r="E236" s="141"/>
      <c r="F236" s="137"/>
      <c r="G236" s="137"/>
      <c r="H236" s="137"/>
      <c r="I236" s="142"/>
      <c r="J236" s="137"/>
      <c r="K236" s="137"/>
    </row>
    <row r="237" spans="2:11" ht="14.4" customHeight="1" x14ac:dyDescent="0.25">
      <c r="B237" s="137"/>
      <c r="C237" s="137"/>
      <c r="D237" s="137"/>
      <c r="E237" s="141"/>
      <c r="F237" s="137"/>
      <c r="G237" s="137"/>
      <c r="H237" s="137"/>
      <c r="I237" s="142"/>
      <c r="J237" s="137"/>
      <c r="K237" s="137"/>
    </row>
    <row r="238" spans="2:11" ht="14.4" customHeight="1" x14ac:dyDescent="0.25">
      <c r="B238" s="137"/>
      <c r="C238" s="137"/>
      <c r="D238" s="137"/>
      <c r="E238" s="141"/>
      <c r="F238" s="137"/>
      <c r="G238" s="137"/>
      <c r="H238" s="137"/>
      <c r="I238" s="142"/>
      <c r="J238" s="137"/>
      <c r="K238" s="137"/>
    </row>
    <row r="239" spans="2:11" ht="14.4" customHeight="1" x14ac:dyDescent="0.25">
      <c r="B239" s="137"/>
      <c r="C239" s="137"/>
      <c r="D239" s="137"/>
      <c r="E239" s="141"/>
      <c r="F239" s="137"/>
      <c r="G239" s="137"/>
      <c r="H239" s="137"/>
      <c r="I239" s="142"/>
      <c r="J239" s="137"/>
      <c r="K239" s="137"/>
    </row>
    <row r="240" spans="2:11" ht="14.4" customHeight="1" x14ac:dyDescent="0.25">
      <c r="B240" s="137"/>
      <c r="C240" s="137"/>
      <c r="D240" s="137"/>
      <c r="E240" s="141"/>
      <c r="F240" s="137"/>
      <c r="G240" s="137"/>
      <c r="H240" s="137"/>
      <c r="I240" s="142"/>
      <c r="J240" s="137"/>
      <c r="K240" s="137"/>
    </row>
    <row r="241" spans="2:11" ht="14.4" customHeight="1" x14ac:dyDescent="0.25">
      <c r="B241" s="137"/>
      <c r="C241" s="137"/>
      <c r="D241" s="137"/>
      <c r="E241" s="141"/>
      <c r="F241" s="137"/>
      <c r="G241" s="137"/>
      <c r="H241" s="137"/>
      <c r="I241" s="142"/>
      <c r="J241" s="137"/>
      <c r="K241" s="137"/>
    </row>
    <row r="242" spans="2:11" ht="14.4" customHeight="1" x14ac:dyDescent="0.25">
      <c r="B242" s="137"/>
      <c r="C242" s="137"/>
      <c r="D242" s="137"/>
      <c r="E242" s="141"/>
      <c r="F242" s="137"/>
      <c r="G242" s="137"/>
      <c r="H242" s="137"/>
      <c r="I242" s="142"/>
      <c r="J242" s="137"/>
      <c r="K242" s="137"/>
    </row>
    <row r="243" spans="2:11" ht="14.4" customHeight="1" x14ac:dyDescent="0.25">
      <c r="B243" s="137"/>
      <c r="C243" s="137"/>
      <c r="D243" s="137"/>
      <c r="E243" s="141"/>
      <c r="F243" s="137"/>
      <c r="G243" s="137"/>
      <c r="H243" s="137"/>
      <c r="I243" s="142"/>
      <c r="J243" s="137"/>
      <c r="K243" s="137"/>
    </row>
    <row r="244" spans="2:11" ht="14.4" customHeight="1" x14ac:dyDescent="0.25">
      <c r="B244" s="137"/>
      <c r="C244" s="137"/>
      <c r="D244" s="137"/>
      <c r="E244" s="141"/>
      <c r="F244" s="137"/>
      <c r="G244" s="137"/>
      <c r="H244" s="137"/>
      <c r="I244" s="142"/>
      <c r="J244" s="137"/>
      <c r="K244" s="137"/>
    </row>
    <row r="245" spans="2:11" ht="14.4" customHeight="1" x14ac:dyDescent="0.25">
      <c r="B245" s="137"/>
      <c r="C245" s="137"/>
      <c r="D245" s="137"/>
      <c r="E245" s="141"/>
      <c r="F245" s="137"/>
      <c r="G245" s="137"/>
      <c r="H245" s="137"/>
      <c r="I245" s="142"/>
      <c r="J245" s="137"/>
      <c r="K245" s="137"/>
    </row>
    <row r="246" spans="2:11" ht="14.4" customHeight="1" x14ac:dyDescent="0.25">
      <c r="B246" s="137"/>
      <c r="C246" s="137"/>
      <c r="D246" s="137"/>
      <c r="E246" s="141"/>
      <c r="F246" s="137"/>
      <c r="G246" s="137"/>
      <c r="H246" s="137"/>
      <c r="I246" s="142"/>
      <c r="J246" s="137"/>
      <c r="K246" s="137"/>
    </row>
    <row r="247" spans="2:11" ht="14.4" customHeight="1" x14ac:dyDescent="0.25">
      <c r="B247" s="137"/>
      <c r="C247" s="137"/>
      <c r="D247" s="137"/>
      <c r="E247" s="141"/>
      <c r="F247" s="137"/>
      <c r="G247" s="137"/>
      <c r="H247" s="137"/>
      <c r="I247" s="142"/>
      <c r="J247" s="137"/>
      <c r="K247" s="137"/>
    </row>
    <row r="248" spans="2:11" ht="14.4" customHeight="1" x14ac:dyDescent="0.25">
      <c r="B248" s="137"/>
      <c r="C248" s="137"/>
      <c r="D248" s="137"/>
      <c r="E248" s="141"/>
      <c r="F248" s="137"/>
      <c r="G248" s="137"/>
      <c r="H248" s="137"/>
      <c r="I248" s="142"/>
      <c r="J248" s="137"/>
      <c r="K248" s="137"/>
    </row>
    <row r="249" spans="2:11" ht="14.4" customHeight="1" x14ac:dyDescent="0.25">
      <c r="B249" s="137"/>
      <c r="C249" s="137"/>
      <c r="D249" s="137"/>
      <c r="E249" s="141"/>
      <c r="F249" s="137"/>
      <c r="G249" s="137"/>
      <c r="H249" s="137"/>
      <c r="I249" s="142"/>
      <c r="J249" s="137"/>
      <c r="K249" s="137"/>
    </row>
    <row r="250" spans="2:11" ht="14.4" customHeight="1" x14ac:dyDescent="0.25">
      <c r="B250" s="137"/>
      <c r="C250" s="137"/>
      <c r="D250" s="137"/>
      <c r="E250" s="141"/>
      <c r="F250" s="137"/>
      <c r="G250" s="137"/>
      <c r="H250" s="137"/>
      <c r="I250" s="142"/>
      <c r="J250" s="137"/>
      <c r="K250" s="137"/>
    </row>
    <row r="251" spans="2:11" ht="14.4" customHeight="1" x14ac:dyDescent="0.25">
      <c r="B251" s="137"/>
      <c r="C251" s="137"/>
      <c r="D251" s="137"/>
      <c r="E251" s="141"/>
      <c r="F251" s="137"/>
      <c r="G251" s="137"/>
      <c r="H251" s="137"/>
      <c r="I251" s="142"/>
      <c r="J251" s="137"/>
      <c r="K251" s="137"/>
    </row>
    <row r="252" spans="2:11" ht="14.4" customHeight="1" x14ac:dyDescent="0.25">
      <c r="B252" s="137"/>
      <c r="C252" s="137"/>
      <c r="D252" s="137"/>
      <c r="E252" s="141"/>
      <c r="F252" s="137"/>
      <c r="G252" s="137"/>
      <c r="H252" s="137"/>
      <c r="I252" s="142"/>
      <c r="J252" s="137"/>
      <c r="K252" s="137"/>
    </row>
    <row r="253" spans="2:11" ht="14.4" customHeight="1" x14ac:dyDescent="0.25">
      <c r="B253" s="137"/>
      <c r="C253" s="137"/>
      <c r="D253" s="137"/>
      <c r="E253" s="141"/>
      <c r="F253" s="137"/>
      <c r="G253" s="137"/>
      <c r="H253" s="137"/>
      <c r="I253" s="142"/>
      <c r="J253" s="137"/>
      <c r="K253" s="137"/>
    </row>
    <row r="254" spans="2:11" ht="14.4" customHeight="1" x14ac:dyDescent="0.25">
      <c r="B254" s="137"/>
      <c r="C254" s="137"/>
      <c r="D254" s="137"/>
      <c r="E254" s="141"/>
      <c r="F254" s="137"/>
      <c r="G254" s="137"/>
      <c r="H254" s="137"/>
      <c r="I254" s="142"/>
      <c r="J254" s="137"/>
      <c r="K254" s="137"/>
    </row>
    <row r="255" spans="2:11" ht="14.4" customHeight="1" x14ac:dyDescent="0.25">
      <c r="B255" s="137"/>
      <c r="C255" s="137"/>
      <c r="D255" s="137"/>
      <c r="E255" s="141"/>
      <c r="F255" s="137"/>
      <c r="G255" s="137"/>
      <c r="H255" s="137"/>
      <c r="I255" s="142"/>
      <c r="J255" s="137"/>
      <c r="K255" s="137"/>
    </row>
    <row r="256" spans="2:11" ht="14.4" customHeight="1" x14ac:dyDescent="0.25">
      <c r="B256" s="137"/>
      <c r="C256" s="137"/>
      <c r="D256" s="137"/>
      <c r="E256" s="141"/>
      <c r="F256" s="137"/>
      <c r="G256" s="137"/>
      <c r="H256" s="137"/>
      <c r="I256" s="142"/>
      <c r="J256" s="137"/>
      <c r="K256" s="137"/>
    </row>
    <row r="257" spans="2:11" ht="14.4" customHeight="1" x14ac:dyDescent="0.25">
      <c r="B257" s="137"/>
      <c r="C257" s="137"/>
      <c r="D257" s="137"/>
      <c r="E257" s="141"/>
      <c r="F257" s="137"/>
      <c r="G257" s="137"/>
      <c r="H257" s="137"/>
      <c r="I257" s="142"/>
      <c r="J257" s="137"/>
      <c r="K257" s="137"/>
    </row>
    <row r="258" spans="2:11" ht="14.4" customHeight="1" x14ac:dyDescent="0.25">
      <c r="B258" s="137"/>
      <c r="C258" s="137"/>
      <c r="D258" s="137"/>
      <c r="E258" s="141"/>
      <c r="F258" s="137"/>
      <c r="G258" s="137"/>
      <c r="H258" s="137"/>
      <c r="I258" s="142"/>
      <c r="J258" s="137"/>
      <c r="K258" s="137"/>
    </row>
    <row r="259" spans="2:11" ht="14.4" customHeight="1" x14ac:dyDescent="0.25">
      <c r="B259" s="137"/>
      <c r="C259" s="137"/>
      <c r="D259" s="137"/>
      <c r="E259" s="141"/>
      <c r="F259" s="137"/>
      <c r="G259" s="137"/>
      <c r="H259" s="137"/>
      <c r="I259" s="142"/>
      <c r="J259" s="137"/>
      <c r="K259" s="137"/>
    </row>
    <row r="260" spans="2:11" ht="14.4" customHeight="1" x14ac:dyDescent="0.25">
      <c r="B260" s="137"/>
      <c r="C260" s="137"/>
      <c r="D260" s="137"/>
      <c r="E260" s="141"/>
      <c r="F260" s="137"/>
      <c r="G260" s="137"/>
      <c r="H260" s="137"/>
      <c r="I260" s="142"/>
      <c r="J260" s="137"/>
      <c r="K260" s="137"/>
    </row>
    <row r="261" spans="2:11" ht="14.4" customHeight="1" x14ac:dyDescent="0.25">
      <c r="B261" s="137"/>
      <c r="C261" s="137"/>
      <c r="D261" s="137"/>
      <c r="E261" s="141"/>
      <c r="F261" s="137"/>
      <c r="G261" s="137"/>
      <c r="H261" s="137"/>
      <c r="I261" s="142"/>
      <c r="J261" s="137"/>
      <c r="K261" s="137"/>
    </row>
    <row r="262" spans="2:11" ht="14.4" customHeight="1" x14ac:dyDescent="0.25">
      <c r="B262" s="137"/>
      <c r="C262" s="137"/>
      <c r="D262" s="137"/>
      <c r="E262" s="141"/>
      <c r="F262" s="137"/>
      <c r="G262" s="137"/>
      <c r="H262" s="137"/>
      <c r="I262" s="142"/>
      <c r="J262" s="137"/>
      <c r="K262" s="137"/>
    </row>
    <row r="263" spans="2:11" ht="14.4" customHeight="1" x14ac:dyDescent="0.25">
      <c r="B263" s="137"/>
      <c r="C263" s="137"/>
      <c r="D263" s="137"/>
      <c r="E263" s="141"/>
      <c r="F263" s="137"/>
      <c r="G263" s="137"/>
      <c r="H263" s="137"/>
      <c r="I263" s="142"/>
      <c r="J263" s="137"/>
      <c r="K263" s="137"/>
    </row>
    <row r="264" spans="2:11" ht="14.4" customHeight="1" x14ac:dyDescent="0.25">
      <c r="B264" s="137"/>
      <c r="C264" s="137"/>
      <c r="D264" s="137"/>
      <c r="E264" s="141"/>
      <c r="F264" s="137"/>
      <c r="G264" s="137"/>
      <c r="H264" s="137"/>
      <c r="I264" s="142"/>
      <c r="J264" s="137"/>
      <c r="K264" s="137"/>
    </row>
    <row r="265" spans="2:11" ht="14.4" customHeight="1" x14ac:dyDescent="0.25">
      <c r="B265" s="137"/>
      <c r="C265" s="137"/>
      <c r="D265" s="137"/>
      <c r="E265" s="141"/>
      <c r="F265" s="137"/>
      <c r="G265" s="137"/>
      <c r="H265" s="137"/>
      <c r="I265" s="142"/>
      <c r="J265" s="137"/>
      <c r="K265" s="137"/>
    </row>
    <row r="266" spans="2:11" ht="14.4" customHeight="1" x14ac:dyDescent="0.25">
      <c r="B266" s="137"/>
      <c r="C266" s="137"/>
      <c r="D266" s="137"/>
      <c r="E266" s="141"/>
      <c r="F266" s="137"/>
      <c r="G266" s="137"/>
      <c r="H266" s="137"/>
      <c r="I266" s="142"/>
      <c r="J266" s="137"/>
      <c r="K266" s="137"/>
    </row>
    <row r="267" spans="2:11" ht="14.4" customHeight="1" x14ac:dyDescent="0.25">
      <c r="B267" s="137"/>
      <c r="C267" s="137"/>
      <c r="D267" s="137"/>
      <c r="E267" s="141"/>
      <c r="F267" s="137"/>
      <c r="G267" s="137"/>
      <c r="H267" s="137"/>
      <c r="I267" s="142"/>
      <c r="J267" s="137"/>
      <c r="K267" s="137"/>
    </row>
    <row r="268" spans="2:11" ht="14.4" customHeight="1" x14ac:dyDescent="0.25">
      <c r="B268" s="137"/>
      <c r="C268" s="137"/>
      <c r="D268" s="137"/>
      <c r="E268" s="141"/>
      <c r="F268" s="137"/>
      <c r="G268" s="137"/>
      <c r="H268" s="137"/>
      <c r="I268" s="142"/>
      <c r="J268" s="137"/>
      <c r="K268" s="137"/>
    </row>
    <row r="269" spans="2:11" ht="14.4" customHeight="1" x14ac:dyDescent="0.25">
      <c r="B269" s="137"/>
      <c r="C269" s="137"/>
      <c r="D269" s="137"/>
      <c r="E269" s="141"/>
      <c r="F269" s="137"/>
      <c r="G269" s="137"/>
      <c r="H269" s="137"/>
      <c r="I269" s="142"/>
      <c r="J269" s="137"/>
      <c r="K269" s="137"/>
    </row>
    <row r="270" spans="2:11" ht="14.4" customHeight="1" x14ac:dyDescent="0.25">
      <c r="B270" s="137"/>
      <c r="C270" s="137"/>
      <c r="D270" s="137"/>
      <c r="E270" s="141"/>
      <c r="F270" s="137"/>
      <c r="G270" s="137"/>
      <c r="H270" s="137"/>
      <c r="I270" s="142"/>
      <c r="J270" s="137"/>
      <c r="K270" s="137"/>
    </row>
    <row r="271" spans="2:11" ht="14.4" customHeight="1" x14ac:dyDescent="0.25">
      <c r="B271" s="137"/>
      <c r="C271" s="137"/>
      <c r="D271" s="137"/>
      <c r="E271" s="141"/>
      <c r="F271" s="137"/>
      <c r="G271" s="137"/>
      <c r="H271" s="137"/>
      <c r="I271" s="142"/>
      <c r="J271" s="137"/>
      <c r="K271" s="137"/>
    </row>
    <row r="272" spans="2:11" ht="14.4" customHeight="1" x14ac:dyDescent="0.25">
      <c r="B272" s="137"/>
      <c r="C272" s="137"/>
      <c r="D272" s="137"/>
      <c r="E272" s="141"/>
      <c r="F272" s="137"/>
      <c r="G272" s="137"/>
      <c r="H272" s="137"/>
      <c r="I272" s="142"/>
      <c r="J272" s="137"/>
      <c r="K272" s="137"/>
    </row>
    <row r="273" spans="2:11" ht="14.4" customHeight="1" x14ac:dyDescent="0.25">
      <c r="B273" s="137"/>
      <c r="C273" s="137"/>
      <c r="D273" s="137"/>
      <c r="E273" s="141"/>
      <c r="F273" s="137"/>
      <c r="G273" s="137"/>
      <c r="H273" s="137"/>
      <c r="I273" s="142"/>
      <c r="J273" s="137"/>
      <c r="K273" s="137"/>
    </row>
    <row r="274" spans="2:11" ht="14.4" customHeight="1" x14ac:dyDescent="0.25">
      <c r="B274" s="137"/>
      <c r="C274" s="137"/>
      <c r="D274" s="137"/>
      <c r="E274" s="141"/>
      <c r="F274" s="137"/>
      <c r="G274" s="137"/>
      <c r="H274" s="137"/>
      <c r="I274" s="142"/>
      <c r="J274" s="137"/>
      <c r="K274" s="137"/>
    </row>
    <row r="275" spans="2:11" ht="14.4" customHeight="1" x14ac:dyDescent="0.25">
      <c r="B275" s="137"/>
      <c r="C275" s="137"/>
      <c r="D275" s="137"/>
      <c r="E275" s="141"/>
      <c r="F275" s="137"/>
      <c r="G275" s="137"/>
      <c r="H275" s="137"/>
      <c r="I275" s="142"/>
      <c r="J275" s="137"/>
      <c r="K275" s="137"/>
    </row>
    <row r="276" spans="2:11" ht="14.4" customHeight="1" x14ac:dyDescent="0.25">
      <c r="B276" s="137"/>
      <c r="C276" s="137"/>
      <c r="D276" s="137"/>
      <c r="E276" s="141"/>
      <c r="F276" s="137"/>
      <c r="G276" s="137"/>
      <c r="H276" s="137"/>
      <c r="I276" s="142"/>
      <c r="J276" s="137"/>
      <c r="K276" s="137"/>
    </row>
    <row r="277" spans="2:11" ht="14.4" customHeight="1" x14ac:dyDescent="0.25">
      <c r="B277" s="137"/>
      <c r="C277" s="137"/>
      <c r="D277" s="137"/>
      <c r="E277" s="141"/>
      <c r="F277" s="137"/>
      <c r="G277" s="137"/>
      <c r="H277" s="137"/>
      <c r="I277" s="142"/>
      <c r="J277" s="137"/>
      <c r="K277" s="137"/>
    </row>
    <row r="278" spans="2:11" ht="14.4" customHeight="1" x14ac:dyDescent="0.25">
      <c r="B278" s="137"/>
      <c r="C278" s="137"/>
      <c r="D278" s="137"/>
      <c r="E278" s="141"/>
      <c r="F278" s="137"/>
      <c r="G278" s="137"/>
      <c r="H278" s="137"/>
      <c r="I278" s="142"/>
      <c r="J278" s="137"/>
      <c r="K278" s="137"/>
    </row>
    <row r="279" spans="2:11" ht="14.4" customHeight="1" x14ac:dyDescent="0.25">
      <c r="B279" s="137"/>
      <c r="C279" s="137"/>
      <c r="D279" s="137"/>
      <c r="E279" s="141"/>
      <c r="F279" s="137"/>
      <c r="G279" s="137"/>
      <c r="H279" s="137"/>
      <c r="I279" s="142"/>
      <c r="J279" s="137"/>
      <c r="K279" s="137"/>
    </row>
    <row r="280" spans="2:11" ht="14.4" customHeight="1" x14ac:dyDescent="0.25">
      <c r="B280" s="137"/>
      <c r="C280" s="137"/>
      <c r="D280" s="137"/>
      <c r="E280" s="141"/>
      <c r="F280" s="137"/>
      <c r="G280" s="137"/>
      <c r="H280" s="137"/>
      <c r="I280" s="142"/>
      <c r="J280" s="137"/>
      <c r="K280" s="137"/>
    </row>
    <row r="281" spans="2:11" ht="14.4" customHeight="1" x14ac:dyDescent="0.25">
      <c r="B281" s="137"/>
      <c r="C281" s="137"/>
      <c r="D281" s="137"/>
      <c r="E281" s="141"/>
      <c r="F281" s="137"/>
      <c r="G281" s="137"/>
      <c r="H281" s="137"/>
      <c r="I281" s="142"/>
      <c r="J281" s="137"/>
      <c r="K281" s="137"/>
    </row>
    <row r="282" spans="2:11" ht="14.4" customHeight="1" x14ac:dyDescent="0.25">
      <c r="B282" s="137"/>
      <c r="C282" s="137"/>
      <c r="D282" s="137"/>
      <c r="E282" s="141"/>
      <c r="F282" s="137"/>
      <c r="G282" s="137"/>
      <c r="H282" s="137"/>
      <c r="I282" s="142"/>
      <c r="J282" s="137"/>
      <c r="K282" s="137"/>
    </row>
    <row r="283" spans="2:11" ht="14.4" customHeight="1" x14ac:dyDescent="0.25">
      <c r="B283" s="137"/>
      <c r="C283" s="137"/>
      <c r="D283" s="137"/>
      <c r="E283" s="141"/>
      <c r="F283" s="137"/>
      <c r="G283" s="137"/>
      <c r="H283" s="137"/>
      <c r="I283" s="142"/>
      <c r="J283" s="137"/>
      <c r="K283" s="137"/>
    </row>
    <row r="284" spans="2:11" ht="14.4" customHeight="1" x14ac:dyDescent="0.25">
      <c r="B284" s="137"/>
      <c r="C284" s="137"/>
      <c r="D284" s="137"/>
      <c r="E284" s="141"/>
      <c r="F284" s="137"/>
      <c r="G284" s="137"/>
      <c r="H284" s="137"/>
      <c r="I284" s="142"/>
      <c r="J284" s="137"/>
      <c r="K284" s="137"/>
    </row>
    <row r="285" spans="2:11" ht="14.4" customHeight="1" x14ac:dyDescent="0.25">
      <c r="B285" s="137"/>
      <c r="C285" s="137"/>
      <c r="D285" s="137"/>
      <c r="E285" s="141"/>
      <c r="F285" s="137"/>
      <c r="G285" s="137"/>
      <c r="H285" s="137"/>
      <c r="I285" s="142"/>
      <c r="J285" s="137"/>
      <c r="K285" s="137"/>
    </row>
    <row r="286" spans="2:11" ht="14.4" customHeight="1" x14ac:dyDescent="0.25">
      <c r="B286" s="137"/>
      <c r="C286" s="137"/>
      <c r="D286" s="137"/>
      <c r="E286" s="141"/>
      <c r="F286" s="137"/>
      <c r="G286" s="137"/>
      <c r="H286" s="137"/>
      <c r="I286" s="142"/>
      <c r="J286" s="137"/>
      <c r="K286" s="137"/>
    </row>
    <row r="287" spans="2:11" ht="14.4" customHeight="1" x14ac:dyDescent="0.25">
      <c r="B287" s="137"/>
      <c r="C287" s="137"/>
      <c r="D287" s="137"/>
      <c r="E287" s="141"/>
      <c r="F287" s="137"/>
      <c r="G287" s="137"/>
      <c r="H287" s="137"/>
      <c r="I287" s="142"/>
      <c r="J287" s="137"/>
      <c r="K287" s="137"/>
    </row>
    <row r="288" spans="2:11" ht="14.4" customHeight="1" x14ac:dyDescent="0.25">
      <c r="B288" s="137"/>
      <c r="C288" s="137"/>
      <c r="D288" s="137"/>
      <c r="E288" s="141"/>
      <c r="F288" s="137"/>
      <c r="G288" s="137"/>
      <c r="H288" s="137"/>
      <c r="I288" s="142"/>
      <c r="J288" s="137"/>
      <c r="K288" s="137"/>
    </row>
    <row r="289" spans="2:11" ht="14.4" customHeight="1" x14ac:dyDescent="0.25">
      <c r="B289" s="137"/>
      <c r="C289" s="137"/>
      <c r="D289" s="137"/>
      <c r="E289" s="141"/>
      <c r="F289" s="137"/>
      <c r="G289" s="137"/>
      <c r="H289" s="137"/>
      <c r="I289" s="142"/>
      <c r="J289" s="137"/>
      <c r="K289" s="137"/>
    </row>
    <row r="290" spans="2:11" ht="14.4" customHeight="1" x14ac:dyDescent="0.25">
      <c r="B290" s="137"/>
      <c r="C290" s="137"/>
      <c r="D290" s="137"/>
      <c r="E290" s="141"/>
      <c r="F290" s="137"/>
      <c r="G290" s="137"/>
      <c r="H290" s="137"/>
      <c r="I290" s="142"/>
      <c r="J290" s="137"/>
      <c r="K290" s="137"/>
    </row>
    <row r="291" spans="2:11" ht="14.4" customHeight="1" x14ac:dyDescent="0.25">
      <c r="B291" s="137"/>
      <c r="C291" s="137"/>
      <c r="D291" s="137"/>
      <c r="E291" s="141"/>
      <c r="F291" s="137"/>
      <c r="G291" s="137"/>
      <c r="H291" s="137"/>
      <c r="I291" s="142"/>
      <c r="J291" s="137"/>
      <c r="K291" s="137"/>
    </row>
    <row r="292" spans="2:11" ht="14.4" customHeight="1" x14ac:dyDescent="0.25">
      <c r="B292" s="137"/>
      <c r="C292" s="137"/>
      <c r="D292" s="137"/>
      <c r="E292" s="141"/>
      <c r="F292" s="137"/>
      <c r="G292" s="137"/>
      <c r="H292" s="137"/>
      <c r="I292" s="142"/>
      <c r="J292" s="137"/>
      <c r="K292" s="137"/>
    </row>
    <row r="293" spans="2:11" ht="14.4" customHeight="1" x14ac:dyDescent="0.25">
      <c r="B293" s="137"/>
      <c r="C293" s="137"/>
      <c r="D293" s="137"/>
      <c r="E293" s="141"/>
      <c r="F293" s="137"/>
      <c r="G293" s="137"/>
      <c r="H293" s="137"/>
      <c r="I293" s="142"/>
      <c r="J293" s="137"/>
      <c r="K293" s="137"/>
    </row>
    <row r="294" spans="2:11" ht="14.4" customHeight="1" x14ac:dyDescent="0.25">
      <c r="B294" s="137"/>
      <c r="C294" s="137"/>
      <c r="D294" s="137"/>
      <c r="E294" s="141"/>
      <c r="F294" s="137"/>
      <c r="G294" s="137"/>
      <c r="H294" s="137"/>
      <c r="I294" s="142"/>
      <c r="J294" s="137"/>
      <c r="K294" s="137"/>
    </row>
    <row r="295" spans="2:11" ht="14.4" customHeight="1" x14ac:dyDescent="0.25">
      <c r="B295" s="137"/>
      <c r="C295" s="137"/>
      <c r="D295" s="137"/>
      <c r="E295" s="141"/>
      <c r="F295" s="137"/>
      <c r="G295" s="137"/>
      <c r="H295" s="137"/>
      <c r="I295" s="142"/>
      <c r="J295" s="137"/>
      <c r="K295" s="137"/>
    </row>
    <row r="296" spans="2:11" ht="14.4" customHeight="1" x14ac:dyDescent="0.25">
      <c r="B296" s="137"/>
      <c r="C296" s="137"/>
      <c r="D296" s="137"/>
      <c r="E296" s="141"/>
      <c r="F296" s="137"/>
      <c r="G296" s="137"/>
      <c r="H296" s="137"/>
      <c r="I296" s="142"/>
      <c r="J296" s="137"/>
      <c r="K296" s="137"/>
    </row>
    <row r="297" spans="2:11" ht="14.4" customHeight="1" x14ac:dyDescent="0.25">
      <c r="B297" s="137"/>
      <c r="C297" s="137"/>
      <c r="D297" s="137"/>
      <c r="E297" s="141"/>
      <c r="F297" s="137"/>
      <c r="G297" s="137"/>
      <c r="H297" s="137"/>
      <c r="I297" s="142"/>
      <c r="J297" s="137"/>
      <c r="K297" s="137"/>
    </row>
    <row r="298" spans="2:11" ht="14.4" customHeight="1" x14ac:dyDescent="0.25">
      <c r="B298" s="137"/>
      <c r="C298" s="137"/>
      <c r="D298" s="137"/>
      <c r="E298" s="141"/>
      <c r="F298" s="137"/>
      <c r="G298" s="137"/>
      <c r="H298" s="137"/>
      <c r="I298" s="142"/>
      <c r="J298" s="137"/>
      <c r="K298" s="137"/>
    </row>
    <row r="299" spans="2:11" ht="14.4" customHeight="1" x14ac:dyDescent="0.25">
      <c r="B299" s="137"/>
      <c r="C299" s="137"/>
      <c r="D299" s="137"/>
      <c r="E299" s="141"/>
      <c r="F299" s="137"/>
      <c r="G299" s="137"/>
      <c r="H299" s="137"/>
      <c r="I299" s="142"/>
      <c r="J299" s="137"/>
      <c r="K299" s="137"/>
    </row>
    <row r="300" spans="2:11" ht="14.4" customHeight="1" x14ac:dyDescent="0.25">
      <c r="B300" s="137"/>
      <c r="C300" s="137"/>
      <c r="D300" s="137"/>
      <c r="E300" s="141"/>
      <c r="F300" s="137"/>
      <c r="G300" s="137"/>
      <c r="H300" s="137"/>
      <c r="I300" s="142"/>
      <c r="J300" s="137"/>
      <c r="K300" s="137"/>
    </row>
    <row r="301" spans="2:11" ht="14.4" customHeight="1" x14ac:dyDescent="0.25">
      <c r="B301" s="137"/>
      <c r="C301" s="137"/>
      <c r="D301" s="137"/>
      <c r="E301" s="141"/>
      <c r="F301" s="137"/>
      <c r="G301" s="137"/>
      <c r="H301" s="137"/>
      <c r="I301" s="142"/>
      <c r="J301" s="137"/>
      <c r="K301" s="137"/>
    </row>
    <row r="302" spans="2:11" ht="14.4" customHeight="1" x14ac:dyDescent="0.25">
      <c r="B302" s="137"/>
      <c r="C302" s="137"/>
      <c r="D302" s="137"/>
      <c r="E302" s="141"/>
      <c r="F302" s="137"/>
      <c r="G302" s="137"/>
      <c r="H302" s="137"/>
      <c r="I302" s="142"/>
      <c r="J302" s="137"/>
      <c r="K302" s="137"/>
    </row>
    <row r="303" spans="2:11" ht="14.4" customHeight="1" x14ac:dyDescent="0.25">
      <c r="B303" s="137"/>
      <c r="C303" s="137"/>
      <c r="D303" s="137"/>
      <c r="E303" s="141"/>
      <c r="F303" s="137"/>
      <c r="G303" s="137"/>
      <c r="H303" s="137"/>
      <c r="I303" s="142"/>
      <c r="J303" s="137"/>
      <c r="K303" s="137"/>
    </row>
    <row r="304" spans="2:11" ht="14.4" customHeight="1" x14ac:dyDescent="0.25">
      <c r="B304" s="137"/>
      <c r="C304" s="137"/>
      <c r="D304" s="137"/>
      <c r="E304" s="141"/>
      <c r="F304" s="137"/>
      <c r="G304" s="137"/>
      <c r="H304" s="137"/>
      <c r="I304" s="142"/>
      <c r="J304" s="137"/>
      <c r="K304" s="137"/>
    </row>
    <row r="305" spans="2:11" ht="14.4" customHeight="1" x14ac:dyDescent="0.25">
      <c r="B305" s="137"/>
      <c r="C305" s="137"/>
      <c r="D305" s="137"/>
      <c r="E305" s="141"/>
      <c r="F305" s="137"/>
      <c r="G305" s="137"/>
      <c r="H305" s="137"/>
      <c r="I305" s="142"/>
      <c r="J305" s="137"/>
      <c r="K305" s="137"/>
    </row>
    <row r="306" spans="2:11" ht="14.4" customHeight="1" x14ac:dyDescent="0.25">
      <c r="B306" s="137"/>
      <c r="C306" s="137"/>
      <c r="D306" s="137"/>
      <c r="E306" s="141"/>
      <c r="F306" s="137"/>
      <c r="G306" s="137"/>
      <c r="H306" s="137"/>
      <c r="I306" s="142"/>
      <c r="J306" s="137"/>
      <c r="K306" s="137"/>
    </row>
    <row r="307" spans="2:11" ht="14.4" customHeight="1" x14ac:dyDescent="0.25">
      <c r="B307" s="137"/>
      <c r="C307" s="137"/>
      <c r="D307" s="137"/>
      <c r="E307" s="141"/>
      <c r="F307" s="137"/>
      <c r="G307" s="137"/>
      <c r="H307" s="137"/>
      <c r="I307" s="142"/>
      <c r="J307" s="137"/>
      <c r="K307" s="137"/>
    </row>
    <row r="308" spans="2:11" ht="14.4" customHeight="1" x14ac:dyDescent="0.25">
      <c r="B308" s="137"/>
      <c r="C308" s="137"/>
      <c r="D308" s="137"/>
      <c r="E308" s="141"/>
      <c r="F308" s="137"/>
      <c r="G308" s="137"/>
      <c r="H308" s="137"/>
      <c r="I308" s="142"/>
      <c r="J308" s="137"/>
      <c r="K308" s="137"/>
    </row>
    <row r="309" spans="2:11" ht="14.4" customHeight="1" x14ac:dyDescent="0.25">
      <c r="B309" s="137"/>
      <c r="C309" s="137"/>
      <c r="D309" s="137"/>
      <c r="E309" s="141"/>
      <c r="F309" s="137"/>
      <c r="G309" s="137"/>
      <c r="H309" s="137"/>
      <c r="I309" s="142"/>
      <c r="J309" s="137"/>
      <c r="K309" s="137"/>
    </row>
  </sheetData>
  <mergeCells count="28">
    <mergeCell ref="J23:K23"/>
    <mergeCell ref="J18:K18"/>
    <mergeCell ref="J19:K19"/>
    <mergeCell ref="J20:K20"/>
    <mergeCell ref="J21:K21"/>
    <mergeCell ref="J22:K22"/>
    <mergeCell ref="A1:M1"/>
    <mergeCell ref="A3:A4"/>
    <mergeCell ref="B3:E3"/>
    <mergeCell ref="F3:I3"/>
    <mergeCell ref="B13:E13"/>
    <mergeCell ref="F13:I13"/>
    <mergeCell ref="J37:M37"/>
    <mergeCell ref="A39:A40"/>
    <mergeCell ref="B39:E39"/>
    <mergeCell ref="F39:I39"/>
    <mergeCell ref="A15:A16"/>
    <mergeCell ref="B15:E15"/>
    <mergeCell ref="F15:I15"/>
    <mergeCell ref="B25:E25"/>
    <mergeCell ref="F25:I25"/>
    <mergeCell ref="A27:A28"/>
    <mergeCell ref="B27:E27"/>
    <mergeCell ref="F27:I27"/>
    <mergeCell ref="J27:M27"/>
    <mergeCell ref="J15:K15"/>
    <mergeCell ref="J16:K16"/>
    <mergeCell ref="J17:K17"/>
  </mergeCells>
  <conditionalFormatting sqref="E5:E12 E17:E24">
    <cfRule type="cellIs" dxfId="17" priority="11" stopIfTrue="1" operator="greaterThan">
      <formula>0.95</formula>
    </cfRule>
  </conditionalFormatting>
  <conditionalFormatting sqref="I5:I12 I17:I24">
    <cfRule type="cellIs" dxfId="16" priority="10" stopIfTrue="1" operator="greaterThan">
      <formula>0.9</formula>
    </cfRule>
  </conditionalFormatting>
  <conditionalFormatting sqref="L5:M12 L17:M24 L41:M48">
    <cfRule type="cellIs" dxfId="15" priority="9" stopIfTrue="1" operator="lessThan">
      <formula>0</formula>
    </cfRule>
  </conditionalFormatting>
  <conditionalFormatting sqref="D5:D11 H5:H11 D17:D23 H17:H23 L29:L35 D41:D47 H41:H47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1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1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7:D23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7:H23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L29:L35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{32C5AB2D-7213-4393-BFC8-C7398E5D8910}</x14:id>
        </ext>
      </extLst>
    </cfRule>
  </conditionalFormatting>
  <conditionalFormatting sqref="D41:D47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41:H47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22 E12 E24 E36 I36 E48" formula="1"/>
    <ignoredError sqref="B12:D12 F12:H12 B24:D24 F24:H24 B36:D36 F36:H36 J36:L36 B48:D48 F48:H48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 H5:H11 D17:D23 H17:H23 L29:L35 D41:D47 H41:H47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H5:H11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D17:D23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H17:H23</xm:sqref>
        </x14:conditionalFormatting>
        <x14:conditionalFormatting xmlns:xm="http://schemas.microsoft.com/office/excel/2006/main">
          <x14:cfRule type="dataBar" id="{32C5AB2D-7213-4393-BFC8-C7398E5D891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L29:L35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D41:D47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H41:H47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BV71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145" bestFit="1" customWidth="1"/>
    <col min="2" max="3" width="7.77734375" style="334" customWidth="1"/>
    <col min="4" max="5" width="7.77734375" style="145" customWidth="1"/>
    <col min="6" max="6" width="14.88671875" style="145" bestFit="1" customWidth="1"/>
    <col min="7" max="7" width="1.5546875" style="145" bestFit="1" customWidth="1"/>
    <col min="8" max="8" width="4.33203125" style="145" bestFit="1" customWidth="1"/>
    <col min="9" max="9" width="7.6640625" style="145" bestFit="1" customWidth="1"/>
    <col min="10" max="10" width="6.88671875" style="145" bestFit="1" customWidth="1"/>
    <col min="11" max="11" width="17.33203125" style="145" bestFit="1" customWidth="1"/>
    <col min="12" max="13" width="19.6640625" style="145" bestFit="1" customWidth="1"/>
    <col min="14" max="16384" width="8.88671875" style="145"/>
  </cols>
  <sheetData>
    <row r="1" spans="1:74" ht="18.600000000000001" customHeight="1" thickBot="1" x14ac:dyDescent="0.4">
      <c r="A1" s="556" t="s">
        <v>200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</row>
    <row r="2" spans="1:74" ht="14.4" customHeight="1" x14ac:dyDescent="0.3">
      <c r="A2" s="580" t="s">
        <v>297</v>
      </c>
      <c r="B2" s="329"/>
      <c r="C2" s="329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74" ht="14.4" customHeight="1" x14ac:dyDescent="0.3">
      <c r="A3" s="140"/>
      <c r="B3" s="330"/>
      <c r="C3" s="33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</row>
    <row r="4" spans="1:74" ht="14.4" customHeight="1" x14ac:dyDescent="0.3">
      <c r="A4" s="140"/>
      <c r="B4" s="330"/>
      <c r="C4" s="33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</row>
    <row r="5" spans="1:74" ht="14.4" customHeight="1" x14ac:dyDescent="0.3">
      <c r="A5" s="140"/>
      <c r="B5" s="330"/>
      <c r="C5" s="33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</row>
    <row r="6" spans="1:74" ht="14.4" customHeight="1" x14ac:dyDescent="0.3">
      <c r="A6" s="140"/>
      <c r="B6" s="330"/>
      <c r="C6" s="33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</row>
    <row r="7" spans="1:74" ht="14.4" customHeight="1" x14ac:dyDescent="0.3">
      <c r="A7" s="140"/>
      <c r="B7" s="330"/>
      <c r="C7" s="33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</row>
    <row r="8" spans="1:74" ht="14.4" customHeight="1" x14ac:dyDescent="0.3">
      <c r="A8" s="140"/>
      <c r="B8" s="330"/>
      <c r="C8" s="33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</row>
    <row r="9" spans="1:74" ht="14.4" customHeight="1" x14ac:dyDescent="0.3">
      <c r="A9" s="140"/>
      <c r="B9" s="330"/>
      <c r="C9" s="33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</row>
    <row r="10" spans="1:74" ht="14.4" customHeight="1" x14ac:dyDescent="0.3">
      <c r="A10" s="140"/>
      <c r="B10" s="330"/>
      <c r="C10" s="33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</row>
    <row r="11" spans="1:74" ht="14.4" customHeight="1" x14ac:dyDescent="0.3">
      <c r="A11" s="140"/>
      <c r="B11" s="330"/>
      <c r="C11" s="33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</row>
    <row r="12" spans="1:74" ht="14.4" customHeight="1" x14ac:dyDescent="0.3">
      <c r="A12" s="140"/>
      <c r="B12" s="330"/>
      <c r="C12" s="33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</row>
    <row r="13" spans="1:74" ht="14.4" customHeight="1" x14ac:dyDescent="0.3">
      <c r="A13" s="140"/>
      <c r="B13" s="330"/>
      <c r="C13" s="33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</row>
    <row r="14" spans="1:74" ht="14.4" customHeight="1" x14ac:dyDescent="0.3">
      <c r="A14" s="140"/>
      <c r="B14" s="330"/>
      <c r="C14" s="33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</row>
    <row r="15" spans="1:74" ht="14.4" customHeight="1" x14ac:dyDescent="0.3">
      <c r="A15" s="140"/>
      <c r="B15" s="330"/>
      <c r="C15" s="33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40"/>
      <c r="BS15" s="140"/>
      <c r="BT15" s="140"/>
      <c r="BU15" s="140"/>
      <c r="BV15" s="140"/>
    </row>
    <row r="16" spans="1:74" ht="14.4" customHeight="1" x14ac:dyDescent="0.3">
      <c r="A16" s="140"/>
      <c r="B16" s="330"/>
      <c r="C16" s="33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  <c r="BQ16" s="140"/>
      <c r="BR16" s="140"/>
      <c r="BS16" s="140"/>
      <c r="BT16" s="140"/>
      <c r="BU16" s="140"/>
      <c r="BV16" s="140"/>
    </row>
    <row r="17" spans="1:74" ht="14.4" customHeight="1" x14ac:dyDescent="0.3">
      <c r="A17" s="140"/>
      <c r="B17" s="330"/>
      <c r="C17" s="33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</row>
    <row r="18" spans="1:74" ht="14.4" customHeight="1" x14ac:dyDescent="0.3">
      <c r="A18" s="140"/>
      <c r="B18" s="330"/>
      <c r="C18" s="33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</row>
    <row r="19" spans="1:74" ht="14.4" customHeight="1" x14ac:dyDescent="0.3">
      <c r="A19" s="140"/>
      <c r="B19" s="330"/>
      <c r="C19" s="33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0"/>
    </row>
    <row r="20" spans="1:74" ht="14.4" customHeight="1" x14ac:dyDescent="0.3">
      <c r="A20" s="140"/>
      <c r="B20" s="330"/>
      <c r="C20" s="33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</row>
    <row r="21" spans="1:74" ht="14.4" customHeight="1" x14ac:dyDescent="0.3">
      <c r="A21" s="140"/>
      <c r="B21" s="330"/>
      <c r="C21" s="33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0"/>
      <c r="BV21" s="140"/>
    </row>
    <row r="22" spans="1:74" ht="14.4" customHeight="1" x14ac:dyDescent="0.3">
      <c r="A22" s="140"/>
      <c r="B22" s="330"/>
      <c r="C22" s="33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</row>
    <row r="23" spans="1:74" ht="14.4" customHeight="1" x14ac:dyDescent="0.3">
      <c r="A23" s="140"/>
      <c r="B23" s="330"/>
      <c r="C23" s="33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0"/>
      <c r="BP23" s="140"/>
      <c r="BQ23" s="140"/>
      <c r="BR23" s="140"/>
      <c r="BS23" s="140"/>
      <c r="BT23" s="140"/>
      <c r="BU23" s="140"/>
      <c r="BV23" s="140"/>
    </row>
    <row r="24" spans="1:74" ht="14.4" customHeight="1" x14ac:dyDescent="0.3">
      <c r="A24" s="140"/>
      <c r="B24" s="330"/>
      <c r="C24" s="33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  <c r="BQ24" s="140"/>
      <c r="BR24" s="140"/>
      <c r="BS24" s="140"/>
      <c r="BT24" s="140"/>
      <c r="BU24" s="140"/>
      <c r="BV24" s="140"/>
    </row>
    <row r="25" spans="1:74" ht="14.4" customHeight="1" x14ac:dyDescent="0.3">
      <c r="A25" s="140"/>
      <c r="B25" s="330"/>
      <c r="C25" s="33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0"/>
    </row>
    <row r="26" spans="1:74" ht="14.4" customHeight="1" x14ac:dyDescent="0.3">
      <c r="A26" s="140"/>
      <c r="B26" s="330"/>
      <c r="C26" s="33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</row>
    <row r="27" spans="1:74" ht="14.4" customHeight="1" x14ac:dyDescent="0.3">
      <c r="A27" s="140"/>
      <c r="B27" s="330"/>
      <c r="C27" s="33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</row>
    <row r="28" spans="1:74" ht="14.4" customHeight="1" x14ac:dyDescent="0.3">
      <c r="A28" s="140"/>
      <c r="B28" s="330"/>
      <c r="C28" s="33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</row>
    <row r="29" spans="1:74" ht="14.4" customHeight="1" x14ac:dyDescent="0.3">
      <c r="A29" s="140"/>
      <c r="B29" s="330"/>
      <c r="C29" s="33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  <c r="BM29" s="140"/>
      <c r="BN29" s="140"/>
      <c r="BO29" s="140"/>
      <c r="BP29" s="140"/>
      <c r="BQ29" s="140"/>
      <c r="BR29" s="140"/>
      <c r="BS29" s="140"/>
      <c r="BT29" s="140"/>
      <c r="BU29" s="140"/>
      <c r="BV29" s="140"/>
    </row>
    <row r="30" spans="1:74" ht="14.4" customHeight="1" thickBot="1" x14ac:dyDescent="0.35">
      <c r="A30" s="140"/>
      <c r="B30" s="330"/>
      <c r="C30" s="33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</row>
    <row r="31" spans="1:74" ht="14.4" customHeight="1" x14ac:dyDescent="0.3">
      <c r="A31" s="295"/>
      <c r="B31" s="557" t="s">
        <v>168</v>
      </c>
      <c r="C31" s="558"/>
      <c r="D31" s="558"/>
      <c r="E31" s="559"/>
      <c r="F31" s="287" t="s">
        <v>168</v>
      </c>
      <c r="G31" s="147"/>
      <c r="H31" s="147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</row>
    <row r="32" spans="1:74" ht="14.4" customHeight="1" thickBot="1" x14ac:dyDescent="0.35">
      <c r="A32" s="296" t="s">
        <v>91</v>
      </c>
      <c r="B32" s="288" t="s">
        <v>171</v>
      </c>
      <c r="C32" s="289" t="s">
        <v>172</v>
      </c>
      <c r="D32" s="289" t="s">
        <v>173</v>
      </c>
      <c r="E32" s="290" t="s">
        <v>5</v>
      </c>
      <c r="F32" s="291" t="s">
        <v>174</v>
      </c>
      <c r="G32" s="148"/>
      <c r="H32" s="148" t="s">
        <v>201</v>
      </c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</row>
    <row r="33" spans="1:53" ht="14.4" customHeight="1" x14ac:dyDescent="0.3">
      <c r="A33" s="292" t="s">
        <v>188</v>
      </c>
      <c r="B33" s="331">
        <v>264.20999999999998</v>
      </c>
      <c r="C33" s="331">
        <v>137</v>
      </c>
      <c r="D33" s="149">
        <f>IF(C33="","",C33-B33)</f>
        <v>-127.20999999999998</v>
      </c>
      <c r="E33" s="150">
        <f>IF(C33="","",C33/B33)</f>
        <v>0.51852692933651268</v>
      </c>
      <c r="F33" s="151">
        <v>5.81</v>
      </c>
      <c r="G33" s="148">
        <v>0</v>
      </c>
      <c r="H33" s="152">
        <v>1</v>
      </c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</row>
    <row r="34" spans="1:53" ht="14.4" customHeight="1" x14ac:dyDescent="0.3">
      <c r="A34" s="293" t="s">
        <v>189</v>
      </c>
      <c r="B34" s="332">
        <v>895.67</v>
      </c>
      <c r="C34" s="332">
        <v>617</v>
      </c>
      <c r="D34" s="153">
        <f t="shared" ref="D34:D45" si="0">IF(C34="","",C34-B34)</f>
        <v>-278.66999999999996</v>
      </c>
      <c r="E34" s="154">
        <f t="shared" ref="E34:E45" si="1">IF(C34="","",C34/B34)</f>
        <v>0.68886978463050008</v>
      </c>
      <c r="F34" s="155">
        <v>89.55</v>
      </c>
      <c r="G34" s="148">
        <v>1</v>
      </c>
      <c r="H34" s="152">
        <v>1</v>
      </c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</row>
    <row r="35" spans="1:53" ht="14.4" customHeight="1" x14ac:dyDescent="0.3">
      <c r="A35" s="293" t="s">
        <v>190</v>
      </c>
      <c r="B35" s="332">
        <v>1319.22</v>
      </c>
      <c r="C35" s="332">
        <v>831</v>
      </c>
      <c r="D35" s="153">
        <f t="shared" si="0"/>
        <v>-488.22</v>
      </c>
      <c r="E35" s="154">
        <f t="shared" si="1"/>
        <v>0.6299176786282803</v>
      </c>
      <c r="F35" s="155">
        <v>118.44</v>
      </c>
      <c r="G35" s="156"/>
      <c r="H35" s="156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</row>
    <row r="36" spans="1:53" ht="14.4" customHeight="1" x14ac:dyDescent="0.3">
      <c r="A36" s="293" t="s">
        <v>191</v>
      </c>
      <c r="B36" s="332">
        <v>1571.81</v>
      </c>
      <c r="C36" s="332">
        <v>983</v>
      </c>
      <c r="D36" s="153">
        <f t="shared" si="0"/>
        <v>-588.80999999999995</v>
      </c>
      <c r="E36" s="154">
        <f t="shared" si="1"/>
        <v>0.62539365444932915</v>
      </c>
      <c r="F36" s="155">
        <v>131.71</v>
      </c>
      <c r="G36" s="156"/>
      <c r="H36" s="156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</row>
    <row r="37" spans="1:53" ht="14.4" customHeight="1" x14ac:dyDescent="0.3">
      <c r="A37" s="293" t="s">
        <v>192</v>
      </c>
      <c r="B37" s="332">
        <v>1834.57</v>
      </c>
      <c r="C37" s="332">
        <v>1157</v>
      </c>
      <c r="D37" s="153">
        <f t="shared" si="0"/>
        <v>-677.56999999999994</v>
      </c>
      <c r="E37" s="154">
        <f t="shared" si="1"/>
        <v>0.63066549654687476</v>
      </c>
      <c r="F37" s="155">
        <v>142.4</v>
      </c>
      <c r="G37" s="156"/>
      <c r="H37" s="156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</row>
    <row r="38" spans="1:53" ht="14.4" customHeight="1" x14ac:dyDescent="0.3">
      <c r="A38" s="293" t="s">
        <v>193</v>
      </c>
      <c r="B38" s="332">
        <v>1925.19</v>
      </c>
      <c r="C38" s="332">
        <v>1216</v>
      </c>
      <c r="D38" s="153">
        <f t="shared" si="0"/>
        <v>-709.19</v>
      </c>
      <c r="E38" s="154">
        <f t="shared" si="1"/>
        <v>0.63162596938483995</v>
      </c>
      <c r="F38" s="155">
        <v>151.71</v>
      </c>
      <c r="G38" s="156"/>
      <c r="H38" s="156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</row>
    <row r="39" spans="1:53" ht="14.4" customHeight="1" x14ac:dyDescent="0.3">
      <c r="A39" s="293" t="s">
        <v>194</v>
      </c>
      <c r="B39" s="332">
        <v>2190.66</v>
      </c>
      <c r="C39" s="332">
        <v>1415</v>
      </c>
      <c r="D39" s="153">
        <f t="shared" si="0"/>
        <v>-775.65999999999985</v>
      </c>
      <c r="E39" s="154">
        <f t="shared" si="1"/>
        <v>0.64592405941588382</v>
      </c>
      <c r="F39" s="155">
        <v>202.08</v>
      </c>
      <c r="G39" s="156"/>
      <c r="H39" s="156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</row>
    <row r="40" spans="1:53" ht="14.4" customHeight="1" x14ac:dyDescent="0.3">
      <c r="A40" s="293" t="s">
        <v>195</v>
      </c>
      <c r="B40" s="332">
        <v>2763.3</v>
      </c>
      <c r="C40" s="332">
        <v>1655</v>
      </c>
      <c r="D40" s="153">
        <f t="shared" si="0"/>
        <v>-1108.3000000000002</v>
      </c>
      <c r="E40" s="154">
        <f t="shared" si="1"/>
        <v>0.5989215792711613</v>
      </c>
      <c r="F40" s="155">
        <v>204.75</v>
      </c>
      <c r="G40" s="156"/>
      <c r="H40" s="156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</row>
    <row r="41" spans="1:53" ht="14.4" customHeight="1" x14ac:dyDescent="0.3">
      <c r="A41" s="293" t="s">
        <v>196</v>
      </c>
      <c r="B41" s="332">
        <v>2881.46</v>
      </c>
      <c r="C41" s="332">
        <v>1710</v>
      </c>
      <c r="D41" s="153">
        <f t="shared" si="0"/>
        <v>-1171.46</v>
      </c>
      <c r="E41" s="154">
        <f t="shared" si="1"/>
        <v>0.59344915424819367</v>
      </c>
      <c r="F41" s="155">
        <v>204.75</v>
      </c>
      <c r="G41" s="156"/>
      <c r="H41" s="156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</row>
    <row r="42" spans="1:53" ht="14.4" customHeight="1" x14ac:dyDescent="0.3">
      <c r="A42" s="293" t="s">
        <v>197</v>
      </c>
      <c r="B42" s="332">
        <v>3190.71</v>
      </c>
      <c r="C42" s="332">
        <v>1895</v>
      </c>
      <c r="D42" s="153">
        <f t="shared" si="0"/>
        <v>-1295.71</v>
      </c>
      <c r="E42" s="154">
        <f t="shared" si="1"/>
        <v>0.59391169990378312</v>
      </c>
      <c r="F42" s="155">
        <v>212.79</v>
      </c>
      <c r="G42" s="156"/>
      <c r="H42" s="156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</row>
    <row r="43" spans="1:53" ht="14.4" customHeight="1" x14ac:dyDescent="0.3">
      <c r="A43" s="293" t="s">
        <v>198</v>
      </c>
      <c r="B43" s="332"/>
      <c r="C43" s="332"/>
      <c r="D43" s="153" t="str">
        <f t="shared" si="0"/>
        <v/>
      </c>
      <c r="E43" s="154" t="str">
        <f t="shared" si="1"/>
        <v/>
      </c>
      <c r="F43" s="155"/>
      <c r="G43" s="156"/>
      <c r="H43" s="156"/>
      <c r="I43" s="140"/>
      <c r="J43" s="140"/>
      <c r="K43" s="140"/>
      <c r="L43" s="140"/>
      <c r="M43" s="140"/>
    </row>
    <row r="44" spans="1:53" ht="14.4" customHeight="1" x14ac:dyDescent="0.3">
      <c r="A44" s="293" t="s">
        <v>199</v>
      </c>
      <c r="B44" s="332"/>
      <c r="C44" s="332"/>
      <c r="D44" s="153" t="str">
        <f t="shared" si="0"/>
        <v/>
      </c>
      <c r="E44" s="154" t="str">
        <f t="shared" si="1"/>
        <v/>
      </c>
      <c r="F44" s="155"/>
      <c r="G44" s="156"/>
      <c r="H44" s="156"/>
      <c r="I44" s="140"/>
      <c r="J44" s="140"/>
      <c r="K44" s="140"/>
      <c r="L44" s="140"/>
      <c r="M44" s="140"/>
    </row>
    <row r="45" spans="1:53" ht="14.4" customHeight="1" thickBot="1" x14ac:dyDescent="0.35">
      <c r="A45" s="294" t="s">
        <v>202</v>
      </c>
      <c r="B45" s="333"/>
      <c r="C45" s="333"/>
      <c r="D45" s="157" t="str">
        <f t="shared" si="0"/>
        <v/>
      </c>
      <c r="E45" s="158" t="str">
        <f t="shared" si="1"/>
        <v/>
      </c>
      <c r="F45" s="159"/>
      <c r="G45" s="156"/>
      <c r="H45" s="156"/>
      <c r="I45" s="140"/>
      <c r="J45" s="140"/>
      <c r="K45" s="140"/>
      <c r="L45" s="140"/>
      <c r="M45" s="140"/>
    </row>
    <row r="46" spans="1:53" ht="14.4" customHeight="1" x14ac:dyDescent="0.3">
      <c r="A46" s="140"/>
      <c r="B46" s="330"/>
      <c r="C46" s="330"/>
      <c r="D46" s="140"/>
      <c r="E46" s="140"/>
      <c r="F46" s="140"/>
      <c r="G46" s="156"/>
      <c r="H46" s="156"/>
      <c r="I46" s="156"/>
      <c r="J46" s="156"/>
      <c r="K46" s="156"/>
      <c r="L46" s="156"/>
      <c r="M46" s="156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</row>
    <row r="47" spans="1:53" ht="14.4" customHeight="1" x14ac:dyDescent="0.3">
      <c r="A47" s="140"/>
      <c r="B47" s="330"/>
      <c r="C47" s="330"/>
      <c r="D47" s="140"/>
      <c r="E47" s="140"/>
      <c r="F47" s="140"/>
      <c r="G47" s="140"/>
      <c r="H47" s="140"/>
      <c r="I47" s="140"/>
      <c r="J47" s="140"/>
      <c r="K47" s="140"/>
      <c r="L47" s="156"/>
      <c r="M47" s="156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</row>
    <row r="48" spans="1:53" ht="14.4" customHeight="1" x14ac:dyDescent="0.3">
      <c r="A48" s="140"/>
      <c r="B48" s="330"/>
      <c r="C48" s="330"/>
      <c r="D48" s="140"/>
      <c r="E48" s="140"/>
      <c r="F48" s="140"/>
      <c r="G48" s="140"/>
      <c r="H48" s="140"/>
      <c r="I48" s="140"/>
      <c r="J48" s="140"/>
      <c r="K48" s="140"/>
      <c r="L48" s="156"/>
      <c r="M48" s="156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</row>
    <row r="49" spans="1:36" ht="14.4" customHeight="1" x14ac:dyDescent="0.3">
      <c r="A49" s="140"/>
      <c r="B49" s="330"/>
      <c r="C49" s="330"/>
      <c r="D49" s="140"/>
      <c r="E49" s="140"/>
      <c r="F49" s="140"/>
      <c r="G49" s="140"/>
      <c r="H49" s="140"/>
      <c r="I49" s="140"/>
      <c r="J49" s="140"/>
      <c r="K49" s="140"/>
      <c r="L49" s="156"/>
      <c r="M49" s="156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</row>
    <row r="50" spans="1:36" ht="14.4" customHeight="1" x14ac:dyDescent="0.3">
      <c r="A50" s="140"/>
      <c r="B50" s="330"/>
      <c r="C50" s="33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</row>
    <row r="51" spans="1:36" ht="14.4" customHeight="1" x14ac:dyDescent="0.3">
      <c r="A51" s="140"/>
      <c r="B51" s="330"/>
      <c r="C51" s="33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</row>
    <row r="52" spans="1:36" ht="14.4" customHeight="1" x14ac:dyDescent="0.3">
      <c r="A52" s="140"/>
      <c r="B52" s="330"/>
      <c r="C52" s="33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</row>
    <row r="53" spans="1:36" ht="14.4" customHeight="1" x14ac:dyDescent="0.3">
      <c r="A53" s="140"/>
      <c r="B53" s="330"/>
      <c r="C53" s="33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</row>
    <row r="54" spans="1:36" ht="14.4" customHeight="1" x14ac:dyDescent="0.3">
      <c r="A54" s="140"/>
      <c r="B54" s="330"/>
      <c r="C54" s="330"/>
      <c r="D54" s="140"/>
      <c r="E54" s="140"/>
      <c r="F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</row>
    <row r="55" spans="1:36" ht="14.4" customHeight="1" x14ac:dyDescent="0.3">
      <c r="A55" s="140"/>
      <c r="B55" s="330"/>
      <c r="C55" s="330"/>
      <c r="D55" s="140"/>
      <c r="E55" s="140"/>
      <c r="F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</row>
    <row r="56" spans="1:36" ht="14.4" customHeight="1" x14ac:dyDescent="0.3">
      <c r="A56" s="140"/>
      <c r="B56" s="330"/>
      <c r="C56" s="330"/>
      <c r="D56" s="140"/>
      <c r="E56" s="140"/>
      <c r="F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</row>
    <row r="57" spans="1:36" ht="14.4" customHeight="1" x14ac:dyDescent="0.3">
      <c r="A57" s="140"/>
      <c r="B57" s="330"/>
      <c r="C57" s="330"/>
      <c r="D57" s="140"/>
      <c r="E57" s="140"/>
      <c r="F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</row>
    <row r="58" spans="1:36" ht="14.4" customHeight="1" x14ac:dyDescent="0.3">
      <c r="A58" s="140"/>
      <c r="B58" s="330"/>
      <c r="C58" s="330"/>
      <c r="D58" s="140"/>
      <c r="E58" s="140"/>
      <c r="F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</row>
    <row r="59" spans="1:36" ht="14.4" customHeight="1" x14ac:dyDescent="0.3">
      <c r="A59" s="140"/>
      <c r="B59" s="330"/>
      <c r="C59" s="330"/>
      <c r="D59" s="140"/>
      <c r="E59" s="140"/>
      <c r="F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</row>
    <row r="60" spans="1:36" ht="14.4" customHeight="1" x14ac:dyDescent="0.3">
      <c r="A60" s="140"/>
      <c r="B60" s="330"/>
      <c r="C60" s="330"/>
      <c r="D60" s="140"/>
      <c r="E60" s="140"/>
      <c r="F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</row>
    <row r="61" spans="1:36" ht="14.4" customHeight="1" x14ac:dyDescent="0.3">
      <c r="A61" s="140"/>
      <c r="B61" s="330"/>
      <c r="C61" s="330"/>
      <c r="D61" s="140"/>
      <c r="E61" s="140"/>
      <c r="F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</row>
    <row r="62" spans="1:36" ht="14.4" customHeight="1" x14ac:dyDescent="0.3">
      <c r="A62" s="140"/>
      <c r="B62" s="330"/>
      <c r="C62" s="330"/>
      <c r="D62" s="140"/>
      <c r="E62" s="140"/>
      <c r="F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</row>
    <row r="63" spans="1:36" ht="14.4" customHeight="1" x14ac:dyDescent="0.3">
      <c r="A63" s="140"/>
      <c r="B63" s="330"/>
      <c r="C63" s="330"/>
      <c r="D63" s="140"/>
      <c r="E63" s="140"/>
      <c r="F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</row>
    <row r="64" spans="1:36" ht="14.4" customHeight="1" x14ac:dyDescent="0.3">
      <c r="A64" s="140"/>
      <c r="B64" s="330"/>
      <c r="C64" s="330"/>
      <c r="D64" s="140"/>
      <c r="E64" s="140"/>
      <c r="F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</row>
    <row r="65" spans="1:36" ht="14.4" customHeight="1" x14ac:dyDescent="0.3">
      <c r="A65" s="140"/>
      <c r="B65" s="330"/>
      <c r="C65" s="330"/>
      <c r="D65" s="140"/>
      <c r="E65" s="140"/>
      <c r="F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</row>
    <row r="66" spans="1:36" ht="14.4" customHeight="1" x14ac:dyDescent="0.3">
      <c r="A66" s="140"/>
      <c r="B66" s="330"/>
      <c r="C66" s="330"/>
      <c r="D66" s="140"/>
      <c r="E66" s="140"/>
      <c r="F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</row>
    <row r="67" spans="1:36" ht="14.4" customHeight="1" x14ac:dyDescent="0.3">
      <c r="A67" s="140"/>
      <c r="B67" s="330"/>
      <c r="C67" s="330"/>
      <c r="D67" s="140"/>
      <c r="E67" s="140"/>
      <c r="F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</row>
    <row r="68" spans="1:36" ht="14.4" customHeight="1" x14ac:dyDescent="0.3">
      <c r="A68" s="140"/>
      <c r="B68" s="330"/>
      <c r="C68" s="330"/>
      <c r="D68" s="140"/>
      <c r="E68" s="140"/>
      <c r="F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</row>
    <row r="69" spans="1:36" ht="14.4" customHeight="1" x14ac:dyDescent="0.3">
      <c r="L69" s="140"/>
      <c r="M69" s="140"/>
    </row>
    <row r="70" spans="1:36" ht="14.4" customHeight="1" x14ac:dyDescent="0.3">
      <c r="L70" s="140"/>
      <c r="M70" s="140"/>
    </row>
    <row r="71" spans="1:36" ht="14.4" customHeight="1" x14ac:dyDescent="0.3">
      <c r="L71" s="140"/>
      <c r="M71" s="14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98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165" customWidth="1"/>
    <col min="2" max="2" width="6.5546875" style="368" customWidth="1"/>
    <col min="3" max="3" width="5.88671875" style="368" customWidth="1"/>
    <col min="4" max="4" width="7.6640625" style="368" customWidth="1"/>
    <col min="5" max="5" width="6.5546875" style="168" customWidth="1"/>
    <col min="6" max="6" width="5.88671875" style="168" customWidth="1"/>
    <col min="7" max="7" width="7.6640625" style="168" customWidth="1"/>
    <col min="8" max="8" width="6.6640625" style="168" bestFit="1" customWidth="1"/>
    <col min="9" max="9" width="6" style="168" bestFit="1" customWidth="1"/>
    <col min="10" max="10" width="7.77734375" style="168" bestFit="1" customWidth="1"/>
    <col min="11" max="11" width="9.109375" style="168" bestFit="1" customWidth="1"/>
    <col min="12" max="12" width="3.88671875" style="168" bestFit="1" customWidth="1"/>
    <col min="13" max="13" width="4.33203125" style="168" bestFit="1" customWidth="1"/>
    <col min="14" max="14" width="5.44140625" style="168" bestFit="1" customWidth="1"/>
    <col min="15" max="15" width="4" style="168" bestFit="1" customWidth="1"/>
    <col min="16" max="16" width="55.44140625" style="170" customWidth="1"/>
    <col min="17" max="17" width="7.88671875" style="171" bestFit="1" customWidth="1"/>
    <col min="18" max="18" width="6" style="166" bestFit="1" customWidth="1"/>
    <col min="19" max="19" width="9.5546875" style="368" customWidth="1"/>
    <col min="20" max="20" width="9.6640625" style="368" customWidth="1"/>
    <col min="21" max="21" width="7.6640625" style="368" bestFit="1" customWidth="1"/>
    <col min="22" max="22" width="6.109375" style="169" bestFit="1" customWidth="1"/>
    <col min="23" max="23" width="17.21875" style="167" bestFit="1" customWidth="1"/>
    <col min="24" max="16384" width="8.88671875" style="160"/>
  </cols>
  <sheetData>
    <row r="1" spans="1:23" s="328" customFormat="1" ht="18.600000000000001" customHeight="1" thickBot="1" x14ac:dyDescent="0.4">
      <c r="A1" s="500" t="s">
        <v>226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</row>
    <row r="2" spans="1:23" ht="14.4" customHeight="1" thickBot="1" x14ac:dyDescent="0.35">
      <c r="A2" s="580" t="s">
        <v>297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1"/>
      <c r="Q2" s="161"/>
      <c r="R2" s="161"/>
      <c r="S2" s="162"/>
      <c r="T2" s="162"/>
      <c r="U2" s="162"/>
      <c r="V2" s="161"/>
      <c r="W2" s="370"/>
    </row>
    <row r="3" spans="1:23" s="163" customFormat="1" ht="14.4" customHeight="1" x14ac:dyDescent="0.3">
      <c r="A3" s="566" t="s">
        <v>158</v>
      </c>
      <c r="B3" s="567" t="s">
        <v>159</v>
      </c>
      <c r="C3" s="568"/>
      <c r="D3" s="569"/>
      <c r="E3" s="567" t="s">
        <v>160</v>
      </c>
      <c r="F3" s="568"/>
      <c r="G3" s="569"/>
      <c r="H3" s="567" t="s">
        <v>33</v>
      </c>
      <c r="I3" s="568"/>
      <c r="J3" s="569"/>
      <c r="K3" s="570" t="s">
        <v>161</v>
      </c>
      <c r="L3" s="562" t="s">
        <v>162</v>
      </c>
      <c r="M3" s="562" t="s">
        <v>163</v>
      </c>
      <c r="N3" s="562" t="s">
        <v>164</v>
      </c>
      <c r="O3" s="369" t="s">
        <v>165</v>
      </c>
      <c r="P3" s="563" t="s">
        <v>166</v>
      </c>
      <c r="Q3" s="564" t="s">
        <v>167</v>
      </c>
      <c r="R3" s="565"/>
      <c r="S3" s="560" t="s">
        <v>168</v>
      </c>
      <c r="T3" s="561"/>
      <c r="U3" s="561"/>
      <c r="V3" s="561"/>
      <c r="W3" s="371" t="s">
        <v>168</v>
      </c>
    </row>
    <row r="4" spans="1:23" s="164" customFormat="1" ht="14.4" customHeight="1" thickBot="1" x14ac:dyDescent="0.35">
      <c r="A4" s="816"/>
      <c r="B4" s="817" t="s">
        <v>169</v>
      </c>
      <c r="C4" s="818" t="s">
        <v>142</v>
      </c>
      <c r="D4" s="819" t="s">
        <v>170</v>
      </c>
      <c r="E4" s="817" t="s">
        <v>169</v>
      </c>
      <c r="F4" s="818" t="s">
        <v>142</v>
      </c>
      <c r="G4" s="819" t="s">
        <v>170</v>
      </c>
      <c r="H4" s="817" t="s">
        <v>169</v>
      </c>
      <c r="I4" s="818" t="s">
        <v>142</v>
      </c>
      <c r="J4" s="819" t="s">
        <v>170</v>
      </c>
      <c r="K4" s="820"/>
      <c r="L4" s="821"/>
      <c r="M4" s="821"/>
      <c r="N4" s="821"/>
      <c r="O4" s="822"/>
      <c r="P4" s="823"/>
      <c r="Q4" s="824" t="s">
        <v>143</v>
      </c>
      <c r="R4" s="825" t="s">
        <v>142</v>
      </c>
      <c r="S4" s="826" t="s">
        <v>171</v>
      </c>
      <c r="T4" s="827" t="s">
        <v>172</v>
      </c>
      <c r="U4" s="827" t="s">
        <v>173</v>
      </c>
      <c r="V4" s="828" t="s">
        <v>5</v>
      </c>
      <c r="W4" s="829" t="s">
        <v>174</v>
      </c>
    </row>
    <row r="5" spans="1:23" ht="14.4" customHeight="1" x14ac:dyDescent="0.3">
      <c r="A5" s="860" t="s">
        <v>6233</v>
      </c>
      <c r="B5" s="830">
        <v>3</v>
      </c>
      <c r="C5" s="831">
        <v>46.96</v>
      </c>
      <c r="D5" s="832">
        <v>13.7</v>
      </c>
      <c r="E5" s="833">
        <v>3</v>
      </c>
      <c r="F5" s="834">
        <v>59.79</v>
      </c>
      <c r="G5" s="835">
        <v>21</v>
      </c>
      <c r="H5" s="836">
        <v>4</v>
      </c>
      <c r="I5" s="837">
        <v>63.31</v>
      </c>
      <c r="J5" s="838">
        <v>21.3</v>
      </c>
      <c r="K5" s="839">
        <v>15.65</v>
      </c>
      <c r="L5" s="840">
        <v>11</v>
      </c>
      <c r="M5" s="840">
        <v>84</v>
      </c>
      <c r="N5" s="841">
        <v>27.86</v>
      </c>
      <c r="O5" s="840" t="s">
        <v>6234</v>
      </c>
      <c r="P5" s="842" t="s">
        <v>6235</v>
      </c>
      <c r="Q5" s="843">
        <f>H5-B5</f>
        <v>1</v>
      </c>
      <c r="R5" s="843">
        <f>I5-C5</f>
        <v>16.350000000000001</v>
      </c>
      <c r="S5" s="830">
        <f>IF(H5=0,"",H5*N5)</f>
        <v>111.44</v>
      </c>
      <c r="T5" s="830">
        <f>IF(H5=0,"",H5*J5)</f>
        <v>85.2</v>
      </c>
      <c r="U5" s="830">
        <f>IF(H5=0,"",T5-S5)</f>
        <v>-26.239999999999995</v>
      </c>
      <c r="V5" s="844">
        <f>IF(H5=0,"",T5/S5)</f>
        <v>0.76453697056712133</v>
      </c>
      <c r="W5" s="845">
        <v>6.14</v>
      </c>
    </row>
    <row r="6" spans="1:23" ht="14.4" customHeight="1" x14ac:dyDescent="0.3">
      <c r="A6" s="861" t="s">
        <v>6236</v>
      </c>
      <c r="B6" s="809">
        <v>15</v>
      </c>
      <c r="C6" s="810">
        <v>127.2</v>
      </c>
      <c r="D6" s="811">
        <v>10.5</v>
      </c>
      <c r="E6" s="812">
        <v>18</v>
      </c>
      <c r="F6" s="791">
        <v>148.46</v>
      </c>
      <c r="G6" s="792">
        <v>10.3</v>
      </c>
      <c r="H6" s="793">
        <v>22</v>
      </c>
      <c r="I6" s="794">
        <v>184.46</v>
      </c>
      <c r="J6" s="795">
        <v>12.1</v>
      </c>
      <c r="K6" s="796">
        <v>8.33</v>
      </c>
      <c r="L6" s="797">
        <v>6</v>
      </c>
      <c r="M6" s="797">
        <v>53</v>
      </c>
      <c r="N6" s="798">
        <v>17.510000000000002</v>
      </c>
      <c r="O6" s="797" t="s">
        <v>6234</v>
      </c>
      <c r="P6" s="813" t="s">
        <v>6237</v>
      </c>
      <c r="Q6" s="799">
        <f t="shared" ref="Q6:R69" si="0">H6-B6</f>
        <v>7</v>
      </c>
      <c r="R6" s="799">
        <f t="shared" si="0"/>
        <v>57.260000000000005</v>
      </c>
      <c r="S6" s="809">
        <f t="shared" ref="S6:S69" si="1">IF(H6=0,"",H6*N6)</f>
        <v>385.22</v>
      </c>
      <c r="T6" s="809">
        <f t="shared" ref="T6:T69" si="2">IF(H6=0,"",H6*J6)</f>
        <v>266.2</v>
      </c>
      <c r="U6" s="809">
        <f t="shared" ref="U6:U69" si="3">IF(H6=0,"",T6-S6)</f>
        <v>-119.02000000000004</v>
      </c>
      <c r="V6" s="814">
        <f t="shared" ref="V6:V69" si="4">IF(H6=0,"",T6/S6)</f>
        <v>0.69103369503141054</v>
      </c>
      <c r="W6" s="800">
        <v>24.46</v>
      </c>
    </row>
    <row r="7" spans="1:23" ht="14.4" customHeight="1" x14ac:dyDescent="0.3">
      <c r="A7" s="861" t="s">
        <v>6238</v>
      </c>
      <c r="B7" s="809">
        <v>3</v>
      </c>
      <c r="C7" s="810">
        <v>110.01</v>
      </c>
      <c r="D7" s="811">
        <v>56.7</v>
      </c>
      <c r="E7" s="812">
        <v>3</v>
      </c>
      <c r="F7" s="791">
        <v>110.01</v>
      </c>
      <c r="G7" s="792">
        <v>35.299999999999997</v>
      </c>
      <c r="H7" s="793">
        <v>3</v>
      </c>
      <c r="I7" s="794">
        <v>109.43</v>
      </c>
      <c r="J7" s="795">
        <v>38.299999999999997</v>
      </c>
      <c r="K7" s="796">
        <v>36.67</v>
      </c>
      <c r="L7" s="797">
        <v>22</v>
      </c>
      <c r="M7" s="797">
        <v>149</v>
      </c>
      <c r="N7" s="798">
        <v>49.56</v>
      </c>
      <c r="O7" s="797" t="s">
        <v>6234</v>
      </c>
      <c r="P7" s="813" t="s">
        <v>6239</v>
      </c>
      <c r="Q7" s="799">
        <f t="shared" si="0"/>
        <v>0</v>
      </c>
      <c r="R7" s="799">
        <f t="shared" si="0"/>
        <v>-0.57999999999999829</v>
      </c>
      <c r="S7" s="809">
        <f t="shared" si="1"/>
        <v>148.68</v>
      </c>
      <c r="T7" s="809">
        <f t="shared" si="2"/>
        <v>114.89999999999999</v>
      </c>
      <c r="U7" s="809">
        <f t="shared" si="3"/>
        <v>-33.780000000000015</v>
      </c>
      <c r="V7" s="814">
        <f t="shared" si="4"/>
        <v>0.77280064568200157</v>
      </c>
      <c r="W7" s="800">
        <v>2.44</v>
      </c>
    </row>
    <row r="8" spans="1:23" ht="14.4" customHeight="1" x14ac:dyDescent="0.3">
      <c r="A8" s="861" t="s">
        <v>6240</v>
      </c>
      <c r="B8" s="809"/>
      <c r="C8" s="810"/>
      <c r="D8" s="811"/>
      <c r="E8" s="812"/>
      <c r="F8" s="791"/>
      <c r="G8" s="792"/>
      <c r="H8" s="793">
        <v>2</v>
      </c>
      <c r="I8" s="794">
        <v>55.65</v>
      </c>
      <c r="J8" s="795">
        <v>29.5</v>
      </c>
      <c r="K8" s="796">
        <v>27.82</v>
      </c>
      <c r="L8" s="797">
        <v>22</v>
      </c>
      <c r="M8" s="797">
        <v>138</v>
      </c>
      <c r="N8" s="798">
        <v>46.15</v>
      </c>
      <c r="O8" s="797" t="s">
        <v>6234</v>
      </c>
      <c r="P8" s="813" t="s">
        <v>6241</v>
      </c>
      <c r="Q8" s="799">
        <f t="shared" si="0"/>
        <v>2</v>
      </c>
      <c r="R8" s="799">
        <f t="shared" si="0"/>
        <v>55.65</v>
      </c>
      <c r="S8" s="809">
        <f t="shared" si="1"/>
        <v>92.3</v>
      </c>
      <c r="T8" s="809">
        <f t="shared" si="2"/>
        <v>59</v>
      </c>
      <c r="U8" s="809">
        <f t="shared" si="3"/>
        <v>-33.299999999999997</v>
      </c>
      <c r="V8" s="814">
        <f t="shared" si="4"/>
        <v>0.63921993499458285</v>
      </c>
      <c r="W8" s="800"/>
    </row>
    <row r="9" spans="1:23" ht="14.4" customHeight="1" x14ac:dyDescent="0.3">
      <c r="A9" s="861" t="s">
        <v>6242</v>
      </c>
      <c r="B9" s="809"/>
      <c r="C9" s="810"/>
      <c r="D9" s="811"/>
      <c r="E9" s="793">
        <v>1</v>
      </c>
      <c r="F9" s="794">
        <v>19.57</v>
      </c>
      <c r="G9" s="795">
        <v>21</v>
      </c>
      <c r="H9" s="797"/>
      <c r="I9" s="791"/>
      <c r="J9" s="792"/>
      <c r="K9" s="796">
        <v>19.57</v>
      </c>
      <c r="L9" s="797">
        <v>11</v>
      </c>
      <c r="M9" s="797">
        <v>83</v>
      </c>
      <c r="N9" s="798">
        <v>27.75</v>
      </c>
      <c r="O9" s="797" t="s">
        <v>6234</v>
      </c>
      <c r="P9" s="813" t="s">
        <v>6243</v>
      </c>
      <c r="Q9" s="799">
        <f t="shared" si="0"/>
        <v>0</v>
      </c>
      <c r="R9" s="799">
        <f t="shared" si="0"/>
        <v>0</v>
      </c>
      <c r="S9" s="809" t="str">
        <f t="shared" si="1"/>
        <v/>
      </c>
      <c r="T9" s="809" t="str">
        <f t="shared" si="2"/>
        <v/>
      </c>
      <c r="U9" s="809" t="str">
        <f t="shared" si="3"/>
        <v/>
      </c>
      <c r="V9" s="814" t="str">
        <f t="shared" si="4"/>
        <v/>
      </c>
      <c r="W9" s="800"/>
    </row>
    <row r="10" spans="1:23" ht="14.4" customHeight="1" x14ac:dyDescent="0.3">
      <c r="A10" s="862" t="s">
        <v>6244</v>
      </c>
      <c r="B10" s="846">
        <v>15</v>
      </c>
      <c r="C10" s="847">
        <v>354.35</v>
      </c>
      <c r="D10" s="815">
        <v>23.9</v>
      </c>
      <c r="E10" s="848">
        <v>18</v>
      </c>
      <c r="F10" s="849">
        <v>403.37</v>
      </c>
      <c r="G10" s="801">
        <v>25</v>
      </c>
      <c r="H10" s="850">
        <v>15</v>
      </c>
      <c r="I10" s="851">
        <v>330.92</v>
      </c>
      <c r="J10" s="802">
        <v>26.4</v>
      </c>
      <c r="K10" s="852">
        <v>22.16</v>
      </c>
      <c r="L10" s="850">
        <v>11</v>
      </c>
      <c r="M10" s="850">
        <v>98</v>
      </c>
      <c r="N10" s="853">
        <v>32.64</v>
      </c>
      <c r="O10" s="850" t="s">
        <v>6234</v>
      </c>
      <c r="P10" s="854" t="s">
        <v>6245</v>
      </c>
      <c r="Q10" s="855">
        <f t="shared" si="0"/>
        <v>0</v>
      </c>
      <c r="R10" s="855">
        <f t="shared" si="0"/>
        <v>-23.430000000000007</v>
      </c>
      <c r="S10" s="846">
        <f t="shared" si="1"/>
        <v>489.6</v>
      </c>
      <c r="T10" s="846">
        <f t="shared" si="2"/>
        <v>396</v>
      </c>
      <c r="U10" s="846">
        <f t="shared" si="3"/>
        <v>-93.600000000000023</v>
      </c>
      <c r="V10" s="856">
        <f t="shared" si="4"/>
        <v>0.80882352941176472</v>
      </c>
      <c r="W10" s="803">
        <v>28.07</v>
      </c>
    </row>
    <row r="11" spans="1:23" ht="14.4" customHeight="1" x14ac:dyDescent="0.3">
      <c r="A11" s="861" t="s">
        <v>6246</v>
      </c>
      <c r="B11" s="809"/>
      <c r="C11" s="810"/>
      <c r="D11" s="811"/>
      <c r="E11" s="793"/>
      <c r="F11" s="794"/>
      <c r="G11" s="795"/>
      <c r="H11" s="797">
        <v>2</v>
      </c>
      <c r="I11" s="791">
        <v>20.45</v>
      </c>
      <c r="J11" s="804">
        <v>20.5</v>
      </c>
      <c r="K11" s="796">
        <v>10.220000000000001</v>
      </c>
      <c r="L11" s="797">
        <v>6</v>
      </c>
      <c r="M11" s="797">
        <v>51</v>
      </c>
      <c r="N11" s="798">
        <v>17.12</v>
      </c>
      <c r="O11" s="797" t="s">
        <v>6234</v>
      </c>
      <c r="P11" s="813" t="s">
        <v>6247</v>
      </c>
      <c r="Q11" s="799">
        <f t="shared" si="0"/>
        <v>2</v>
      </c>
      <c r="R11" s="799">
        <f t="shared" si="0"/>
        <v>20.45</v>
      </c>
      <c r="S11" s="809">
        <f t="shared" si="1"/>
        <v>34.24</v>
      </c>
      <c r="T11" s="809">
        <f t="shared" si="2"/>
        <v>41</v>
      </c>
      <c r="U11" s="809">
        <f t="shared" si="3"/>
        <v>6.759999999999998</v>
      </c>
      <c r="V11" s="814">
        <f t="shared" si="4"/>
        <v>1.1974299065420559</v>
      </c>
      <c r="W11" s="800">
        <v>13.88</v>
      </c>
    </row>
    <row r="12" spans="1:23" ht="14.4" customHeight="1" x14ac:dyDescent="0.3">
      <c r="A12" s="862" t="s">
        <v>6248</v>
      </c>
      <c r="B12" s="846">
        <v>31</v>
      </c>
      <c r="C12" s="847">
        <v>398.59</v>
      </c>
      <c r="D12" s="815">
        <v>15.1</v>
      </c>
      <c r="E12" s="848">
        <v>31</v>
      </c>
      <c r="F12" s="849">
        <v>411.95</v>
      </c>
      <c r="G12" s="801">
        <v>18.3</v>
      </c>
      <c r="H12" s="850">
        <v>20</v>
      </c>
      <c r="I12" s="851">
        <v>257.85000000000002</v>
      </c>
      <c r="J12" s="802">
        <v>14.4</v>
      </c>
      <c r="K12" s="852">
        <v>13.07</v>
      </c>
      <c r="L12" s="850">
        <v>8</v>
      </c>
      <c r="M12" s="850">
        <v>69</v>
      </c>
      <c r="N12" s="853">
        <v>23.12</v>
      </c>
      <c r="O12" s="850" t="s">
        <v>6234</v>
      </c>
      <c r="P12" s="854" t="s">
        <v>6249</v>
      </c>
      <c r="Q12" s="855">
        <f t="shared" si="0"/>
        <v>-11</v>
      </c>
      <c r="R12" s="855">
        <f t="shared" si="0"/>
        <v>-140.73999999999995</v>
      </c>
      <c r="S12" s="846">
        <f t="shared" si="1"/>
        <v>462.40000000000003</v>
      </c>
      <c r="T12" s="846">
        <f t="shared" si="2"/>
        <v>288</v>
      </c>
      <c r="U12" s="846">
        <f t="shared" si="3"/>
        <v>-174.40000000000003</v>
      </c>
      <c r="V12" s="856">
        <f t="shared" si="4"/>
        <v>0.62283737024221453</v>
      </c>
      <c r="W12" s="803">
        <v>37.880000000000003</v>
      </c>
    </row>
    <row r="13" spans="1:23" ht="14.4" customHeight="1" x14ac:dyDescent="0.3">
      <c r="A13" s="861" t="s">
        <v>6250</v>
      </c>
      <c r="B13" s="805">
        <v>1</v>
      </c>
      <c r="C13" s="806">
        <v>32.47</v>
      </c>
      <c r="D13" s="807">
        <v>8</v>
      </c>
      <c r="E13" s="812"/>
      <c r="F13" s="791"/>
      <c r="G13" s="792"/>
      <c r="H13" s="797"/>
      <c r="I13" s="791"/>
      <c r="J13" s="792"/>
      <c r="K13" s="796">
        <v>16.7</v>
      </c>
      <c r="L13" s="797">
        <v>4</v>
      </c>
      <c r="M13" s="797">
        <v>35</v>
      </c>
      <c r="N13" s="798">
        <v>11.56</v>
      </c>
      <c r="O13" s="797" t="s">
        <v>6234</v>
      </c>
      <c r="P13" s="813" t="s">
        <v>6251</v>
      </c>
      <c r="Q13" s="799">
        <f t="shared" si="0"/>
        <v>-1</v>
      </c>
      <c r="R13" s="799">
        <f t="shared" si="0"/>
        <v>-32.47</v>
      </c>
      <c r="S13" s="809" t="str">
        <f t="shared" si="1"/>
        <v/>
      </c>
      <c r="T13" s="809" t="str">
        <f t="shared" si="2"/>
        <v/>
      </c>
      <c r="U13" s="809" t="str">
        <f t="shared" si="3"/>
        <v/>
      </c>
      <c r="V13" s="814" t="str">
        <f t="shared" si="4"/>
        <v/>
      </c>
      <c r="W13" s="800"/>
    </row>
    <row r="14" spans="1:23" ht="14.4" customHeight="1" x14ac:dyDescent="0.3">
      <c r="A14" s="861" t="s">
        <v>6252</v>
      </c>
      <c r="B14" s="805">
        <v>3</v>
      </c>
      <c r="C14" s="806">
        <v>14.87</v>
      </c>
      <c r="D14" s="807">
        <v>3.7</v>
      </c>
      <c r="E14" s="812">
        <v>2</v>
      </c>
      <c r="F14" s="791">
        <v>9.52</v>
      </c>
      <c r="G14" s="792">
        <v>3.5</v>
      </c>
      <c r="H14" s="797"/>
      <c r="I14" s="791"/>
      <c r="J14" s="792"/>
      <c r="K14" s="796">
        <v>6.5</v>
      </c>
      <c r="L14" s="797">
        <v>5</v>
      </c>
      <c r="M14" s="797">
        <v>46</v>
      </c>
      <c r="N14" s="798">
        <v>15.21</v>
      </c>
      <c r="O14" s="797" t="s">
        <v>6234</v>
      </c>
      <c r="P14" s="813" t="s">
        <v>6253</v>
      </c>
      <c r="Q14" s="799">
        <f t="shared" si="0"/>
        <v>-3</v>
      </c>
      <c r="R14" s="799">
        <f t="shared" si="0"/>
        <v>-14.87</v>
      </c>
      <c r="S14" s="809" t="str">
        <f t="shared" si="1"/>
        <v/>
      </c>
      <c r="T14" s="809" t="str">
        <f t="shared" si="2"/>
        <v/>
      </c>
      <c r="U14" s="809" t="str">
        <f t="shared" si="3"/>
        <v/>
      </c>
      <c r="V14" s="814" t="str">
        <f t="shared" si="4"/>
        <v/>
      </c>
      <c r="W14" s="800"/>
    </row>
    <row r="15" spans="1:23" ht="14.4" customHeight="1" x14ac:dyDescent="0.3">
      <c r="A15" s="861" t="s">
        <v>6254</v>
      </c>
      <c r="B15" s="805">
        <v>1</v>
      </c>
      <c r="C15" s="806">
        <v>5.82</v>
      </c>
      <c r="D15" s="807">
        <v>3</v>
      </c>
      <c r="E15" s="812"/>
      <c r="F15" s="791"/>
      <c r="G15" s="792"/>
      <c r="H15" s="797"/>
      <c r="I15" s="791"/>
      <c r="J15" s="792"/>
      <c r="K15" s="796">
        <v>2.95</v>
      </c>
      <c r="L15" s="797">
        <v>3</v>
      </c>
      <c r="M15" s="797">
        <v>28</v>
      </c>
      <c r="N15" s="798">
        <v>9.2899999999999991</v>
      </c>
      <c r="O15" s="797" t="s">
        <v>6234</v>
      </c>
      <c r="P15" s="813" t="s">
        <v>6255</v>
      </c>
      <c r="Q15" s="799">
        <f t="shared" si="0"/>
        <v>-1</v>
      </c>
      <c r="R15" s="799">
        <f t="shared" si="0"/>
        <v>-5.82</v>
      </c>
      <c r="S15" s="809" t="str">
        <f t="shared" si="1"/>
        <v/>
      </c>
      <c r="T15" s="809" t="str">
        <f t="shared" si="2"/>
        <v/>
      </c>
      <c r="U15" s="809" t="str">
        <f t="shared" si="3"/>
        <v/>
      </c>
      <c r="V15" s="814" t="str">
        <f t="shared" si="4"/>
        <v/>
      </c>
      <c r="W15" s="800"/>
    </row>
    <row r="16" spans="1:23" ht="14.4" customHeight="1" x14ac:dyDescent="0.3">
      <c r="A16" s="861" t="s">
        <v>6256</v>
      </c>
      <c r="B16" s="809"/>
      <c r="C16" s="810"/>
      <c r="D16" s="811"/>
      <c r="E16" s="793">
        <v>1</v>
      </c>
      <c r="F16" s="794">
        <v>0.52</v>
      </c>
      <c r="G16" s="795">
        <v>2</v>
      </c>
      <c r="H16" s="797"/>
      <c r="I16" s="791"/>
      <c r="J16" s="792"/>
      <c r="K16" s="796">
        <v>0.97</v>
      </c>
      <c r="L16" s="797">
        <v>4</v>
      </c>
      <c r="M16" s="797">
        <v>35</v>
      </c>
      <c r="N16" s="798">
        <v>11.68</v>
      </c>
      <c r="O16" s="797" t="s">
        <v>6234</v>
      </c>
      <c r="P16" s="813" t="s">
        <v>6257</v>
      </c>
      <c r="Q16" s="799">
        <f t="shared" si="0"/>
        <v>0</v>
      </c>
      <c r="R16" s="799">
        <f t="shared" si="0"/>
        <v>0</v>
      </c>
      <c r="S16" s="809" t="str">
        <f t="shared" si="1"/>
        <v/>
      </c>
      <c r="T16" s="809" t="str">
        <f t="shared" si="2"/>
        <v/>
      </c>
      <c r="U16" s="809" t="str">
        <f t="shared" si="3"/>
        <v/>
      </c>
      <c r="V16" s="814" t="str">
        <f t="shared" si="4"/>
        <v/>
      </c>
      <c r="W16" s="800"/>
    </row>
    <row r="17" spans="1:23" ht="14.4" customHeight="1" x14ac:dyDescent="0.3">
      <c r="A17" s="861" t="s">
        <v>6258</v>
      </c>
      <c r="B17" s="809"/>
      <c r="C17" s="810"/>
      <c r="D17" s="811"/>
      <c r="E17" s="793">
        <v>1</v>
      </c>
      <c r="F17" s="794">
        <v>0.4</v>
      </c>
      <c r="G17" s="795">
        <v>1</v>
      </c>
      <c r="H17" s="797"/>
      <c r="I17" s="791"/>
      <c r="J17" s="792"/>
      <c r="K17" s="796">
        <v>1.51</v>
      </c>
      <c r="L17" s="797">
        <v>4</v>
      </c>
      <c r="M17" s="797">
        <v>37</v>
      </c>
      <c r="N17" s="798">
        <v>12.32</v>
      </c>
      <c r="O17" s="797" t="s">
        <v>6234</v>
      </c>
      <c r="P17" s="813" t="s">
        <v>6259</v>
      </c>
      <c r="Q17" s="799">
        <f t="shared" si="0"/>
        <v>0</v>
      </c>
      <c r="R17" s="799">
        <f t="shared" si="0"/>
        <v>0</v>
      </c>
      <c r="S17" s="809" t="str">
        <f t="shared" si="1"/>
        <v/>
      </c>
      <c r="T17" s="809" t="str">
        <f t="shared" si="2"/>
        <v/>
      </c>
      <c r="U17" s="809" t="str">
        <f t="shared" si="3"/>
        <v/>
      </c>
      <c r="V17" s="814" t="str">
        <f t="shared" si="4"/>
        <v/>
      </c>
      <c r="W17" s="800"/>
    </row>
    <row r="18" spans="1:23" ht="14.4" customHeight="1" x14ac:dyDescent="0.3">
      <c r="A18" s="862" t="s">
        <v>6260</v>
      </c>
      <c r="B18" s="846">
        <v>3</v>
      </c>
      <c r="C18" s="847">
        <v>2.81</v>
      </c>
      <c r="D18" s="815">
        <v>1.7</v>
      </c>
      <c r="E18" s="848">
        <v>9</v>
      </c>
      <c r="F18" s="849">
        <v>7.38</v>
      </c>
      <c r="G18" s="801">
        <v>1.4</v>
      </c>
      <c r="H18" s="850">
        <v>7</v>
      </c>
      <c r="I18" s="851">
        <v>5.16</v>
      </c>
      <c r="J18" s="802">
        <v>1.3</v>
      </c>
      <c r="K18" s="852">
        <v>2.15</v>
      </c>
      <c r="L18" s="850">
        <v>4</v>
      </c>
      <c r="M18" s="850">
        <v>39</v>
      </c>
      <c r="N18" s="853">
        <v>13.16</v>
      </c>
      <c r="O18" s="850" t="s">
        <v>6234</v>
      </c>
      <c r="P18" s="854" t="s">
        <v>6261</v>
      </c>
      <c r="Q18" s="855">
        <f t="shared" si="0"/>
        <v>4</v>
      </c>
      <c r="R18" s="855">
        <f t="shared" si="0"/>
        <v>2.35</v>
      </c>
      <c r="S18" s="846">
        <f t="shared" si="1"/>
        <v>92.12</v>
      </c>
      <c r="T18" s="846">
        <f t="shared" si="2"/>
        <v>9.1</v>
      </c>
      <c r="U18" s="846">
        <f t="shared" si="3"/>
        <v>-83.02000000000001</v>
      </c>
      <c r="V18" s="856">
        <f t="shared" si="4"/>
        <v>9.8784194528875366E-2</v>
      </c>
      <c r="W18" s="803"/>
    </row>
    <row r="19" spans="1:23" ht="14.4" customHeight="1" x14ac:dyDescent="0.3">
      <c r="A19" s="861" t="s">
        <v>6262</v>
      </c>
      <c r="B19" s="805">
        <v>3</v>
      </c>
      <c r="C19" s="806">
        <v>3.45</v>
      </c>
      <c r="D19" s="807">
        <v>3</v>
      </c>
      <c r="E19" s="812"/>
      <c r="F19" s="791"/>
      <c r="G19" s="792"/>
      <c r="H19" s="797"/>
      <c r="I19" s="791"/>
      <c r="J19" s="792"/>
      <c r="K19" s="796">
        <v>1.4</v>
      </c>
      <c r="L19" s="797">
        <v>4</v>
      </c>
      <c r="M19" s="797">
        <v>38</v>
      </c>
      <c r="N19" s="798">
        <v>12.76</v>
      </c>
      <c r="O19" s="797" t="s">
        <v>6234</v>
      </c>
      <c r="P19" s="813" t="s">
        <v>6263</v>
      </c>
      <c r="Q19" s="799">
        <f t="shared" si="0"/>
        <v>-3</v>
      </c>
      <c r="R19" s="799">
        <f t="shared" si="0"/>
        <v>-3.45</v>
      </c>
      <c r="S19" s="809" t="str">
        <f t="shared" si="1"/>
        <v/>
      </c>
      <c r="T19" s="809" t="str">
        <f t="shared" si="2"/>
        <v/>
      </c>
      <c r="U19" s="809" t="str">
        <f t="shared" si="3"/>
        <v/>
      </c>
      <c r="V19" s="814" t="str">
        <f t="shared" si="4"/>
        <v/>
      </c>
      <c r="W19" s="800"/>
    </row>
    <row r="20" spans="1:23" ht="14.4" customHeight="1" x14ac:dyDescent="0.3">
      <c r="A20" s="861" t="s">
        <v>6264</v>
      </c>
      <c r="B20" s="809">
        <v>1</v>
      </c>
      <c r="C20" s="810">
        <v>0.5</v>
      </c>
      <c r="D20" s="811">
        <v>2</v>
      </c>
      <c r="E20" s="793">
        <v>2</v>
      </c>
      <c r="F20" s="794">
        <v>1.69</v>
      </c>
      <c r="G20" s="795">
        <v>4</v>
      </c>
      <c r="H20" s="797"/>
      <c r="I20" s="791"/>
      <c r="J20" s="792"/>
      <c r="K20" s="796">
        <v>0.96</v>
      </c>
      <c r="L20" s="797">
        <v>4</v>
      </c>
      <c r="M20" s="797">
        <v>32</v>
      </c>
      <c r="N20" s="798">
        <v>10.6</v>
      </c>
      <c r="O20" s="797" t="s">
        <v>6234</v>
      </c>
      <c r="P20" s="813" t="s">
        <v>6265</v>
      </c>
      <c r="Q20" s="799">
        <f t="shared" si="0"/>
        <v>-1</v>
      </c>
      <c r="R20" s="799">
        <f t="shared" si="0"/>
        <v>-0.5</v>
      </c>
      <c r="S20" s="809" t="str">
        <f t="shared" si="1"/>
        <v/>
      </c>
      <c r="T20" s="809" t="str">
        <f t="shared" si="2"/>
        <v/>
      </c>
      <c r="U20" s="809" t="str">
        <f t="shared" si="3"/>
        <v/>
      </c>
      <c r="V20" s="814" t="str">
        <f t="shared" si="4"/>
        <v/>
      </c>
      <c r="W20" s="800"/>
    </row>
    <row r="21" spans="1:23" ht="14.4" customHeight="1" x14ac:dyDescent="0.3">
      <c r="A21" s="861" t="s">
        <v>6266</v>
      </c>
      <c r="B21" s="805">
        <v>1</v>
      </c>
      <c r="C21" s="806">
        <v>0.78</v>
      </c>
      <c r="D21" s="807">
        <v>1</v>
      </c>
      <c r="E21" s="812"/>
      <c r="F21" s="791"/>
      <c r="G21" s="792"/>
      <c r="H21" s="797"/>
      <c r="I21" s="791"/>
      <c r="J21" s="792"/>
      <c r="K21" s="796">
        <v>2.89</v>
      </c>
      <c r="L21" s="797">
        <v>5</v>
      </c>
      <c r="M21" s="797">
        <v>47</v>
      </c>
      <c r="N21" s="798">
        <v>15.66</v>
      </c>
      <c r="O21" s="797" t="s">
        <v>6234</v>
      </c>
      <c r="P21" s="813" t="s">
        <v>6267</v>
      </c>
      <c r="Q21" s="799">
        <f t="shared" si="0"/>
        <v>-1</v>
      </c>
      <c r="R21" s="799">
        <f t="shared" si="0"/>
        <v>-0.78</v>
      </c>
      <c r="S21" s="809" t="str">
        <f t="shared" si="1"/>
        <v/>
      </c>
      <c r="T21" s="809" t="str">
        <f t="shared" si="2"/>
        <v/>
      </c>
      <c r="U21" s="809" t="str">
        <f t="shared" si="3"/>
        <v/>
      </c>
      <c r="V21" s="814" t="str">
        <f t="shared" si="4"/>
        <v/>
      </c>
      <c r="W21" s="800"/>
    </row>
    <row r="22" spans="1:23" ht="14.4" customHeight="1" x14ac:dyDescent="0.3">
      <c r="A22" s="861" t="s">
        <v>6268</v>
      </c>
      <c r="B22" s="809"/>
      <c r="C22" s="810"/>
      <c r="D22" s="811"/>
      <c r="E22" s="812">
        <v>1</v>
      </c>
      <c r="F22" s="791">
        <v>0.72</v>
      </c>
      <c r="G22" s="792">
        <v>3</v>
      </c>
      <c r="H22" s="793"/>
      <c r="I22" s="794"/>
      <c r="J22" s="795"/>
      <c r="K22" s="796">
        <v>0.43</v>
      </c>
      <c r="L22" s="797">
        <v>1</v>
      </c>
      <c r="M22" s="797">
        <v>13</v>
      </c>
      <c r="N22" s="798">
        <v>4.22</v>
      </c>
      <c r="O22" s="797" t="s">
        <v>6234</v>
      </c>
      <c r="P22" s="813" t="s">
        <v>6269</v>
      </c>
      <c r="Q22" s="799">
        <f t="shared" si="0"/>
        <v>0</v>
      </c>
      <c r="R22" s="799">
        <f t="shared" si="0"/>
        <v>0</v>
      </c>
      <c r="S22" s="809" t="str">
        <f t="shared" si="1"/>
        <v/>
      </c>
      <c r="T22" s="809" t="str">
        <f t="shared" si="2"/>
        <v/>
      </c>
      <c r="U22" s="809" t="str">
        <f t="shared" si="3"/>
        <v/>
      </c>
      <c r="V22" s="814" t="str">
        <f t="shared" si="4"/>
        <v/>
      </c>
      <c r="W22" s="800"/>
    </row>
    <row r="23" spans="1:23" ht="14.4" customHeight="1" x14ac:dyDescent="0.3">
      <c r="A23" s="862" t="s">
        <v>6270</v>
      </c>
      <c r="B23" s="846">
        <v>1</v>
      </c>
      <c r="C23" s="847">
        <v>0.81</v>
      </c>
      <c r="D23" s="815">
        <v>2</v>
      </c>
      <c r="E23" s="857">
        <v>2</v>
      </c>
      <c r="F23" s="851">
        <v>2.39</v>
      </c>
      <c r="G23" s="802">
        <v>3</v>
      </c>
      <c r="H23" s="848">
        <v>3</v>
      </c>
      <c r="I23" s="849">
        <v>2.82</v>
      </c>
      <c r="J23" s="801">
        <v>4.3</v>
      </c>
      <c r="K23" s="852">
        <v>1.2</v>
      </c>
      <c r="L23" s="850">
        <v>3</v>
      </c>
      <c r="M23" s="850">
        <v>28</v>
      </c>
      <c r="N23" s="853">
        <v>9.3000000000000007</v>
      </c>
      <c r="O23" s="850" t="s">
        <v>6234</v>
      </c>
      <c r="P23" s="854" t="s">
        <v>6271</v>
      </c>
      <c r="Q23" s="855">
        <f t="shared" si="0"/>
        <v>2</v>
      </c>
      <c r="R23" s="855">
        <f t="shared" si="0"/>
        <v>2.0099999999999998</v>
      </c>
      <c r="S23" s="846">
        <f t="shared" si="1"/>
        <v>27.900000000000002</v>
      </c>
      <c r="T23" s="846">
        <f t="shared" si="2"/>
        <v>12.899999999999999</v>
      </c>
      <c r="U23" s="846">
        <f t="shared" si="3"/>
        <v>-15.000000000000004</v>
      </c>
      <c r="V23" s="856">
        <f t="shared" si="4"/>
        <v>0.46236559139784938</v>
      </c>
      <c r="W23" s="803"/>
    </row>
    <row r="24" spans="1:23" ht="14.4" customHeight="1" x14ac:dyDescent="0.3">
      <c r="A24" s="861" t="s">
        <v>6272</v>
      </c>
      <c r="B24" s="809"/>
      <c r="C24" s="810"/>
      <c r="D24" s="811"/>
      <c r="E24" s="793">
        <v>1</v>
      </c>
      <c r="F24" s="794">
        <v>0.88</v>
      </c>
      <c r="G24" s="795">
        <v>5</v>
      </c>
      <c r="H24" s="797"/>
      <c r="I24" s="791"/>
      <c r="J24" s="792"/>
      <c r="K24" s="796">
        <v>0.87</v>
      </c>
      <c r="L24" s="797">
        <v>2</v>
      </c>
      <c r="M24" s="797">
        <v>22</v>
      </c>
      <c r="N24" s="798">
        <v>7.46</v>
      </c>
      <c r="O24" s="797" t="s">
        <v>6234</v>
      </c>
      <c r="P24" s="813" t="s">
        <v>6273</v>
      </c>
      <c r="Q24" s="799">
        <f t="shared" si="0"/>
        <v>0</v>
      </c>
      <c r="R24" s="799">
        <f t="shared" si="0"/>
        <v>0</v>
      </c>
      <c r="S24" s="809" t="str">
        <f t="shared" si="1"/>
        <v/>
      </c>
      <c r="T24" s="809" t="str">
        <f t="shared" si="2"/>
        <v/>
      </c>
      <c r="U24" s="809" t="str">
        <f t="shared" si="3"/>
        <v/>
      </c>
      <c r="V24" s="814" t="str">
        <f t="shared" si="4"/>
        <v/>
      </c>
      <c r="W24" s="800"/>
    </row>
    <row r="25" spans="1:23" ht="14.4" customHeight="1" x14ac:dyDescent="0.3">
      <c r="A25" s="861" t="s">
        <v>6274</v>
      </c>
      <c r="B25" s="809">
        <v>2</v>
      </c>
      <c r="C25" s="810">
        <v>3.41</v>
      </c>
      <c r="D25" s="811">
        <v>3</v>
      </c>
      <c r="E25" s="793">
        <v>6</v>
      </c>
      <c r="F25" s="794">
        <v>12.28</v>
      </c>
      <c r="G25" s="795">
        <v>5.2</v>
      </c>
      <c r="H25" s="797">
        <v>4</v>
      </c>
      <c r="I25" s="791">
        <v>4.67</v>
      </c>
      <c r="J25" s="792">
        <v>2</v>
      </c>
      <c r="K25" s="796">
        <v>2.2400000000000002</v>
      </c>
      <c r="L25" s="797">
        <v>4</v>
      </c>
      <c r="M25" s="797">
        <v>36</v>
      </c>
      <c r="N25" s="798">
        <v>11.91</v>
      </c>
      <c r="O25" s="797" t="s">
        <v>6234</v>
      </c>
      <c r="P25" s="813" t="s">
        <v>6275</v>
      </c>
      <c r="Q25" s="799">
        <f t="shared" si="0"/>
        <v>2</v>
      </c>
      <c r="R25" s="799">
        <f t="shared" si="0"/>
        <v>1.2599999999999998</v>
      </c>
      <c r="S25" s="809">
        <f t="shared" si="1"/>
        <v>47.64</v>
      </c>
      <c r="T25" s="809">
        <f t="shared" si="2"/>
        <v>8</v>
      </c>
      <c r="U25" s="809">
        <f t="shared" si="3"/>
        <v>-39.64</v>
      </c>
      <c r="V25" s="814">
        <f t="shared" si="4"/>
        <v>0.16792611251049538</v>
      </c>
      <c r="W25" s="800"/>
    </row>
    <row r="26" spans="1:23" ht="14.4" customHeight="1" x14ac:dyDescent="0.3">
      <c r="A26" s="861" t="s">
        <v>6276</v>
      </c>
      <c r="B26" s="805">
        <v>1</v>
      </c>
      <c r="C26" s="806">
        <v>2.16</v>
      </c>
      <c r="D26" s="807">
        <v>3</v>
      </c>
      <c r="E26" s="812"/>
      <c r="F26" s="791"/>
      <c r="G26" s="792"/>
      <c r="H26" s="797"/>
      <c r="I26" s="791"/>
      <c r="J26" s="792"/>
      <c r="K26" s="796">
        <v>4.16</v>
      </c>
      <c r="L26" s="797">
        <v>6</v>
      </c>
      <c r="M26" s="797">
        <v>54</v>
      </c>
      <c r="N26" s="798">
        <v>18</v>
      </c>
      <c r="O26" s="797" t="s">
        <v>6234</v>
      </c>
      <c r="P26" s="813" t="s">
        <v>6277</v>
      </c>
      <c r="Q26" s="799">
        <f t="shared" si="0"/>
        <v>-1</v>
      </c>
      <c r="R26" s="799">
        <f t="shared" si="0"/>
        <v>-2.16</v>
      </c>
      <c r="S26" s="809" t="str">
        <f t="shared" si="1"/>
        <v/>
      </c>
      <c r="T26" s="809" t="str">
        <f t="shared" si="2"/>
        <v/>
      </c>
      <c r="U26" s="809" t="str">
        <f t="shared" si="3"/>
        <v/>
      </c>
      <c r="V26" s="814" t="str">
        <f t="shared" si="4"/>
        <v/>
      </c>
      <c r="W26" s="800"/>
    </row>
    <row r="27" spans="1:23" ht="14.4" customHeight="1" x14ac:dyDescent="0.3">
      <c r="A27" s="861" t="s">
        <v>6278</v>
      </c>
      <c r="B27" s="805">
        <v>1</v>
      </c>
      <c r="C27" s="806">
        <v>2.34</v>
      </c>
      <c r="D27" s="807">
        <v>3</v>
      </c>
      <c r="E27" s="812"/>
      <c r="F27" s="791"/>
      <c r="G27" s="792"/>
      <c r="H27" s="797"/>
      <c r="I27" s="791"/>
      <c r="J27" s="792"/>
      <c r="K27" s="796">
        <v>2.34</v>
      </c>
      <c r="L27" s="797">
        <v>3</v>
      </c>
      <c r="M27" s="797">
        <v>29</v>
      </c>
      <c r="N27" s="798">
        <v>9.5299999999999994</v>
      </c>
      <c r="O27" s="797" t="s">
        <v>6234</v>
      </c>
      <c r="P27" s="813" t="s">
        <v>6279</v>
      </c>
      <c r="Q27" s="799">
        <f t="shared" si="0"/>
        <v>-1</v>
      </c>
      <c r="R27" s="799">
        <f t="shared" si="0"/>
        <v>-2.34</v>
      </c>
      <c r="S27" s="809" t="str">
        <f t="shared" si="1"/>
        <v/>
      </c>
      <c r="T27" s="809" t="str">
        <f t="shared" si="2"/>
        <v/>
      </c>
      <c r="U27" s="809" t="str">
        <f t="shared" si="3"/>
        <v/>
      </c>
      <c r="V27" s="814" t="str">
        <f t="shared" si="4"/>
        <v/>
      </c>
      <c r="W27" s="800"/>
    </row>
    <row r="28" spans="1:23" ht="14.4" customHeight="1" x14ac:dyDescent="0.3">
      <c r="A28" s="861" t="s">
        <v>6280</v>
      </c>
      <c r="B28" s="805">
        <v>1</v>
      </c>
      <c r="C28" s="806">
        <v>0.74</v>
      </c>
      <c r="D28" s="807">
        <v>6</v>
      </c>
      <c r="E28" s="812"/>
      <c r="F28" s="791"/>
      <c r="G28" s="792"/>
      <c r="H28" s="797"/>
      <c r="I28" s="791"/>
      <c r="J28" s="792"/>
      <c r="K28" s="796">
        <v>0.74</v>
      </c>
      <c r="L28" s="797">
        <v>3</v>
      </c>
      <c r="M28" s="797">
        <v>25</v>
      </c>
      <c r="N28" s="798">
        <v>8.24</v>
      </c>
      <c r="O28" s="797" t="s">
        <v>6234</v>
      </c>
      <c r="P28" s="813" t="s">
        <v>6281</v>
      </c>
      <c r="Q28" s="799">
        <f t="shared" si="0"/>
        <v>-1</v>
      </c>
      <c r="R28" s="799">
        <f t="shared" si="0"/>
        <v>-0.74</v>
      </c>
      <c r="S28" s="809" t="str">
        <f t="shared" si="1"/>
        <v/>
      </c>
      <c r="T28" s="809" t="str">
        <f t="shared" si="2"/>
        <v/>
      </c>
      <c r="U28" s="809" t="str">
        <f t="shared" si="3"/>
        <v/>
      </c>
      <c r="V28" s="814" t="str">
        <f t="shared" si="4"/>
        <v/>
      </c>
      <c r="W28" s="800"/>
    </row>
    <row r="29" spans="1:23" ht="14.4" customHeight="1" x14ac:dyDescent="0.3">
      <c r="A29" s="861" t="s">
        <v>6282</v>
      </c>
      <c r="B29" s="805">
        <v>1</v>
      </c>
      <c r="C29" s="806">
        <v>0.59</v>
      </c>
      <c r="D29" s="807">
        <v>3</v>
      </c>
      <c r="E29" s="812"/>
      <c r="F29" s="791"/>
      <c r="G29" s="792"/>
      <c r="H29" s="797"/>
      <c r="I29" s="791"/>
      <c r="J29" s="792"/>
      <c r="K29" s="796">
        <v>0.59</v>
      </c>
      <c r="L29" s="797">
        <v>2</v>
      </c>
      <c r="M29" s="797">
        <v>19</v>
      </c>
      <c r="N29" s="798">
        <v>6.47</v>
      </c>
      <c r="O29" s="797" t="s">
        <v>6234</v>
      </c>
      <c r="P29" s="813" t="s">
        <v>6283</v>
      </c>
      <c r="Q29" s="799">
        <f t="shared" si="0"/>
        <v>-1</v>
      </c>
      <c r="R29" s="799">
        <f t="shared" si="0"/>
        <v>-0.59</v>
      </c>
      <c r="S29" s="809" t="str">
        <f t="shared" si="1"/>
        <v/>
      </c>
      <c r="T29" s="809" t="str">
        <f t="shared" si="2"/>
        <v/>
      </c>
      <c r="U29" s="809" t="str">
        <f t="shared" si="3"/>
        <v/>
      </c>
      <c r="V29" s="814" t="str">
        <f t="shared" si="4"/>
        <v/>
      </c>
      <c r="W29" s="800"/>
    </row>
    <row r="30" spans="1:23" ht="14.4" customHeight="1" x14ac:dyDescent="0.3">
      <c r="A30" s="861" t="s">
        <v>6284</v>
      </c>
      <c r="B30" s="809">
        <v>1</v>
      </c>
      <c r="C30" s="810">
        <v>4.74</v>
      </c>
      <c r="D30" s="811">
        <v>15</v>
      </c>
      <c r="E30" s="812"/>
      <c r="F30" s="791"/>
      <c r="G30" s="792"/>
      <c r="H30" s="793">
        <v>1</v>
      </c>
      <c r="I30" s="794">
        <v>4.0199999999999996</v>
      </c>
      <c r="J30" s="795">
        <v>5</v>
      </c>
      <c r="K30" s="796">
        <v>4.74</v>
      </c>
      <c r="L30" s="797">
        <v>6</v>
      </c>
      <c r="M30" s="797">
        <v>53</v>
      </c>
      <c r="N30" s="798">
        <v>17.59</v>
      </c>
      <c r="O30" s="797" t="s">
        <v>6234</v>
      </c>
      <c r="P30" s="813" t="s">
        <v>6285</v>
      </c>
      <c r="Q30" s="799">
        <f t="shared" si="0"/>
        <v>0</v>
      </c>
      <c r="R30" s="799">
        <f t="shared" si="0"/>
        <v>-0.72000000000000064</v>
      </c>
      <c r="S30" s="809">
        <f t="shared" si="1"/>
        <v>17.59</v>
      </c>
      <c r="T30" s="809">
        <f t="shared" si="2"/>
        <v>5</v>
      </c>
      <c r="U30" s="809">
        <f t="shared" si="3"/>
        <v>-12.59</v>
      </c>
      <c r="V30" s="814">
        <f t="shared" si="4"/>
        <v>0.28425241614553726</v>
      </c>
      <c r="W30" s="800"/>
    </row>
    <row r="31" spans="1:23" ht="14.4" customHeight="1" x14ac:dyDescent="0.3">
      <c r="A31" s="861" t="s">
        <v>6286</v>
      </c>
      <c r="B31" s="809"/>
      <c r="C31" s="810"/>
      <c r="D31" s="811"/>
      <c r="E31" s="812">
        <v>1</v>
      </c>
      <c r="F31" s="791">
        <v>1.03</v>
      </c>
      <c r="G31" s="792">
        <v>3</v>
      </c>
      <c r="H31" s="793"/>
      <c r="I31" s="794"/>
      <c r="J31" s="795"/>
      <c r="K31" s="796">
        <v>1.03</v>
      </c>
      <c r="L31" s="797">
        <v>3</v>
      </c>
      <c r="M31" s="797">
        <v>25</v>
      </c>
      <c r="N31" s="798">
        <v>8.23</v>
      </c>
      <c r="O31" s="797" t="s">
        <v>6234</v>
      </c>
      <c r="P31" s="813" t="s">
        <v>6287</v>
      </c>
      <c r="Q31" s="799">
        <f t="shared" si="0"/>
        <v>0</v>
      </c>
      <c r="R31" s="799">
        <f t="shared" si="0"/>
        <v>0</v>
      </c>
      <c r="S31" s="809" t="str">
        <f t="shared" si="1"/>
        <v/>
      </c>
      <c r="T31" s="809" t="str">
        <f t="shared" si="2"/>
        <v/>
      </c>
      <c r="U31" s="809" t="str">
        <f t="shared" si="3"/>
        <v/>
      </c>
      <c r="V31" s="814" t="str">
        <f t="shared" si="4"/>
        <v/>
      </c>
      <c r="W31" s="800"/>
    </row>
    <row r="32" spans="1:23" ht="14.4" customHeight="1" x14ac:dyDescent="0.3">
      <c r="A32" s="862" t="s">
        <v>6288</v>
      </c>
      <c r="B32" s="846">
        <v>2</v>
      </c>
      <c r="C32" s="847">
        <v>7.2</v>
      </c>
      <c r="D32" s="815">
        <v>11.5</v>
      </c>
      <c r="E32" s="857"/>
      <c r="F32" s="851"/>
      <c r="G32" s="802"/>
      <c r="H32" s="848">
        <v>3</v>
      </c>
      <c r="I32" s="849">
        <v>23.12</v>
      </c>
      <c r="J32" s="801">
        <v>6.3</v>
      </c>
      <c r="K32" s="852">
        <v>2.7</v>
      </c>
      <c r="L32" s="850">
        <v>6</v>
      </c>
      <c r="M32" s="850">
        <v>51</v>
      </c>
      <c r="N32" s="853">
        <v>17.09</v>
      </c>
      <c r="O32" s="850" t="s">
        <v>6234</v>
      </c>
      <c r="P32" s="854" t="s">
        <v>6289</v>
      </c>
      <c r="Q32" s="855">
        <f t="shared" si="0"/>
        <v>1</v>
      </c>
      <c r="R32" s="855">
        <f t="shared" si="0"/>
        <v>15.920000000000002</v>
      </c>
      <c r="S32" s="846">
        <f t="shared" si="1"/>
        <v>51.269999999999996</v>
      </c>
      <c r="T32" s="846">
        <f t="shared" si="2"/>
        <v>18.899999999999999</v>
      </c>
      <c r="U32" s="846">
        <f t="shared" si="3"/>
        <v>-32.369999999999997</v>
      </c>
      <c r="V32" s="856">
        <f t="shared" si="4"/>
        <v>0.36863662960795784</v>
      </c>
      <c r="W32" s="803"/>
    </row>
    <row r="33" spans="1:23" ht="14.4" customHeight="1" x14ac:dyDescent="0.3">
      <c r="A33" s="861" t="s">
        <v>6290</v>
      </c>
      <c r="B33" s="809">
        <v>10</v>
      </c>
      <c r="C33" s="810">
        <v>15.14</v>
      </c>
      <c r="D33" s="811">
        <v>3.8</v>
      </c>
      <c r="E33" s="812">
        <v>18</v>
      </c>
      <c r="F33" s="791">
        <v>27.66</v>
      </c>
      <c r="G33" s="792">
        <v>4.0999999999999996</v>
      </c>
      <c r="H33" s="793">
        <v>41</v>
      </c>
      <c r="I33" s="794">
        <v>64.28</v>
      </c>
      <c r="J33" s="795">
        <v>5.5</v>
      </c>
      <c r="K33" s="796">
        <v>1.81</v>
      </c>
      <c r="L33" s="797">
        <v>4</v>
      </c>
      <c r="M33" s="797">
        <v>33</v>
      </c>
      <c r="N33" s="798">
        <v>10.84</v>
      </c>
      <c r="O33" s="797" t="s">
        <v>6234</v>
      </c>
      <c r="P33" s="813" t="s">
        <v>6291</v>
      </c>
      <c r="Q33" s="799">
        <f t="shared" si="0"/>
        <v>31</v>
      </c>
      <c r="R33" s="799">
        <f t="shared" si="0"/>
        <v>49.14</v>
      </c>
      <c r="S33" s="809">
        <f t="shared" si="1"/>
        <v>444.44</v>
      </c>
      <c r="T33" s="809">
        <f t="shared" si="2"/>
        <v>225.5</v>
      </c>
      <c r="U33" s="809">
        <f t="shared" si="3"/>
        <v>-218.94</v>
      </c>
      <c r="V33" s="814">
        <f t="shared" si="4"/>
        <v>0.50738007380073802</v>
      </c>
      <c r="W33" s="800">
        <v>36.799999999999997</v>
      </c>
    </row>
    <row r="34" spans="1:23" ht="14.4" customHeight="1" x14ac:dyDescent="0.3">
      <c r="A34" s="861" t="s">
        <v>6292</v>
      </c>
      <c r="B34" s="809"/>
      <c r="C34" s="810"/>
      <c r="D34" s="811"/>
      <c r="E34" s="793">
        <v>2</v>
      </c>
      <c r="F34" s="794">
        <v>2.09</v>
      </c>
      <c r="G34" s="795">
        <v>4.5</v>
      </c>
      <c r="H34" s="797"/>
      <c r="I34" s="791"/>
      <c r="J34" s="792"/>
      <c r="K34" s="796">
        <v>1.05</v>
      </c>
      <c r="L34" s="797">
        <v>4</v>
      </c>
      <c r="M34" s="797">
        <v>34</v>
      </c>
      <c r="N34" s="798">
        <v>11.31</v>
      </c>
      <c r="O34" s="797" t="s">
        <v>6234</v>
      </c>
      <c r="P34" s="813" t="s">
        <v>6293</v>
      </c>
      <c r="Q34" s="799">
        <f t="shared" si="0"/>
        <v>0</v>
      </c>
      <c r="R34" s="799">
        <f t="shared" si="0"/>
        <v>0</v>
      </c>
      <c r="S34" s="809" t="str">
        <f t="shared" si="1"/>
        <v/>
      </c>
      <c r="T34" s="809" t="str">
        <f t="shared" si="2"/>
        <v/>
      </c>
      <c r="U34" s="809" t="str">
        <f t="shared" si="3"/>
        <v/>
      </c>
      <c r="V34" s="814" t="str">
        <f t="shared" si="4"/>
        <v/>
      </c>
      <c r="W34" s="800"/>
    </row>
    <row r="35" spans="1:23" ht="14.4" customHeight="1" x14ac:dyDescent="0.3">
      <c r="A35" s="861" t="s">
        <v>6294</v>
      </c>
      <c r="B35" s="809"/>
      <c r="C35" s="810"/>
      <c r="D35" s="811"/>
      <c r="E35" s="793">
        <v>1</v>
      </c>
      <c r="F35" s="794">
        <v>0.92</v>
      </c>
      <c r="G35" s="795">
        <v>15</v>
      </c>
      <c r="H35" s="797"/>
      <c r="I35" s="791"/>
      <c r="J35" s="792"/>
      <c r="K35" s="796">
        <v>0.92</v>
      </c>
      <c r="L35" s="797">
        <v>4</v>
      </c>
      <c r="M35" s="797">
        <v>33</v>
      </c>
      <c r="N35" s="798">
        <v>11</v>
      </c>
      <c r="O35" s="797" t="s">
        <v>6234</v>
      </c>
      <c r="P35" s="813" t="s">
        <v>6295</v>
      </c>
      <c r="Q35" s="799">
        <f t="shared" si="0"/>
        <v>0</v>
      </c>
      <c r="R35" s="799">
        <f t="shared" si="0"/>
        <v>0</v>
      </c>
      <c r="S35" s="809" t="str">
        <f t="shared" si="1"/>
        <v/>
      </c>
      <c r="T35" s="809" t="str">
        <f t="shared" si="2"/>
        <v/>
      </c>
      <c r="U35" s="809" t="str">
        <f t="shared" si="3"/>
        <v/>
      </c>
      <c r="V35" s="814" t="str">
        <f t="shared" si="4"/>
        <v/>
      </c>
      <c r="W35" s="800"/>
    </row>
    <row r="36" spans="1:23" ht="14.4" customHeight="1" x14ac:dyDescent="0.3">
      <c r="A36" s="861" t="s">
        <v>6296</v>
      </c>
      <c r="B36" s="809">
        <v>1</v>
      </c>
      <c r="C36" s="810">
        <v>1.42</v>
      </c>
      <c r="D36" s="811">
        <v>35</v>
      </c>
      <c r="E36" s="812"/>
      <c r="F36" s="791"/>
      <c r="G36" s="792"/>
      <c r="H36" s="793">
        <v>1</v>
      </c>
      <c r="I36" s="794">
        <v>1.42</v>
      </c>
      <c r="J36" s="804">
        <v>28</v>
      </c>
      <c r="K36" s="796">
        <v>1.42</v>
      </c>
      <c r="L36" s="797">
        <v>4</v>
      </c>
      <c r="M36" s="797">
        <v>39</v>
      </c>
      <c r="N36" s="798">
        <v>12.93</v>
      </c>
      <c r="O36" s="797" t="s">
        <v>6234</v>
      </c>
      <c r="P36" s="813" t="s">
        <v>6297</v>
      </c>
      <c r="Q36" s="799">
        <f t="shared" si="0"/>
        <v>0</v>
      </c>
      <c r="R36" s="799">
        <f t="shared" si="0"/>
        <v>0</v>
      </c>
      <c r="S36" s="809">
        <f t="shared" si="1"/>
        <v>12.93</v>
      </c>
      <c r="T36" s="809">
        <f t="shared" si="2"/>
        <v>28</v>
      </c>
      <c r="U36" s="809">
        <f t="shared" si="3"/>
        <v>15.07</v>
      </c>
      <c r="V36" s="814">
        <f t="shared" si="4"/>
        <v>2.1655065738592421</v>
      </c>
      <c r="W36" s="800">
        <v>15.07</v>
      </c>
    </row>
    <row r="37" spans="1:23" ht="14.4" customHeight="1" x14ac:dyDescent="0.3">
      <c r="A37" s="861" t="s">
        <v>6298</v>
      </c>
      <c r="B37" s="809"/>
      <c r="C37" s="810"/>
      <c r="D37" s="811"/>
      <c r="E37" s="793">
        <v>1</v>
      </c>
      <c r="F37" s="794">
        <v>0.81</v>
      </c>
      <c r="G37" s="795">
        <v>17</v>
      </c>
      <c r="H37" s="797"/>
      <c r="I37" s="791"/>
      <c r="J37" s="792"/>
      <c r="K37" s="796">
        <v>0.81</v>
      </c>
      <c r="L37" s="797">
        <v>4</v>
      </c>
      <c r="M37" s="797">
        <v>33</v>
      </c>
      <c r="N37" s="798">
        <v>10.88</v>
      </c>
      <c r="O37" s="797" t="s">
        <v>6234</v>
      </c>
      <c r="P37" s="813" t="s">
        <v>6299</v>
      </c>
      <c r="Q37" s="799">
        <f t="shared" si="0"/>
        <v>0</v>
      </c>
      <c r="R37" s="799">
        <f t="shared" si="0"/>
        <v>0</v>
      </c>
      <c r="S37" s="809" t="str">
        <f t="shared" si="1"/>
        <v/>
      </c>
      <c r="T37" s="809" t="str">
        <f t="shared" si="2"/>
        <v/>
      </c>
      <c r="U37" s="809" t="str">
        <f t="shared" si="3"/>
        <v/>
      </c>
      <c r="V37" s="814" t="str">
        <f t="shared" si="4"/>
        <v/>
      </c>
      <c r="W37" s="800"/>
    </row>
    <row r="38" spans="1:23" ht="14.4" customHeight="1" x14ac:dyDescent="0.3">
      <c r="A38" s="862" t="s">
        <v>6300</v>
      </c>
      <c r="B38" s="846">
        <v>4</v>
      </c>
      <c r="C38" s="847">
        <v>3.64</v>
      </c>
      <c r="D38" s="815">
        <v>3</v>
      </c>
      <c r="E38" s="848">
        <v>6</v>
      </c>
      <c r="F38" s="849">
        <v>5.49</v>
      </c>
      <c r="G38" s="801">
        <v>7.8</v>
      </c>
      <c r="H38" s="850"/>
      <c r="I38" s="851"/>
      <c r="J38" s="802"/>
      <c r="K38" s="852">
        <v>1.1200000000000001</v>
      </c>
      <c r="L38" s="850">
        <v>4</v>
      </c>
      <c r="M38" s="850">
        <v>38</v>
      </c>
      <c r="N38" s="853">
        <v>12.79</v>
      </c>
      <c r="O38" s="850" t="s">
        <v>6234</v>
      </c>
      <c r="P38" s="854" t="s">
        <v>6301</v>
      </c>
      <c r="Q38" s="855">
        <f t="shared" si="0"/>
        <v>-4</v>
      </c>
      <c r="R38" s="855">
        <f t="shared" si="0"/>
        <v>-3.64</v>
      </c>
      <c r="S38" s="846" t="str">
        <f t="shared" si="1"/>
        <v/>
      </c>
      <c r="T38" s="846" t="str">
        <f t="shared" si="2"/>
        <v/>
      </c>
      <c r="U38" s="846" t="str">
        <f t="shared" si="3"/>
        <v/>
      </c>
      <c r="V38" s="856" t="str">
        <f t="shared" si="4"/>
        <v/>
      </c>
      <c r="W38" s="803"/>
    </row>
    <row r="39" spans="1:23" ht="14.4" customHeight="1" x14ac:dyDescent="0.3">
      <c r="A39" s="861" t="s">
        <v>6302</v>
      </c>
      <c r="B39" s="809"/>
      <c r="C39" s="810"/>
      <c r="D39" s="811"/>
      <c r="E39" s="812"/>
      <c r="F39" s="791"/>
      <c r="G39" s="792"/>
      <c r="H39" s="793">
        <v>1</v>
      </c>
      <c r="I39" s="794">
        <v>0.22</v>
      </c>
      <c r="J39" s="795">
        <v>1</v>
      </c>
      <c r="K39" s="796">
        <v>0.64</v>
      </c>
      <c r="L39" s="797">
        <v>3</v>
      </c>
      <c r="M39" s="797">
        <v>29</v>
      </c>
      <c r="N39" s="798">
        <v>9.6199999999999992</v>
      </c>
      <c r="O39" s="797" t="s">
        <v>6234</v>
      </c>
      <c r="P39" s="813" t="s">
        <v>6303</v>
      </c>
      <c r="Q39" s="799">
        <f t="shared" si="0"/>
        <v>1</v>
      </c>
      <c r="R39" s="799">
        <f t="shared" si="0"/>
        <v>0.22</v>
      </c>
      <c r="S39" s="809">
        <f t="shared" si="1"/>
        <v>9.6199999999999992</v>
      </c>
      <c r="T39" s="809">
        <f t="shared" si="2"/>
        <v>1</v>
      </c>
      <c r="U39" s="809">
        <f t="shared" si="3"/>
        <v>-8.6199999999999992</v>
      </c>
      <c r="V39" s="814">
        <f t="shared" si="4"/>
        <v>0.10395010395010396</v>
      </c>
      <c r="W39" s="800"/>
    </row>
    <row r="40" spans="1:23" ht="14.4" customHeight="1" x14ac:dyDescent="0.3">
      <c r="A40" s="861" t="s">
        <v>6304</v>
      </c>
      <c r="B40" s="805">
        <v>1</v>
      </c>
      <c r="C40" s="806">
        <v>0.54</v>
      </c>
      <c r="D40" s="807">
        <v>2</v>
      </c>
      <c r="E40" s="812"/>
      <c r="F40" s="791"/>
      <c r="G40" s="792"/>
      <c r="H40" s="797"/>
      <c r="I40" s="791"/>
      <c r="J40" s="792"/>
      <c r="K40" s="796">
        <v>0.79</v>
      </c>
      <c r="L40" s="797">
        <v>3</v>
      </c>
      <c r="M40" s="797">
        <v>27</v>
      </c>
      <c r="N40" s="798">
        <v>8.9499999999999993</v>
      </c>
      <c r="O40" s="797" t="s">
        <v>6234</v>
      </c>
      <c r="P40" s="813" t="s">
        <v>6305</v>
      </c>
      <c r="Q40" s="799">
        <f t="shared" si="0"/>
        <v>-1</v>
      </c>
      <c r="R40" s="799">
        <f t="shared" si="0"/>
        <v>-0.54</v>
      </c>
      <c r="S40" s="809" t="str">
        <f t="shared" si="1"/>
        <v/>
      </c>
      <c r="T40" s="809" t="str">
        <f t="shared" si="2"/>
        <v/>
      </c>
      <c r="U40" s="809" t="str">
        <f t="shared" si="3"/>
        <v/>
      </c>
      <c r="V40" s="814" t="str">
        <f t="shared" si="4"/>
        <v/>
      </c>
      <c r="W40" s="800"/>
    </row>
    <row r="41" spans="1:23" ht="14.4" customHeight="1" x14ac:dyDescent="0.3">
      <c r="A41" s="861" t="s">
        <v>6306</v>
      </c>
      <c r="B41" s="805">
        <v>8</v>
      </c>
      <c r="C41" s="806">
        <v>3.28</v>
      </c>
      <c r="D41" s="807">
        <v>2.1</v>
      </c>
      <c r="E41" s="812">
        <v>2</v>
      </c>
      <c r="F41" s="791">
        <v>0.81</v>
      </c>
      <c r="G41" s="792">
        <v>1.5</v>
      </c>
      <c r="H41" s="797">
        <v>2</v>
      </c>
      <c r="I41" s="791">
        <v>1.43</v>
      </c>
      <c r="J41" s="804">
        <v>3.5</v>
      </c>
      <c r="K41" s="796">
        <v>0.41</v>
      </c>
      <c r="L41" s="797">
        <v>1</v>
      </c>
      <c r="M41" s="797">
        <v>5</v>
      </c>
      <c r="N41" s="798">
        <v>2.4900000000000002</v>
      </c>
      <c r="O41" s="797" t="s">
        <v>6234</v>
      </c>
      <c r="P41" s="813" t="s">
        <v>6307</v>
      </c>
      <c r="Q41" s="799">
        <f t="shared" si="0"/>
        <v>-6</v>
      </c>
      <c r="R41" s="799">
        <f t="shared" si="0"/>
        <v>-1.8499999999999999</v>
      </c>
      <c r="S41" s="809">
        <f t="shared" si="1"/>
        <v>4.9800000000000004</v>
      </c>
      <c r="T41" s="809">
        <f t="shared" si="2"/>
        <v>7</v>
      </c>
      <c r="U41" s="809">
        <f t="shared" si="3"/>
        <v>2.0199999999999996</v>
      </c>
      <c r="V41" s="814">
        <f t="shared" si="4"/>
        <v>1.4056224899598393</v>
      </c>
      <c r="W41" s="800">
        <v>2.02</v>
      </c>
    </row>
    <row r="42" spans="1:23" ht="14.4" customHeight="1" x14ac:dyDescent="0.3">
      <c r="A42" s="861" t="s">
        <v>6308</v>
      </c>
      <c r="B42" s="805">
        <v>7</v>
      </c>
      <c r="C42" s="806">
        <v>62.09</v>
      </c>
      <c r="D42" s="807">
        <v>8.9</v>
      </c>
      <c r="E42" s="812">
        <v>4</v>
      </c>
      <c r="F42" s="791">
        <v>31.43</v>
      </c>
      <c r="G42" s="792">
        <v>5.8</v>
      </c>
      <c r="H42" s="797">
        <v>2</v>
      </c>
      <c r="I42" s="791">
        <v>12.35</v>
      </c>
      <c r="J42" s="792">
        <v>3.5</v>
      </c>
      <c r="K42" s="796">
        <v>8.16</v>
      </c>
      <c r="L42" s="797">
        <v>5</v>
      </c>
      <c r="M42" s="797">
        <v>47</v>
      </c>
      <c r="N42" s="798">
        <v>15.54</v>
      </c>
      <c r="O42" s="797" t="s">
        <v>6234</v>
      </c>
      <c r="P42" s="813" t="s">
        <v>6309</v>
      </c>
      <c r="Q42" s="799">
        <f t="shared" si="0"/>
        <v>-5</v>
      </c>
      <c r="R42" s="799">
        <f t="shared" si="0"/>
        <v>-49.74</v>
      </c>
      <c r="S42" s="809">
        <f t="shared" si="1"/>
        <v>31.08</v>
      </c>
      <c r="T42" s="809">
        <f t="shared" si="2"/>
        <v>7</v>
      </c>
      <c r="U42" s="809">
        <f t="shared" si="3"/>
        <v>-24.08</v>
      </c>
      <c r="V42" s="814">
        <f t="shared" si="4"/>
        <v>0.22522522522522523</v>
      </c>
      <c r="W42" s="800"/>
    </row>
    <row r="43" spans="1:23" ht="14.4" customHeight="1" x14ac:dyDescent="0.3">
      <c r="A43" s="861" t="s">
        <v>6310</v>
      </c>
      <c r="B43" s="805">
        <v>5</v>
      </c>
      <c r="C43" s="806">
        <v>23.92</v>
      </c>
      <c r="D43" s="807">
        <v>3.2</v>
      </c>
      <c r="E43" s="812">
        <v>2</v>
      </c>
      <c r="F43" s="791">
        <v>10.23</v>
      </c>
      <c r="G43" s="792">
        <v>8.5</v>
      </c>
      <c r="H43" s="797">
        <v>1</v>
      </c>
      <c r="I43" s="791">
        <v>5.1100000000000003</v>
      </c>
      <c r="J43" s="792">
        <v>3</v>
      </c>
      <c r="K43" s="796">
        <v>5.1100000000000003</v>
      </c>
      <c r="L43" s="797">
        <v>3</v>
      </c>
      <c r="M43" s="797">
        <v>23</v>
      </c>
      <c r="N43" s="798">
        <v>7.75</v>
      </c>
      <c r="O43" s="797" t="s">
        <v>6234</v>
      </c>
      <c r="P43" s="813" t="s">
        <v>6311</v>
      </c>
      <c r="Q43" s="799">
        <f t="shared" si="0"/>
        <v>-4</v>
      </c>
      <c r="R43" s="799">
        <f t="shared" si="0"/>
        <v>-18.810000000000002</v>
      </c>
      <c r="S43" s="809">
        <f t="shared" si="1"/>
        <v>7.75</v>
      </c>
      <c r="T43" s="809">
        <f t="shared" si="2"/>
        <v>3</v>
      </c>
      <c r="U43" s="809">
        <f t="shared" si="3"/>
        <v>-4.75</v>
      </c>
      <c r="V43" s="814">
        <f t="shared" si="4"/>
        <v>0.38709677419354838</v>
      </c>
      <c r="W43" s="800"/>
    </row>
    <row r="44" spans="1:23" ht="14.4" customHeight="1" x14ac:dyDescent="0.3">
      <c r="A44" s="861" t="s">
        <v>6312</v>
      </c>
      <c r="B44" s="809"/>
      <c r="C44" s="810"/>
      <c r="D44" s="811"/>
      <c r="E44" s="793">
        <v>1</v>
      </c>
      <c r="F44" s="794">
        <v>3.52</v>
      </c>
      <c r="G44" s="795">
        <v>10</v>
      </c>
      <c r="H44" s="797"/>
      <c r="I44" s="791"/>
      <c r="J44" s="792"/>
      <c r="K44" s="796">
        <v>3.97</v>
      </c>
      <c r="L44" s="797">
        <v>2</v>
      </c>
      <c r="M44" s="797">
        <v>19</v>
      </c>
      <c r="N44" s="798">
        <v>6.22</v>
      </c>
      <c r="O44" s="797" t="s">
        <v>6234</v>
      </c>
      <c r="P44" s="813" t="s">
        <v>6313</v>
      </c>
      <c r="Q44" s="799">
        <f t="shared" si="0"/>
        <v>0</v>
      </c>
      <c r="R44" s="799">
        <f t="shared" si="0"/>
        <v>0</v>
      </c>
      <c r="S44" s="809" t="str">
        <f t="shared" si="1"/>
        <v/>
      </c>
      <c r="T44" s="809" t="str">
        <f t="shared" si="2"/>
        <v/>
      </c>
      <c r="U44" s="809" t="str">
        <f t="shared" si="3"/>
        <v/>
      </c>
      <c r="V44" s="814" t="str">
        <f t="shared" si="4"/>
        <v/>
      </c>
      <c r="W44" s="800"/>
    </row>
    <row r="45" spans="1:23" ht="14.4" customHeight="1" x14ac:dyDescent="0.3">
      <c r="A45" s="861" t="s">
        <v>6314</v>
      </c>
      <c r="B45" s="805">
        <v>1</v>
      </c>
      <c r="C45" s="806">
        <v>2.74</v>
      </c>
      <c r="D45" s="807">
        <v>3</v>
      </c>
      <c r="E45" s="812"/>
      <c r="F45" s="791"/>
      <c r="G45" s="792"/>
      <c r="H45" s="797"/>
      <c r="I45" s="791"/>
      <c r="J45" s="792"/>
      <c r="K45" s="796">
        <v>3.43</v>
      </c>
      <c r="L45" s="797">
        <v>4</v>
      </c>
      <c r="M45" s="797">
        <v>39</v>
      </c>
      <c r="N45" s="798">
        <v>13.14</v>
      </c>
      <c r="O45" s="797" t="s">
        <v>6234</v>
      </c>
      <c r="P45" s="813" t="s">
        <v>6315</v>
      </c>
      <c r="Q45" s="799">
        <f t="shared" si="0"/>
        <v>-1</v>
      </c>
      <c r="R45" s="799">
        <f t="shared" si="0"/>
        <v>-2.74</v>
      </c>
      <c r="S45" s="809" t="str">
        <f t="shared" si="1"/>
        <v/>
      </c>
      <c r="T45" s="809" t="str">
        <f t="shared" si="2"/>
        <v/>
      </c>
      <c r="U45" s="809" t="str">
        <f t="shared" si="3"/>
        <v/>
      </c>
      <c r="V45" s="814" t="str">
        <f t="shared" si="4"/>
        <v/>
      </c>
      <c r="W45" s="800"/>
    </row>
    <row r="46" spans="1:23" ht="14.4" customHeight="1" x14ac:dyDescent="0.3">
      <c r="A46" s="861" t="s">
        <v>6316</v>
      </c>
      <c r="B46" s="809">
        <v>1</v>
      </c>
      <c r="C46" s="810">
        <v>0.95</v>
      </c>
      <c r="D46" s="811">
        <v>3</v>
      </c>
      <c r="E46" s="793">
        <v>3</v>
      </c>
      <c r="F46" s="794">
        <v>3.75</v>
      </c>
      <c r="G46" s="795">
        <v>4</v>
      </c>
      <c r="H46" s="797">
        <v>1</v>
      </c>
      <c r="I46" s="791">
        <v>1.25</v>
      </c>
      <c r="J46" s="792">
        <v>4</v>
      </c>
      <c r="K46" s="796">
        <v>1.25</v>
      </c>
      <c r="L46" s="797">
        <v>4</v>
      </c>
      <c r="M46" s="797">
        <v>33</v>
      </c>
      <c r="N46" s="798">
        <v>11.04</v>
      </c>
      <c r="O46" s="797" t="s">
        <v>6234</v>
      </c>
      <c r="P46" s="813" t="s">
        <v>6317</v>
      </c>
      <c r="Q46" s="799">
        <f t="shared" si="0"/>
        <v>0</v>
      </c>
      <c r="R46" s="799">
        <f t="shared" si="0"/>
        <v>0.30000000000000004</v>
      </c>
      <c r="S46" s="809">
        <f t="shared" si="1"/>
        <v>11.04</v>
      </c>
      <c r="T46" s="809">
        <f t="shared" si="2"/>
        <v>4</v>
      </c>
      <c r="U46" s="809">
        <f t="shared" si="3"/>
        <v>-7.0399999999999991</v>
      </c>
      <c r="V46" s="814">
        <f t="shared" si="4"/>
        <v>0.3623188405797102</v>
      </c>
      <c r="W46" s="800"/>
    </row>
    <row r="47" spans="1:23" ht="14.4" customHeight="1" x14ac:dyDescent="0.3">
      <c r="A47" s="861" t="s">
        <v>6318</v>
      </c>
      <c r="B47" s="809"/>
      <c r="C47" s="810"/>
      <c r="D47" s="811"/>
      <c r="E47" s="793">
        <v>1</v>
      </c>
      <c r="F47" s="794">
        <v>0.98</v>
      </c>
      <c r="G47" s="795">
        <v>4</v>
      </c>
      <c r="H47" s="797"/>
      <c r="I47" s="791"/>
      <c r="J47" s="792"/>
      <c r="K47" s="796">
        <v>0.98</v>
      </c>
      <c r="L47" s="797">
        <v>4</v>
      </c>
      <c r="M47" s="797">
        <v>36</v>
      </c>
      <c r="N47" s="798">
        <v>12.11</v>
      </c>
      <c r="O47" s="797" t="s">
        <v>6234</v>
      </c>
      <c r="P47" s="813" t="s">
        <v>6319</v>
      </c>
      <c r="Q47" s="799">
        <f t="shared" si="0"/>
        <v>0</v>
      </c>
      <c r="R47" s="799">
        <f t="shared" si="0"/>
        <v>0</v>
      </c>
      <c r="S47" s="809" t="str">
        <f t="shared" si="1"/>
        <v/>
      </c>
      <c r="T47" s="809" t="str">
        <f t="shared" si="2"/>
        <v/>
      </c>
      <c r="U47" s="809" t="str">
        <f t="shared" si="3"/>
        <v/>
      </c>
      <c r="V47" s="814" t="str">
        <f t="shared" si="4"/>
        <v/>
      </c>
      <c r="W47" s="800"/>
    </row>
    <row r="48" spans="1:23" ht="14.4" customHeight="1" x14ac:dyDescent="0.3">
      <c r="A48" s="861" t="s">
        <v>6320</v>
      </c>
      <c r="B48" s="809"/>
      <c r="C48" s="810"/>
      <c r="D48" s="811"/>
      <c r="E48" s="793"/>
      <c r="F48" s="794"/>
      <c r="G48" s="795"/>
      <c r="H48" s="797">
        <v>1</v>
      </c>
      <c r="I48" s="791">
        <v>1.52</v>
      </c>
      <c r="J48" s="792">
        <v>4</v>
      </c>
      <c r="K48" s="796">
        <v>1.52</v>
      </c>
      <c r="L48" s="797">
        <v>4</v>
      </c>
      <c r="M48" s="797">
        <v>40</v>
      </c>
      <c r="N48" s="798">
        <v>13.23</v>
      </c>
      <c r="O48" s="797" t="s">
        <v>6234</v>
      </c>
      <c r="P48" s="813" t="s">
        <v>6321</v>
      </c>
      <c r="Q48" s="799">
        <f t="shared" si="0"/>
        <v>1</v>
      </c>
      <c r="R48" s="799">
        <f t="shared" si="0"/>
        <v>1.52</v>
      </c>
      <c r="S48" s="809">
        <f t="shared" si="1"/>
        <v>13.23</v>
      </c>
      <c r="T48" s="809">
        <f t="shared" si="2"/>
        <v>4</v>
      </c>
      <c r="U48" s="809">
        <f t="shared" si="3"/>
        <v>-9.23</v>
      </c>
      <c r="V48" s="814">
        <f t="shared" si="4"/>
        <v>0.30234315948601664</v>
      </c>
      <c r="W48" s="800"/>
    </row>
    <row r="49" spans="1:23" ht="14.4" customHeight="1" x14ac:dyDescent="0.3">
      <c r="A49" s="862" t="s">
        <v>6322</v>
      </c>
      <c r="B49" s="846">
        <v>1</v>
      </c>
      <c r="C49" s="847">
        <v>2.81</v>
      </c>
      <c r="D49" s="815">
        <v>7</v>
      </c>
      <c r="E49" s="848">
        <v>9</v>
      </c>
      <c r="F49" s="849">
        <v>21.02</v>
      </c>
      <c r="G49" s="801">
        <v>5.6</v>
      </c>
      <c r="H49" s="850">
        <v>4</v>
      </c>
      <c r="I49" s="851">
        <v>10.17</v>
      </c>
      <c r="J49" s="802">
        <v>5</v>
      </c>
      <c r="K49" s="852">
        <v>2.81</v>
      </c>
      <c r="L49" s="850">
        <v>5</v>
      </c>
      <c r="M49" s="850">
        <v>43</v>
      </c>
      <c r="N49" s="853">
        <v>14.31</v>
      </c>
      <c r="O49" s="850" t="s">
        <v>6234</v>
      </c>
      <c r="P49" s="854" t="s">
        <v>6323</v>
      </c>
      <c r="Q49" s="855">
        <f t="shared" si="0"/>
        <v>3</v>
      </c>
      <c r="R49" s="855">
        <f t="shared" si="0"/>
        <v>7.3599999999999994</v>
      </c>
      <c r="S49" s="846">
        <f t="shared" si="1"/>
        <v>57.24</v>
      </c>
      <c r="T49" s="846">
        <f t="shared" si="2"/>
        <v>20</v>
      </c>
      <c r="U49" s="846">
        <f t="shared" si="3"/>
        <v>-37.24</v>
      </c>
      <c r="V49" s="856">
        <f t="shared" si="4"/>
        <v>0.34940600978336828</v>
      </c>
      <c r="W49" s="803"/>
    </row>
    <row r="50" spans="1:23" ht="14.4" customHeight="1" x14ac:dyDescent="0.3">
      <c r="A50" s="861" t="s">
        <v>6324</v>
      </c>
      <c r="B50" s="805">
        <v>1</v>
      </c>
      <c r="C50" s="806">
        <v>0.68</v>
      </c>
      <c r="D50" s="807">
        <v>8</v>
      </c>
      <c r="E50" s="812"/>
      <c r="F50" s="791"/>
      <c r="G50" s="792"/>
      <c r="H50" s="797"/>
      <c r="I50" s="791"/>
      <c r="J50" s="792"/>
      <c r="K50" s="796">
        <v>0.68</v>
      </c>
      <c r="L50" s="797">
        <v>3</v>
      </c>
      <c r="M50" s="797">
        <v>28</v>
      </c>
      <c r="N50" s="798">
        <v>9.17</v>
      </c>
      <c r="O50" s="797" t="s">
        <v>6234</v>
      </c>
      <c r="P50" s="813" t="s">
        <v>6325</v>
      </c>
      <c r="Q50" s="799">
        <f t="shared" si="0"/>
        <v>-1</v>
      </c>
      <c r="R50" s="799">
        <f t="shared" si="0"/>
        <v>-0.68</v>
      </c>
      <c r="S50" s="809" t="str">
        <f t="shared" si="1"/>
        <v/>
      </c>
      <c r="T50" s="809" t="str">
        <f t="shared" si="2"/>
        <v/>
      </c>
      <c r="U50" s="809" t="str">
        <f t="shared" si="3"/>
        <v/>
      </c>
      <c r="V50" s="814" t="str">
        <f t="shared" si="4"/>
        <v/>
      </c>
      <c r="W50" s="800"/>
    </row>
    <row r="51" spans="1:23" ht="14.4" customHeight="1" x14ac:dyDescent="0.3">
      <c r="A51" s="861" t="s">
        <v>6326</v>
      </c>
      <c r="B51" s="809"/>
      <c r="C51" s="810"/>
      <c r="D51" s="811"/>
      <c r="E51" s="793">
        <v>3</v>
      </c>
      <c r="F51" s="794">
        <v>2.36</v>
      </c>
      <c r="G51" s="795">
        <v>3.3</v>
      </c>
      <c r="H51" s="797"/>
      <c r="I51" s="791"/>
      <c r="J51" s="792"/>
      <c r="K51" s="796">
        <v>0.72</v>
      </c>
      <c r="L51" s="797">
        <v>3</v>
      </c>
      <c r="M51" s="797">
        <v>28</v>
      </c>
      <c r="N51" s="798">
        <v>9.44</v>
      </c>
      <c r="O51" s="797" t="s">
        <v>6234</v>
      </c>
      <c r="P51" s="813" t="s">
        <v>6327</v>
      </c>
      <c r="Q51" s="799">
        <f t="shared" si="0"/>
        <v>0</v>
      </c>
      <c r="R51" s="799">
        <f t="shared" si="0"/>
        <v>0</v>
      </c>
      <c r="S51" s="809" t="str">
        <f t="shared" si="1"/>
        <v/>
      </c>
      <c r="T51" s="809" t="str">
        <f t="shared" si="2"/>
        <v/>
      </c>
      <c r="U51" s="809" t="str">
        <f t="shared" si="3"/>
        <v/>
      </c>
      <c r="V51" s="814" t="str">
        <f t="shared" si="4"/>
        <v/>
      </c>
      <c r="W51" s="800"/>
    </row>
    <row r="52" spans="1:23" ht="14.4" customHeight="1" x14ac:dyDescent="0.3">
      <c r="A52" s="861" t="s">
        <v>6328</v>
      </c>
      <c r="B52" s="805">
        <v>1</v>
      </c>
      <c r="C52" s="806">
        <v>0.76</v>
      </c>
      <c r="D52" s="807">
        <v>3</v>
      </c>
      <c r="E52" s="812"/>
      <c r="F52" s="791"/>
      <c r="G52" s="792"/>
      <c r="H52" s="797"/>
      <c r="I52" s="791"/>
      <c r="J52" s="792"/>
      <c r="K52" s="796">
        <v>0.76</v>
      </c>
      <c r="L52" s="797">
        <v>3</v>
      </c>
      <c r="M52" s="797">
        <v>26</v>
      </c>
      <c r="N52" s="798">
        <v>8.6199999999999992</v>
      </c>
      <c r="O52" s="797" t="s">
        <v>6234</v>
      </c>
      <c r="P52" s="813" t="s">
        <v>6329</v>
      </c>
      <c r="Q52" s="799">
        <f t="shared" si="0"/>
        <v>-1</v>
      </c>
      <c r="R52" s="799">
        <f t="shared" si="0"/>
        <v>-0.76</v>
      </c>
      <c r="S52" s="809" t="str">
        <f t="shared" si="1"/>
        <v/>
      </c>
      <c r="T52" s="809" t="str">
        <f t="shared" si="2"/>
        <v/>
      </c>
      <c r="U52" s="809" t="str">
        <f t="shared" si="3"/>
        <v/>
      </c>
      <c r="V52" s="814" t="str">
        <f t="shared" si="4"/>
        <v/>
      </c>
      <c r="W52" s="800"/>
    </row>
    <row r="53" spans="1:23" ht="14.4" customHeight="1" x14ac:dyDescent="0.3">
      <c r="A53" s="861" t="s">
        <v>6330</v>
      </c>
      <c r="B53" s="805">
        <v>3</v>
      </c>
      <c r="C53" s="806">
        <v>12.57</v>
      </c>
      <c r="D53" s="807">
        <v>10.7</v>
      </c>
      <c r="E53" s="812">
        <v>1</v>
      </c>
      <c r="F53" s="791">
        <v>5.34</v>
      </c>
      <c r="G53" s="792">
        <v>20</v>
      </c>
      <c r="H53" s="797">
        <v>2</v>
      </c>
      <c r="I53" s="791">
        <v>7.68</v>
      </c>
      <c r="J53" s="792">
        <v>17.5</v>
      </c>
      <c r="K53" s="796">
        <v>5.34</v>
      </c>
      <c r="L53" s="797">
        <v>7</v>
      </c>
      <c r="M53" s="797">
        <v>62</v>
      </c>
      <c r="N53" s="798">
        <v>20.73</v>
      </c>
      <c r="O53" s="797" t="s">
        <v>6234</v>
      </c>
      <c r="P53" s="813" t="s">
        <v>6331</v>
      </c>
      <c r="Q53" s="799">
        <f t="shared" si="0"/>
        <v>-1</v>
      </c>
      <c r="R53" s="799">
        <f t="shared" si="0"/>
        <v>-4.8900000000000006</v>
      </c>
      <c r="S53" s="809">
        <f t="shared" si="1"/>
        <v>41.46</v>
      </c>
      <c r="T53" s="809">
        <f t="shared" si="2"/>
        <v>35</v>
      </c>
      <c r="U53" s="809">
        <f t="shared" si="3"/>
        <v>-6.4600000000000009</v>
      </c>
      <c r="V53" s="814">
        <f t="shared" si="4"/>
        <v>0.84418716835504104</v>
      </c>
      <c r="W53" s="800">
        <v>12.27</v>
      </c>
    </row>
    <row r="54" spans="1:23" ht="14.4" customHeight="1" x14ac:dyDescent="0.3">
      <c r="A54" s="861" t="s">
        <v>6332</v>
      </c>
      <c r="B54" s="809">
        <v>1</v>
      </c>
      <c r="C54" s="810">
        <v>4.62</v>
      </c>
      <c r="D54" s="811">
        <v>5</v>
      </c>
      <c r="E54" s="793">
        <v>1</v>
      </c>
      <c r="F54" s="794">
        <v>6.05</v>
      </c>
      <c r="G54" s="795">
        <v>29</v>
      </c>
      <c r="H54" s="797"/>
      <c r="I54" s="791"/>
      <c r="J54" s="792"/>
      <c r="K54" s="796">
        <v>4.62</v>
      </c>
      <c r="L54" s="797">
        <v>5</v>
      </c>
      <c r="M54" s="797">
        <v>47</v>
      </c>
      <c r="N54" s="798">
        <v>15.63</v>
      </c>
      <c r="O54" s="797" t="s">
        <v>6234</v>
      </c>
      <c r="P54" s="813" t="s">
        <v>6333</v>
      </c>
      <c r="Q54" s="799">
        <f t="shared" si="0"/>
        <v>-1</v>
      </c>
      <c r="R54" s="799">
        <f t="shared" si="0"/>
        <v>-4.62</v>
      </c>
      <c r="S54" s="809" t="str">
        <f t="shared" si="1"/>
        <v/>
      </c>
      <c r="T54" s="809" t="str">
        <f t="shared" si="2"/>
        <v/>
      </c>
      <c r="U54" s="809" t="str">
        <f t="shared" si="3"/>
        <v/>
      </c>
      <c r="V54" s="814" t="str">
        <f t="shared" si="4"/>
        <v/>
      </c>
      <c r="W54" s="800"/>
    </row>
    <row r="55" spans="1:23" ht="14.4" customHeight="1" x14ac:dyDescent="0.3">
      <c r="A55" s="861" t="s">
        <v>6334</v>
      </c>
      <c r="B55" s="805">
        <v>1</v>
      </c>
      <c r="C55" s="806">
        <v>1.91</v>
      </c>
      <c r="D55" s="807">
        <v>2</v>
      </c>
      <c r="E55" s="812"/>
      <c r="F55" s="791"/>
      <c r="G55" s="792"/>
      <c r="H55" s="797"/>
      <c r="I55" s="791"/>
      <c r="J55" s="792"/>
      <c r="K55" s="796">
        <v>2.54</v>
      </c>
      <c r="L55" s="797">
        <v>3</v>
      </c>
      <c r="M55" s="797">
        <v>28</v>
      </c>
      <c r="N55" s="798">
        <v>9.27</v>
      </c>
      <c r="O55" s="797" t="s">
        <v>6234</v>
      </c>
      <c r="P55" s="813" t="s">
        <v>6335</v>
      </c>
      <c r="Q55" s="799">
        <f t="shared" si="0"/>
        <v>-1</v>
      </c>
      <c r="R55" s="799">
        <f t="shared" si="0"/>
        <v>-1.91</v>
      </c>
      <c r="S55" s="809" t="str">
        <f t="shared" si="1"/>
        <v/>
      </c>
      <c r="T55" s="809" t="str">
        <f t="shared" si="2"/>
        <v/>
      </c>
      <c r="U55" s="809" t="str">
        <f t="shared" si="3"/>
        <v/>
      </c>
      <c r="V55" s="814" t="str">
        <f t="shared" si="4"/>
        <v/>
      </c>
      <c r="W55" s="800"/>
    </row>
    <row r="56" spans="1:23" ht="14.4" customHeight="1" x14ac:dyDescent="0.3">
      <c r="A56" s="861" t="s">
        <v>6336</v>
      </c>
      <c r="B56" s="809"/>
      <c r="C56" s="810"/>
      <c r="D56" s="811"/>
      <c r="E56" s="793">
        <v>1</v>
      </c>
      <c r="F56" s="794">
        <v>3.22</v>
      </c>
      <c r="G56" s="795">
        <v>4</v>
      </c>
      <c r="H56" s="797"/>
      <c r="I56" s="791"/>
      <c r="J56" s="792"/>
      <c r="K56" s="796">
        <v>2.65</v>
      </c>
      <c r="L56" s="797">
        <v>4</v>
      </c>
      <c r="M56" s="797">
        <v>40</v>
      </c>
      <c r="N56" s="798">
        <v>13.22</v>
      </c>
      <c r="O56" s="797" t="s">
        <v>6234</v>
      </c>
      <c r="P56" s="813" t="s">
        <v>6337</v>
      </c>
      <c r="Q56" s="799">
        <f t="shared" si="0"/>
        <v>0</v>
      </c>
      <c r="R56" s="799">
        <f t="shared" si="0"/>
        <v>0</v>
      </c>
      <c r="S56" s="809" t="str">
        <f t="shared" si="1"/>
        <v/>
      </c>
      <c r="T56" s="809" t="str">
        <f t="shared" si="2"/>
        <v/>
      </c>
      <c r="U56" s="809" t="str">
        <f t="shared" si="3"/>
        <v/>
      </c>
      <c r="V56" s="814" t="str">
        <f t="shared" si="4"/>
        <v/>
      </c>
      <c r="W56" s="800"/>
    </row>
    <row r="57" spans="1:23" ht="14.4" customHeight="1" x14ac:dyDescent="0.3">
      <c r="A57" s="861" t="s">
        <v>6338</v>
      </c>
      <c r="B57" s="809"/>
      <c r="C57" s="810"/>
      <c r="D57" s="811"/>
      <c r="E57" s="812">
        <v>2</v>
      </c>
      <c r="F57" s="791">
        <v>18.39</v>
      </c>
      <c r="G57" s="792">
        <v>23</v>
      </c>
      <c r="H57" s="793">
        <v>2</v>
      </c>
      <c r="I57" s="794">
        <v>17.940000000000001</v>
      </c>
      <c r="J57" s="795">
        <v>8</v>
      </c>
      <c r="K57" s="796">
        <v>6.99</v>
      </c>
      <c r="L57" s="797">
        <v>7</v>
      </c>
      <c r="M57" s="797">
        <v>67</v>
      </c>
      <c r="N57" s="798">
        <v>22.33</v>
      </c>
      <c r="O57" s="797" t="s">
        <v>6234</v>
      </c>
      <c r="P57" s="813" t="s">
        <v>6339</v>
      </c>
      <c r="Q57" s="799">
        <f t="shared" si="0"/>
        <v>2</v>
      </c>
      <c r="R57" s="799">
        <f t="shared" si="0"/>
        <v>17.940000000000001</v>
      </c>
      <c r="S57" s="809">
        <f t="shared" si="1"/>
        <v>44.66</v>
      </c>
      <c r="T57" s="809">
        <f t="shared" si="2"/>
        <v>16</v>
      </c>
      <c r="U57" s="809">
        <f t="shared" si="3"/>
        <v>-28.659999999999997</v>
      </c>
      <c r="V57" s="814">
        <f t="shared" si="4"/>
        <v>0.35826242722794449</v>
      </c>
      <c r="W57" s="800"/>
    </row>
    <row r="58" spans="1:23" ht="14.4" customHeight="1" x14ac:dyDescent="0.3">
      <c r="A58" s="861" t="s">
        <v>6340</v>
      </c>
      <c r="B58" s="809">
        <v>1</v>
      </c>
      <c r="C58" s="810">
        <v>2.83</v>
      </c>
      <c r="D58" s="811">
        <v>4</v>
      </c>
      <c r="E58" s="793">
        <v>1</v>
      </c>
      <c r="F58" s="794">
        <v>3.3</v>
      </c>
      <c r="G58" s="795">
        <v>34</v>
      </c>
      <c r="H58" s="797"/>
      <c r="I58" s="791"/>
      <c r="J58" s="792"/>
      <c r="K58" s="796">
        <v>3.3</v>
      </c>
      <c r="L58" s="797">
        <v>5</v>
      </c>
      <c r="M58" s="797">
        <v>49</v>
      </c>
      <c r="N58" s="798">
        <v>16.2</v>
      </c>
      <c r="O58" s="797" t="s">
        <v>6234</v>
      </c>
      <c r="P58" s="813" t="s">
        <v>6341</v>
      </c>
      <c r="Q58" s="799">
        <f t="shared" si="0"/>
        <v>-1</v>
      </c>
      <c r="R58" s="799">
        <f t="shared" si="0"/>
        <v>-2.83</v>
      </c>
      <c r="S58" s="809" t="str">
        <f t="shared" si="1"/>
        <v/>
      </c>
      <c r="T58" s="809" t="str">
        <f t="shared" si="2"/>
        <v/>
      </c>
      <c r="U58" s="809" t="str">
        <f t="shared" si="3"/>
        <v/>
      </c>
      <c r="V58" s="814" t="str">
        <f t="shared" si="4"/>
        <v/>
      </c>
      <c r="W58" s="800"/>
    </row>
    <row r="59" spans="1:23" ht="14.4" customHeight="1" x14ac:dyDescent="0.3">
      <c r="A59" s="861" t="s">
        <v>6342</v>
      </c>
      <c r="B59" s="809">
        <v>1</v>
      </c>
      <c r="C59" s="810">
        <v>1.07</v>
      </c>
      <c r="D59" s="811">
        <v>7</v>
      </c>
      <c r="E59" s="793">
        <v>3</v>
      </c>
      <c r="F59" s="794">
        <v>3.02</v>
      </c>
      <c r="G59" s="795">
        <v>11.7</v>
      </c>
      <c r="H59" s="797"/>
      <c r="I59" s="791"/>
      <c r="J59" s="792"/>
      <c r="K59" s="796">
        <v>0.95</v>
      </c>
      <c r="L59" s="797">
        <v>4</v>
      </c>
      <c r="M59" s="797">
        <v>35</v>
      </c>
      <c r="N59" s="798">
        <v>11.69</v>
      </c>
      <c r="O59" s="797" t="s">
        <v>6234</v>
      </c>
      <c r="P59" s="813" t="s">
        <v>6343</v>
      </c>
      <c r="Q59" s="799">
        <f t="shared" si="0"/>
        <v>-1</v>
      </c>
      <c r="R59" s="799">
        <f t="shared" si="0"/>
        <v>-1.07</v>
      </c>
      <c r="S59" s="809" t="str">
        <f t="shared" si="1"/>
        <v/>
      </c>
      <c r="T59" s="809" t="str">
        <f t="shared" si="2"/>
        <v/>
      </c>
      <c r="U59" s="809" t="str">
        <f t="shared" si="3"/>
        <v/>
      </c>
      <c r="V59" s="814" t="str">
        <f t="shared" si="4"/>
        <v/>
      </c>
      <c r="W59" s="800"/>
    </row>
    <row r="60" spans="1:23" ht="14.4" customHeight="1" x14ac:dyDescent="0.3">
      <c r="A60" s="861" t="s">
        <v>6344</v>
      </c>
      <c r="B60" s="805">
        <v>1</v>
      </c>
      <c r="C60" s="806">
        <v>0.7</v>
      </c>
      <c r="D60" s="807">
        <v>4</v>
      </c>
      <c r="E60" s="812"/>
      <c r="F60" s="791"/>
      <c r="G60" s="792"/>
      <c r="H60" s="797"/>
      <c r="I60" s="791"/>
      <c r="J60" s="792"/>
      <c r="K60" s="796">
        <v>0.7</v>
      </c>
      <c r="L60" s="797">
        <v>3</v>
      </c>
      <c r="M60" s="797">
        <v>25</v>
      </c>
      <c r="N60" s="798">
        <v>8.18</v>
      </c>
      <c r="O60" s="797" t="s">
        <v>6234</v>
      </c>
      <c r="P60" s="813" t="s">
        <v>6345</v>
      </c>
      <c r="Q60" s="799">
        <f t="shared" si="0"/>
        <v>-1</v>
      </c>
      <c r="R60" s="799">
        <f t="shared" si="0"/>
        <v>-0.7</v>
      </c>
      <c r="S60" s="809" t="str">
        <f t="shared" si="1"/>
        <v/>
      </c>
      <c r="T60" s="809" t="str">
        <f t="shared" si="2"/>
        <v/>
      </c>
      <c r="U60" s="809" t="str">
        <f t="shared" si="3"/>
        <v/>
      </c>
      <c r="V60" s="814" t="str">
        <f t="shared" si="4"/>
        <v/>
      </c>
      <c r="W60" s="800"/>
    </row>
    <row r="61" spans="1:23" ht="14.4" customHeight="1" x14ac:dyDescent="0.3">
      <c r="A61" s="862" t="s">
        <v>6346</v>
      </c>
      <c r="B61" s="858">
        <v>2</v>
      </c>
      <c r="C61" s="859">
        <v>3.32</v>
      </c>
      <c r="D61" s="808">
        <v>10.5</v>
      </c>
      <c r="E61" s="857">
        <v>1</v>
      </c>
      <c r="F61" s="851">
        <v>1.22</v>
      </c>
      <c r="G61" s="802">
        <v>3</v>
      </c>
      <c r="H61" s="850"/>
      <c r="I61" s="851"/>
      <c r="J61" s="802"/>
      <c r="K61" s="852">
        <v>1.92</v>
      </c>
      <c r="L61" s="850">
        <v>5</v>
      </c>
      <c r="M61" s="850">
        <v>42</v>
      </c>
      <c r="N61" s="853">
        <v>13.91</v>
      </c>
      <c r="O61" s="850" t="s">
        <v>6234</v>
      </c>
      <c r="P61" s="854" t="s">
        <v>6347</v>
      </c>
      <c r="Q61" s="855">
        <f t="shared" si="0"/>
        <v>-2</v>
      </c>
      <c r="R61" s="855">
        <f t="shared" si="0"/>
        <v>-3.32</v>
      </c>
      <c r="S61" s="846" t="str">
        <f t="shared" si="1"/>
        <v/>
      </c>
      <c r="T61" s="846" t="str">
        <f t="shared" si="2"/>
        <v/>
      </c>
      <c r="U61" s="846" t="str">
        <f t="shared" si="3"/>
        <v/>
      </c>
      <c r="V61" s="856" t="str">
        <f t="shared" si="4"/>
        <v/>
      </c>
      <c r="W61" s="803"/>
    </row>
    <row r="62" spans="1:23" ht="14.4" customHeight="1" x14ac:dyDescent="0.3">
      <c r="A62" s="861" t="s">
        <v>6348</v>
      </c>
      <c r="B62" s="805">
        <v>1</v>
      </c>
      <c r="C62" s="806">
        <v>1.0900000000000001</v>
      </c>
      <c r="D62" s="807">
        <v>4</v>
      </c>
      <c r="E62" s="812"/>
      <c r="F62" s="791"/>
      <c r="G62" s="792"/>
      <c r="H62" s="797"/>
      <c r="I62" s="791"/>
      <c r="J62" s="792"/>
      <c r="K62" s="796">
        <v>0.98</v>
      </c>
      <c r="L62" s="797">
        <v>4</v>
      </c>
      <c r="M62" s="797">
        <v>34</v>
      </c>
      <c r="N62" s="798">
        <v>11.34</v>
      </c>
      <c r="O62" s="797" t="s">
        <v>6234</v>
      </c>
      <c r="P62" s="813" t="s">
        <v>6349</v>
      </c>
      <c r="Q62" s="799">
        <f t="shared" si="0"/>
        <v>-1</v>
      </c>
      <c r="R62" s="799">
        <f t="shared" si="0"/>
        <v>-1.0900000000000001</v>
      </c>
      <c r="S62" s="809" t="str">
        <f t="shared" si="1"/>
        <v/>
      </c>
      <c r="T62" s="809" t="str">
        <f t="shared" si="2"/>
        <v/>
      </c>
      <c r="U62" s="809" t="str">
        <f t="shared" si="3"/>
        <v/>
      </c>
      <c r="V62" s="814" t="str">
        <f t="shared" si="4"/>
        <v/>
      </c>
      <c r="W62" s="800"/>
    </row>
    <row r="63" spans="1:23" ht="14.4" customHeight="1" x14ac:dyDescent="0.3">
      <c r="A63" s="861" t="s">
        <v>6350</v>
      </c>
      <c r="B63" s="809"/>
      <c r="C63" s="810"/>
      <c r="D63" s="811"/>
      <c r="E63" s="812"/>
      <c r="F63" s="791"/>
      <c r="G63" s="792"/>
      <c r="H63" s="793">
        <v>1</v>
      </c>
      <c r="I63" s="794">
        <v>1.06</v>
      </c>
      <c r="J63" s="795">
        <v>3</v>
      </c>
      <c r="K63" s="796">
        <v>0.95</v>
      </c>
      <c r="L63" s="797">
        <v>4</v>
      </c>
      <c r="M63" s="797">
        <v>32</v>
      </c>
      <c r="N63" s="798">
        <v>10.56</v>
      </c>
      <c r="O63" s="797" t="s">
        <v>6234</v>
      </c>
      <c r="P63" s="813" t="s">
        <v>6351</v>
      </c>
      <c r="Q63" s="799">
        <f t="shared" si="0"/>
        <v>1</v>
      </c>
      <c r="R63" s="799">
        <f t="shared" si="0"/>
        <v>1.06</v>
      </c>
      <c r="S63" s="809">
        <f t="shared" si="1"/>
        <v>10.56</v>
      </c>
      <c r="T63" s="809">
        <f t="shared" si="2"/>
        <v>3</v>
      </c>
      <c r="U63" s="809">
        <f t="shared" si="3"/>
        <v>-7.5600000000000005</v>
      </c>
      <c r="V63" s="814">
        <f t="shared" si="4"/>
        <v>0.28409090909090906</v>
      </c>
      <c r="W63" s="800"/>
    </row>
    <row r="64" spans="1:23" ht="14.4" customHeight="1" x14ac:dyDescent="0.3">
      <c r="A64" s="861" t="s">
        <v>6352</v>
      </c>
      <c r="B64" s="809"/>
      <c r="C64" s="810"/>
      <c r="D64" s="811"/>
      <c r="E64" s="793">
        <v>1</v>
      </c>
      <c r="F64" s="794">
        <v>3.51</v>
      </c>
      <c r="G64" s="795">
        <v>8</v>
      </c>
      <c r="H64" s="797"/>
      <c r="I64" s="791"/>
      <c r="J64" s="792"/>
      <c r="K64" s="796">
        <v>3.51</v>
      </c>
      <c r="L64" s="797">
        <v>6</v>
      </c>
      <c r="M64" s="797">
        <v>50</v>
      </c>
      <c r="N64" s="798">
        <v>16.55</v>
      </c>
      <c r="O64" s="797" t="s">
        <v>5155</v>
      </c>
      <c r="P64" s="813" t="s">
        <v>6353</v>
      </c>
      <c r="Q64" s="799">
        <f t="shared" si="0"/>
        <v>0</v>
      </c>
      <c r="R64" s="799">
        <f t="shared" si="0"/>
        <v>0</v>
      </c>
      <c r="S64" s="809" t="str">
        <f t="shared" si="1"/>
        <v/>
      </c>
      <c r="T64" s="809" t="str">
        <f t="shared" si="2"/>
        <v/>
      </c>
      <c r="U64" s="809" t="str">
        <f t="shared" si="3"/>
        <v/>
      </c>
      <c r="V64" s="814" t="str">
        <f t="shared" si="4"/>
        <v/>
      </c>
      <c r="W64" s="800"/>
    </row>
    <row r="65" spans="1:23" ht="14.4" customHeight="1" x14ac:dyDescent="0.3">
      <c r="A65" s="861" t="s">
        <v>6354</v>
      </c>
      <c r="B65" s="809">
        <v>1</v>
      </c>
      <c r="C65" s="810">
        <v>3.24</v>
      </c>
      <c r="D65" s="811">
        <v>7</v>
      </c>
      <c r="E65" s="793">
        <v>1</v>
      </c>
      <c r="F65" s="794">
        <v>2.35</v>
      </c>
      <c r="G65" s="795">
        <v>4</v>
      </c>
      <c r="H65" s="797"/>
      <c r="I65" s="791"/>
      <c r="J65" s="792"/>
      <c r="K65" s="796">
        <v>3.24</v>
      </c>
      <c r="L65" s="797">
        <v>6</v>
      </c>
      <c r="M65" s="797">
        <v>52</v>
      </c>
      <c r="N65" s="798">
        <v>17.190000000000001</v>
      </c>
      <c r="O65" s="797" t="s">
        <v>6234</v>
      </c>
      <c r="P65" s="813" t="s">
        <v>6355</v>
      </c>
      <c r="Q65" s="799">
        <f t="shared" si="0"/>
        <v>-1</v>
      </c>
      <c r="R65" s="799">
        <f t="shared" si="0"/>
        <v>-3.24</v>
      </c>
      <c r="S65" s="809" t="str">
        <f t="shared" si="1"/>
        <v/>
      </c>
      <c r="T65" s="809" t="str">
        <f t="shared" si="2"/>
        <v/>
      </c>
      <c r="U65" s="809" t="str">
        <f t="shared" si="3"/>
        <v/>
      </c>
      <c r="V65" s="814" t="str">
        <f t="shared" si="4"/>
        <v/>
      </c>
      <c r="W65" s="800"/>
    </row>
    <row r="66" spans="1:23" ht="14.4" customHeight="1" x14ac:dyDescent="0.3">
      <c r="A66" s="861" t="s">
        <v>6356</v>
      </c>
      <c r="B66" s="805">
        <v>1</v>
      </c>
      <c r="C66" s="806">
        <v>1.06</v>
      </c>
      <c r="D66" s="807">
        <v>2</v>
      </c>
      <c r="E66" s="812"/>
      <c r="F66" s="791"/>
      <c r="G66" s="792"/>
      <c r="H66" s="797"/>
      <c r="I66" s="791"/>
      <c r="J66" s="792"/>
      <c r="K66" s="796">
        <v>3.55</v>
      </c>
      <c r="L66" s="797">
        <v>9</v>
      </c>
      <c r="M66" s="797">
        <v>79</v>
      </c>
      <c r="N66" s="798">
        <v>26.35</v>
      </c>
      <c r="O66" s="797" t="s">
        <v>6357</v>
      </c>
      <c r="P66" s="813" t="s">
        <v>6358</v>
      </c>
      <c r="Q66" s="799">
        <f t="shared" si="0"/>
        <v>-1</v>
      </c>
      <c r="R66" s="799">
        <f t="shared" si="0"/>
        <v>-1.06</v>
      </c>
      <c r="S66" s="809" t="str">
        <f t="shared" si="1"/>
        <v/>
      </c>
      <c r="T66" s="809" t="str">
        <f t="shared" si="2"/>
        <v/>
      </c>
      <c r="U66" s="809" t="str">
        <f t="shared" si="3"/>
        <v/>
      </c>
      <c r="V66" s="814" t="str">
        <f t="shared" si="4"/>
        <v/>
      </c>
      <c r="W66" s="800"/>
    </row>
    <row r="67" spans="1:23" ht="14.4" customHeight="1" x14ac:dyDescent="0.3">
      <c r="A67" s="861" t="s">
        <v>6359</v>
      </c>
      <c r="B67" s="805">
        <v>1</v>
      </c>
      <c r="C67" s="806">
        <v>2.72</v>
      </c>
      <c r="D67" s="807">
        <v>6</v>
      </c>
      <c r="E67" s="812"/>
      <c r="F67" s="791"/>
      <c r="G67" s="792"/>
      <c r="H67" s="797"/>
      <c r="I67" s="791"/>
      <c r="J67" s="792"/>
      <c r="K67" s="796">
        <v>1.1100000000000001</v>
      </c>
      <c r="L67" s="797">
        <v>3</v>
      </c>
      <c r="M67" s="797">
        <v>31</v>
      </c>
      <c r="N67" s="798">
        <v>10.34</v>
      </c>
      <c r="O67" s="797" t="s">
        <v>6234</v>
      </c>
      <c r="P67" s="813" t="s">
        <v>6360</v>
      </c>
      <c r="Q67" s="799">
        <f t="shared" si="0"/>
        <v>-1</v>
      </c>
      <c r="R67" s="799">
        <f t="shared" si="0"/>
        <v>-2.72</v>
      </c>
      <c r="S67" s="809" t="str">
        <f t="shared" si="1"/>
        <v/>
      </c>
      <c r="T67" s="809" t="str">
        <f t="shared" si="2"/>
        <v/>
      </c>
      <c r="U67" s="809" t="str">
        <f t="shared" si="3"/>
        <v/>
      </c>
      <c r="V67" s="814" t="str">
        <f t="shared" si="4"/>
        <v/>
      </c>
      <c r="W67" s="800"/>
    </row>
    <row r="68" spans="1:23" ht="14.4" customHeight="1" x14ac:dyDescent="0.3">
      <c r="A68" s="861" t="s">
        <v>6361</v>
      </c>
      <c r="B68" s="805">
        <v>1</v>
      </c>
      <c r="C68" s="806">
        <v>1.81</v>
      </c>
      <c r="D68" s="807">
        <v>2</v>
      </c>
      <c r="E68" s="812"/>
      <c r="F68" s="791"/>
      <c r="G68" s="792"/>
      <c r="H68" s="797"/>
      <c r="I68" s="791"/>
      <c r="J68" s="792"/>
      <c r="K68" s="796">
        <v>1.63</v>
      </c>
      <c r="L68" s="797">
        <v>2</v>
      </c>
      <c r="M68" s="797">
        <v>20</v>
      </c>
      <c r="N68" s="798">
        <v>6.62</v>
      </c>
      <c r="O68" s="797" t="s">
        <v>6234</v>
      </c>
      <c r="P68" s="813" t="s">
        <v>6362</v>
      </c>
      <c r="Q68" s="799">
        <f t="shared" si="0"/>
        <v>-1</v>
      </c>
      <c r="R68" s="799">
        <f t="shared" si="0"/>
        <v>-1.81</v>
      </c>
      <c r="S68" s="809" t="str">
        <f t="shared" si="1"/>
        <v/>
      </c>
      <c r="T68" s="809" t="str">
        <f t="shared" si="2"/>
        <v/>
      </c>
      <c r="U68" s="809" t="str">
        <f t="shared" si="3"/>
        <v/>
      </c>
      <c r="V68" s="814" t="str">
        <f t="shared" si="4"/>
        <v/>
      </c>
      <c r="W68" s="800"/>
    </row>
    <row r="69" spans="1:23" ht="14.4" customHeight="1" x14ac:dyDescent="0.3">
      <c r="A69" s="861" t="s">
        <v>6363</v>
      </c>
      <c r="B69" s="809">
        <v>1</v>
      </c>
      <c r="C69" s="810">
        <v>0.28000000000000003</v>
      </c>
      <c r="D69" s="811">
        <v>1</v>
      </c>
      <c r="E69" s="793">
        <v>1</v>
      </c>
      <c r="F69" s="794">
        <v>0.74</v>
      </c>
      <c r="G69" s="795">
        <v>8</v>
      </c>
      <c r="H69" s="797"/>
      <c r="I69" s="791"/>
      <c r="J69" s="792"/>
      <c r="K69" s="796">
        <v>0.74</v>
      </c>
      <c r="L69" s="797">
        <v>3</v>
      </c>
      <c r="M69" s="797">
        <v>29</v>
      </c>
      <c r="N69" s="798">
        <v>9.81</v>
      </c>
      <c r="O69" s="797" t="s">
        <v>6234</v>
      </c>
      <c r="P69" s="813" t="s">
        <v>6364</v>
      </c>
      <c r="Q69" s="799">
        <f t="shared" si="0"/>
        <v>-1</v>
      </c>
      <c r="R69" s="799">
        <f t="shared" si="0"/>
        <v>-0.28000000000000003</v>
      </c>
      <c r="S69" s="809" t="str">
        <f t="shared" si="1"/>
        <v/>
      </c>
      <c r="T69" s="809" t="str">
        <f t="shared" si="2"/>
        <v/>
      </c>
      <c r="U69" s="809" t="str">
        <f t="shared" si="3"/>
        <v/>
      </c>
      <c r="V69" s="814" t="str">
        <f t="shared" si="4"/>
        <v/>
      </c>
      <c r="W69" s="800"/>
    </row>
    <row r="70" spans="1:23" ht="14.4" customHeight="1" x14ac:dyDescent="0.3">
      <c r="A70" s="861" t="s">
        <v>6365</v>
      </c>
      <c r="B70" s="809"/>
      <c r="C70" s="810"/>
      <c r="D70" s="811"/>
      <c r="E70" s="793">
        <v>1</v>
      </c>
      <c r="F70" s="794">
        <v>5.53</v>
      </c>
      <c r="G70" s="795">
        <v>6</v>
      </c>
      <c r="H70" s="797"/>
      <c r="I70" s="791"/>
      <c r="J70" s="792"/>
      <c r="K70" s="796">
        <v>7.17</v>
      </c>
      <c r="L70" s="797">
        <v>8</v>
      </c>
      <c r="M70" s="797">
        <v>69</v>
      </c>
      <c r="N70" s="798">
        <v>23</v>
      </c>
      <c r="O70" s="797" t="s">
        <v>6234</v>
      </c>
      <c r="P70" s="813" t="s">
        <v>6366</v>
      </c>
      <c r="Q70" s="799">
        <f t="shared" ref="Q70:R98" si="5">H70-B70</f>
        <v>0</v>
      </c>
      <c r="R70" s="799">
        <f t="shared" si="5"/>
        <v>0</v>
      </c>
      <c r="S70" s="809" t="str">
        <f t="shared" ref="S70:S98" si="6">IF(H70=0,"",H70*N70)</f>
        <v/>
      </c>
      <c r="T70" s="809" t="str">
        <f t="shared" ref="T70:T98" si="7">IF(H70=0,"",H70*J70)</f>
        <v/>
      </c>
      <c r="U70" s="809" t="str">
        <f t="shared" ref="U70:U98" si="8">IF(H70=0,"",T70-S70)</f>
        <v/>
      </c>
      <c r="V70" s="814" t="str">
        <f t="shared" ref="V70:V98" si="9">IF(H70=0,"",T70/S70)</f>
        <v/>
      </c>
      <c r="W70" s="800"/>
    </row>
    <row r="71" spans="1:23" ht="14.4" customHeight="1" x14ac:dyDescent="0.3">
      <c r="A71" s="861" t="s">
        <v>6367</v>
      </c>
      <c r="B71" s="809">
        <v>1</v>
      </c>
      <c r="C71" s="810">
        <v>1.43</v>
      </c>
      <c r="D71" s="811">
        <v>3</v>
      </c>
      <c r="E71" s="812"/>
      <c r="F71" s="791"/>
      <c r="G71" s="792"/>
      <c r="H71" s="793"/>
      <c r="I71" s="794"/>
      <c r="J71" s="795"/>
      <c r="K71" s="796">
        <v>1.43</v>
      </c>
      <c r="L71" s="797">
        <v>3</v>
      </c>
      <c r="M71" s="797">
        <v>29</v>
      </c>
      <c r="N71" s="798">
        <v>9.7799999999999994</v>
      </c>
      <c r="O71" s="797" t="s">
        <v>6234</v>
      </c>
      <c r="P71" s="813" t="s">
        <v>6368</v>
      </c>
      <c r="Q71" s="799">
        <f t="shared" si="5"/>
        <v>-1</v>
      </c>
      <c r="R71" s="799">
        <f t="shared" si="5"/>
        <v>-1.43</v>
      </c>
      <c r="S71" s="809" t="str">
        <f t="shared" si="6"/>
        <v/>
      </c>
      <c r="T71" s="809" t="str">
        <f t="shared" si="7"/>
        <v/>
      </c>
      <c r="U71" s="809" t="str">
        <f t="shared" si="8"/>
        <v/>
      </c>
      <c r="V71" s="814" t="str">
        <f t="shared" si="9"/>
        <v/>
      </c>
      <c r="W71" s="800"/>
    </row>
    <row r="72" spans="1:23" ht="14.4" customHeight="1" x14ac:dyDescent="0.3">
      <c r="A72" s="862" t="s">
        <v>6369</v>
      </c>
      <c r="B72" s="846"/>
      <c r="C72" s="847"/>
      <c r="D72" s="815"/>
      <c r="E72" s="857"/>
      <c r="F72" s="851"/>
      <c r="G72" s="802"/>
      <c r="H72" s="848">
        <v>1</v>
      </c>
      <c r="I72" s="849">
        <v>1.74</v>
      </c>
      <c r="J72" s="801">
        <v>3</v>
      </c>
      <c r="K72" s="852">
        <v>2.69</v>
      </c>
      <c r="L72" s="850">
        <v>5</v>
      </c>
      <c r="M72" s="850">
        <v>46</v>
      </c>
      <c r="N72" s="853">
        <v>15.49</v>
      </c>
      <c r="O72" s="850" t="s">
        <v>6234</v>
      </c>
      <c r="P72" s="854" t="s">
        <v>6370</v>
      </c>
      <c r="Q72" s="855">
        <f t="shared" si="5"/>
        <v>1</v>
      </c>
      <c r="R72" s="855">
        <f t="shared" si="5"/>
        <v>1.74</v>
      </c>
      <c r="S72" s="846">
        <f t="shared" si="6"/>
        <v>15.49</v>
      </c>
      <c r="T72" s="846">
        <f t="shared" si="7"/>
        <v>3</v>
      </c>
      <c r="U72" s="846">
        <f t="shared" si="8"/>
        <v>-12.49</v>
      </c>
      <c r="V72" s="856">
        <f t="shared" si="9"/>
        <v>0.19367333763718528</v>
      </c>
      <c r="W72" s="803"/>
    </row>
    <row r="73" spans="1:23" ht="14.4" customHeight="1" x14ac:dyDescent="0.3">
      <c r="A73" s="861" t="s">
        <v>6371</v>
      </c>
      <c r="B73" s="805">
        <v>1</v>
      </c>
      <c r="C73" s="806">
        <v>1.68</v>
      </c>
      <c r="D73" s="807">
        <v>4</v>
      </c>
      <c r="E73" s="812"/>
      <c r="F73" s="791"/>
      <c r="G73" s="792"/>
      <c r="H73" s="797"/>
      <c r="I73" s="791"/>
      <c r="J73" s="792"/>
      <c r="K73" s="796">
        <v>1.32</v>
      </c>
      <c r="L73" s="797">
        <v>4</v>
      </c>
      <c r="M73" s="797">
        <v>34</v>
      </c>
      <c r="N73" s="798">
        <v>11.33</v>
      </c>
      <c r="O73" s="797" t="s">
        <v>6234</v>
      </c>
      <c r="P73" s="813" t="s">
        <v>6372</v>
      </c>
      <c r="Q73" s="799">
        <f t="shared" si="5"/>
        <v>-1</v>
      </c>
      <c r="R73" s="799">
        <f t="shared" si="5"/>
        <v>-1.68</v>
      </c>
      <c r="S73" s="809" t="str">
        <f t="shared" si="6"/>
        <v/>
      </c>
      <c r="T73" s="809" t="str">
        <f t="shared" si="7"/>
        <v/>
      </c>
      <c r="U73" s="809" t="str">
        <f t="shared" si="8"/>
        <v/>
      </c>
      <c r="V73" s="814" t="str">
        <f t="shared" si="9"/>
        <v/>
      </c>
      <c r="W73" s="800"/>
    </row>
    <row r="74" spans="1:23" ht="14.4" customHeight="1" x14ac:dyDescent="0.3">
      <c r="A74" s="861" t="s">
        <v>6373</v>
      </c>
      <c r="B74" s="805">
        <v>1</v>
      </c>
      <c r="C74" s="806">
        <v>1.1399999999999999</v>
      </c>
      <c r="D74" s="807">
        <v>3</v>
      </c>
      <c r="E74" s="812"/>
      <c r="F74" s="791"/>
      <c r="G74" s="792"/>
      <c r="H74" s="797"/>
      <c r="I74" s="791"/>
      <c r="J74" s="792"/>
      <c r="K74" s="796">
        <v>1.1399999999999999</v>
      </c>
      <c r="L74" s="797">
        <v>3</v>
      </c>
      <c r="M74" s="797">
        <v>31</v>
      </c>
      <c r="N74" s="798">
        <v>10.29</v>
      </c>
      <c r="O74" s="797" t="s">
        <v>6374</v>
      </c>
      <c r="P74" s="813" t="s">
        <v>6375</v>
      </c>
      <c r="Q74" s="799">
        <f t="shared" si="5"/>
        <v>-1</v>
      </c>
      <c r="R74" s="799">
        <f t="shared" si="5"/>
        <v>-1.1399999999999999</v>
      </c>
      <c r="S74" s="809" t="str">
        <f t="shared" si="6"/>
        <v/>
      </c>
      <c r="T74" s="809" t="str">
        <f t="shared" si="7"/>
        <v/>
      </c>
      <c r="U74" s="809" t="str">
        <f t="shared" si="8"/>
        <v/>
      </c>
      <c r="V74" s="814" t="str">
        <f t="shared" si="9"/>
        <v/>
      </c>
      <c r="W74" s="800"/>
    </row>
    <row r="75" spans="1:23" ht="14.4" customHeight="1" x14ac:dyDescent="0.3">
      <c r="A75" s="861" t="s">
        <v>6376</v>
      </c>
      <c r="B75" s="809"/>
      <c r="C75" s="810"/>
      <c r="D75" s="811"/>
      <c r="E75" s="793">
        <v>1</v>
      </c>
      <c r="F75" s="794">
        <v>1.55</v>
      </c>
      <c r="G75" s="795">
        <v>10</v>
      </c>
      <c r="H75" s="797"/>
      <c r="I75" s="791"/>
      <c r="J75" s="792"/>
      <c r="K75" s="796">
        <v>1.05</v>
      </c>
      <c r="L75" s="797">
        <v>3</v>
      </c>
      <c r="M75" s="797">
        <v>30</v>
      </c>
      <c r="N75" s="798">
        <v>9.94</v>
      </c>
      <c r="O75" s="797" t="s">
        <v>6374</v>
      </c>
      <c r="P75" s="813" t="s">
        <v>6377</v>
      </c>
      <c r="Q75" s="799">
        <f t="shared" si="5"/>
        <v>0</v>
      </c>
      <c r="R75" s="799">
        <f t="shared" si="5"/>
        <v>0</v>
      </c>
      <c r="S75" s="809" t="str">
        <f t="shared" si="6"/>
        <v/>
      </c>
      <c r="T75" s="809" t="str">
        <f t="shared" si="7"/>
        <v/>
      </c>
      <c r="U75" s="809" t="str">
        <f t="shared" si="8"/>
        <v/>
      </c>
      <c r="V75" s="814" t="str">
        <f t="shared" si="9"/>
        <v/>
      </c>
      <c r="W75" s="800"/>
    </row>
    <row r="76" spans="1:23" ht="14.4" customHeight="1" x14ac:dyDescent="0.3">
      <c r="A76" s="861" t="s">
        <v>6378</v>
      </c>
      <c r="B76" s="809"/>
      <c r="C76" s="810"/>
      <c r="D76" s="811"/>
      <c r="E76" s="812"/>
      <c r="F76" s="791"/>
      <c r="G76" s="792"/>
      <c r="H76" s="793">
        <v>2</v>
      </c>
      <c r="I76" s="794">
        <v>7.09</v>
      </c>
      <c r="J76" s="795">
        <v>4.5</v>
      </c>
      <c r="K76" s="796">
        <v>4.24</v>
      </c>
      <c r="L76" s="797">
        <v>4</v>
      </c>
      <c r="M76" s="797">
        <v>37</v>
      </c>
      <c r="N76" s="798">
        <v>12.47</v>
      </c>
      <c r="O76" s="797" t="s">
        <v>6357</v>
      </c>
      <c r="P76" s="813" t="s">
        <v>6379</v>
      </c>
      <c r="Q76" s="799">
        <f t="shared" si="5"/>
        <v>2</v>
      </c>
      <c r="R76" s="799">
        <f t="shared" si="5"/>
        <v>7.09</v>
      </c>
      <c r="S76" s="809">
        <f t="shared" si="6"/>
        <v>24.94</v>
      </c>
      <c r="T76" s="809">
        <f t="shared" si="7"/>
        <v>9</v>
      </c>
      <c r="U76" s="809">
        <f t="shared" si="8"/>
        <v>-15.940000000000001</v>
      </c>
      <c r="V76" s="814">
        <f t="shared" si="9"/>
        <v>0.36086607858861264</v>
      </c>
      <c r="W76" s="800"/>
    </row>
    <row r="77" spans="1:23" ht="14.4" customHeight="1" x14ac:dyDescent="0.3">
      <c r="A77" s="861" t="s">
        <v>6380</v>
      </c>
      <c r="B77" s="809">
        <v>1</v>
      </c>
      <c r="C77" s="810">
        <v>2.13</v>
      </c>
      <c r="D77" s="811">
        <v>5</v>
      </c>
      <c r="E77" s="812">
        <v>1</v>
      </c>
      <c r="F77" s="791">
        <v>1.8</v>
      </c>
      <c r="G77" s="792">
        <v>3</v>
      </c>
      <c r="H77" s="793">
        <v>2</v>
      </c>
      <c r="I77" s="794">
        <v>8.61</v>
      </c>
      <c r="J77" s="804">
        <v>13.5</v>
      </c>
      <c r="K77" s="796">
        <v>2.13</v>
      </c>
      <c r="L77" s="797">
        <v>4</v>
      </c>
      <c r="M77" s="797">
        <v>35</v>
      </c>
      <c r="N77" s="798">
        <v>11.67</v>
      </c>
      <c r="O77" s="797" t="s">
        <v>6357</v>
      </c>
      <c r="P77" s="813" t="s">
        <v>6381</v>
      </c>
      <c r="Q77" s="799">
        <f t="shared" si="5"/>
        <v>1</v>
      </c>
      <c r="R77" s="799">
        <f t="shared" si="5"/>
        <v>6.4799999999999995</v>
      </c>
      <c r="S77" s="809">
        <f t="shared" si="6"/>
        <v>23.34</v>
      </c>
      <c r="T77" s="809">
        <f t="shared" si="7"/>
        <v>27</v>
      </c>
      <c r="U77" s="809">
        <f t="shared" si="8"/>
        <v>3.66</v>
      </c>
      <c r="V77" s="814">
        <f t="shared" si="9"/>
        <v>1.1568123393316196</v>
      </c>
      <c r="W77" s="800">
        <v>6.33</v>
      </c>
    </row>
    <row r="78" spans="1:23" ht="14.4" customHeight="1" x14ac:dyDescent="0.3">
      <c r="A78" s="861" t="s">
        <v>6382</v>
      </c>
      <c r="B78" s="809">
        <v>1</v>
      </c>
      <c r="C78" s="810">
        <v>2.37</v>
      </c>
      <c r="D78" s="811">
        <v>2</v>
      </c>
      <c r="E78" s="812">
        <v>3</v>
      </c>
      <c r="F78" s="791">
        <v>20.100000000000001</v>
      </c>
      <c r="G78" s="792">
        <v>26</v>
      </c>
      <c r="H78" s="793">
        <v>4</v>
      </c>
      <c r="I78" s="794">
        <v>20.71</v>
      </c>
      <c r="J78" s="795">
        <v>6.5</v>
      </c>
      <c r="K78" s="796">
        <v>6.6</v>
      </c>
      <c r="L78" s="797">
        <v>8</v>
      </c>
      <c r="M78" s="797">
        <v>71</v>
      </c>
      <c r="N78" s="798">
        <v>23.64</v>
      </c>
      <c r="O78" s="797" t="s">
        <v>6234</v>
      </c>
      <c r="P78" s="813" t="s">
        <v>6383</v>
      </c>
      <c r="Q78" s="799">
        <f t="shared" si="5"/>
        <v>3</v>
      </c>
      <c r="R78" s="799">
        <f t="shared" si="5"/>
        <v>18.34</v>
      </c>
      <c r="S78" s="809">
        <f t="shared" si="6"/>
        <v>94.56</v>
      </c>
      <c r="T78" s="809">
        <f t="shared" si="7"/>
        <v>26</v>
      </c>
      <c r="U78" s="809">
        <f t="shared" si="8"/>
        <v>-68.56</v>
      </c>
      <c r="V78" s="814">
        <f t="shared" si="9"/>
        <v>0.27495769881556681</v>
      </c>
      <c r="W78" s="800"/>
    </row>
    <row r="79" spans="1:23" ht="14.4" customHeight="1" x14ac:dyDescent="0.3">
      <c r="A79" s="861" t="s">
        <v>6384</v>
      </c>
      <c r="B79" s="809">
        <v>4</v>
      </c>
      <c r="C79" s="810">
        <v>10.57</v>
      </c>
      <c r="D79" s="811">
        <v>24</v>
      </c>
      <c r="E79" s="812">
        <v>6</v>
      </c>
      <c r="F79" s="791">
        <v>17.12</v>
      </c>
      <c r="G79" s="792">
        <v>9.5</v>
      </c>
      <c r="H79" s="793">
        <v>10</v>
      </c>
      <c r="I79" s="794">
        <v>15.63</v>
      </c>
      <c r="J79" s="795">
        <v>7.6</v>
      </c>
      <c r="K79" s="796">
        <v>2.17</v>
      </c>
      <c r="L79" s="797">
        <v>5</v>
      </c>
      <c r="M79" s="797">
        <v>42</v>
      </c>
      <c r="N79" s="798">
        <v>13.87</v>
      </c>
      <c r="O79" s="797" t="s">
        <v>6234</v>
      </c>
      <c r="P79" s="813" t="s">
        <v>6385</v>
      </c>
      <c r="Q79" s="799">
        <f t="shared" si="5"/>
        <v>6</v>
      </c>
      <c r="R79" s="799">
        <f t="shared" si="5"/>
        <v>5.0600000000000005</v>
      </c>
      <c r="S79" s="809">
        <f t="shared" si="6"/>
        <v>138.69999999999999</v>
      </c>
      <c r="T79" s="809">
        <f t="shared" si="7"/>
        <v>76</v>
      </c>
      <c r="U79" s="809">
        <f t="shared" si="8"/>
        <v>-62.699999999999989</v>
      </c>
      <c r="V79" s="814">
        <f t="shared" si="9"/>
        <v>0.54794520547945214</v>
      </c>
      <c r="W79" s="800">
        <v>26.26</v>
      </c>
    </row>
    <row r="80" spans="1:23" ht="14.4" customHeight="1" x14ac:dyDescent="0.3">
      <c r="A80" s="861" t="s">
        <v>6386</v>
      </c>
      <c r="B80" s="809"/>
      <c r="C80" s="810"/>
      <c r="D80" s="811"/>
      <c r="E80" s="793">
        <v>1</v>
      </c>
      <c r="F80" s="794">
        <v>0.31</v>
      </c>
      <c r="G80" s="795">
        <v>4</v>
      </c>
      <c r="H80" s="797"/>
      <c r="I80" s="791"/>
      <c r="J80" s="792"/>
      <c r="K80" s="796">
        <v>0.31</v>
      </c>
      <c r="L80" s="797">
        <v>1</v>
      </c>
      <c r="M80" s="797">
        <v>10</v>
      </c>
      <c r="N80" s="798">
        <v>3.44</v>
      </c>
      <c r="O80" s="797" t="s">
        <v>6234</v>
      </c>
      <c r="P80" s="813" t="s">
        <v>6387</v>
      </c>
      <c r="Q80" s="799">
        <f t="shared" si="5"/>
        <v>0</v>
      </c>
      <c r="R80" s="799">
        <f t="shared" si="5"/>
        <v>0</v>
      </c>
      <c r="S80" s="809" t="str">
        <f t="shared" si="6"/>
        <v/>
      </c>
      <c r="T80" s="809" t="str">
        <f t="shared" si="7"/>
        <v/>
      </c>
      <c r="U80" s="809" t="str">
        <f t="shared" si="8"/>
        <v/>
      </c>
      <c r="V80" s="814" t="str">
        <f t="shared" si="9"/>
        <v/>
      </c>
      <c r="W80" s="800"/>
    </row>
    <row r="81" spans="1:23" ht="14.4" customHeight="1" x14ac:dyDescent="0.3">
      <c r="A81" s="862" t="s">
        <v>6388</v>
      </c>
      <c r="B81" s="846"/>
      <c r="C81" s="847"/>
      <c r="D81" s="815"/>
      <c r="E81" s="848">
        <v>1</v>
      </c>
      <c r="F81" s="849">
        <v>0.62</v>
      </c>
      <c r="G81" s="801">
        <v>2</v>
      </c>
      <c r="H81" s="850"/>
      <c r="I81" s="851"/>
      <c r="J81" s="802"/>
      <c r="K81" s="852">
        <v>0.62</v>
      </c>
      <c r="L81" s="850">
        <v>2</v>
      </c>
      <c r="M81" s="850">
        <v>17</v>
      </c>
      <c r="N81" s="853">
        <v>5.66</v>
      </c>
      <c r="O81" s="850" t="s">
        <v>6234</v>
      </c>
      <c r="P81" s="854" t="s">
        <v>6389</v>
      </c>
      <c r="Q81" s="855">
        <f t="shared" si="5"/>
        <v>0</v>
      </c>
      <c r="R81" s="855">
        <f t="shared" si="5"/>
        <v>0</v>
      </c>
      <c r="S81" s="846" t="str">
        <f t="shared" si="6"/>
        <v/>
      </c>
      <c r="T81" s="846" t="str">
        <f t="shared" si="7"/>
        <v/>
      </c>
      <c r="U81" s="846" t="str">
        <f t="shared" si="8"/>
        <v/>
      </c>
      <c r="V81" s="856" t="str">
        <f t="shared" si="9"/>
        <v/>
      </c>
      <c r="W81" s="803"/>
    </row>
    <row r="82" spans="1:23" ht="14.4" customHeight="1" x14ac:dyDescent="0.3">
      <c r="A82" s="861" t="s">
        <v>6390</v>
      </c>
      <c r="B82" s="809"/>
      <c r="C82" s="810"/>
      <c r="D82" s="811"/>
      <c r="E82" s="812">
        <v>1</v>
      </c>
      <c r="F82" s="791">
        <v>0.49</v>
      </c>
      <c r="G82" s="792">
        <v>2</v>
      </c>
      <c r="H82" s="793"/>
      <c r="I82" s="794"/>
      <c r="J82" s="795"/>
      <c r="K82" s="796">
        <v>0.49</v>
      </c>
      <c r="L82" s="797">
        <v>2</v>
      </c>
      <c r="M82" s="797">
        <v>19</v>
      </c>
      <c r="N82" s="798">
        <v>6.27</v>
      </c>
      <c r="O82" s="797" t="s">
        <v>6234</v>
      </c>
      <c r="P82" s="813" t="s">
        <v>6391</v>
      </c>
      <c r="Q82" s="799">
        <f t="shared" si="5"/>
        <v>0</v>
      </c>
      <c r="R82" s="799">
        <f t="shared" si="5"/>
        <v>0</v>
      </c>
      <c r="S82" s="809" t="str">
        <f t="shared" si="6"/>
        <v/>
      </c>
      <c r="T82" s="809" t="str">
        <f t="shared" si="7"/>
        <v/>
      </c>
      <c r="U82" s="809" t="str">
        <f t="shared" si="8"/>
        <v/>
      </c>
      <c r="V82" s="814" t="str">
        <f t="shared" si="9"/>
        <v/>
      </c>
      <c r="W82" s="800"/>
    </row>
    <row r="83" spans="1:23" ht="14.4" customHeight="1" x14ac:dyDescent="0.3">
      <c r="A83" s="862" t="s">
        <v>6392</v>
      </c>
      <c r="B83" s="846"/>
      <c r="C83" s="847"/>
      <c r="D83" s="815"/>
      <c r="E83" s="857"/>
      <c r="F83" s="851"/>
      <c r="G83" s="802"/>
      <c r="H83" s="848">
        <v>1</v>
      </c>
      <c r="I83" s="849">
        <v>0.81</v>
      </c>
      <c r="J83" s="801">
        <v>2</v>
      </c>
      <c r="K83" s="852">
        <v>0.81</v>
      </c>
      <c r="L83" s="850">
        <v>2</v>
      </c>
      <c r="M83" s="850">
        <v>21</v>
      </c>
      <c r="N83" s="853">
        <v>7.04</v>
      </c>
      <c r="O83" s="850" t="s">
        <v>6234</v>
      </c>
      <c r="P83" s="854" t="s">
        <v>6393</v>
      </c>
      <c r="Q83" s="855">
        <f t="shared" si="5"/>
        <v>1</v>
      </c>
      <c r="R83" s="855">
        <f t="shared" si="5"/>
        <v>0.81</v>
      </c>
      <c r="S83" s="846">
        <f t="shared" si="6"/>
        <v>7.04</v>
      </c>
      <c r="T83" s="846">
        <f t="shared" si="7"/>
        <v>2</v>
      </c>
      <c r="U83" s="846">
        <f t="shared" si="8"/>
        <v>-5.04</v>
      </c>
      <c r="V83" s="856">
        <f t="shared" si="9"/>
        <v>0.28409090909090912</v>
      </c>
      <c r="W83" s="803"/>
    </row>
    <row r="84" spans="1:23" ht="14.4" customHeight="1" x14ac:dyDescent="0.3">
      <c r="A84" s="861" t="s">
        <v>6394</v>
      </c>
      <c r="B84" s="809">
        <v>2</v>
      </c>
      <c r="C84" s="810">
        <v>5.03</v>
      </c>
      <c r="D84" s="811">
        <v>3</v>
      </c>
      <c r="E84" s="812">
        <v>1</v>
      </c>
      <c r="F84" s="791">
        <v>3.28</v>
      </c>
      <c r="G84" s="792">
        <v>4</v>
      </c>
      <c r="H84" s="793">
        <v>2</v>
      </c>
      <c r="I84" s="794">
        <v>7.12</v>
      </c>
      <c r="J84" s="795">
        <v>1</v>
      </c>
      <c r="K84" s="796">
        <v>3.28</v>
      </c>
      <c r="L84" s="797">
        <v>4</v>
      </c>
      <c r="M84" s="797">
        <v>35</v>
      </c>
      <c r="N84" s="798">
        <v>11.54</v>
      </c>
      <c r="O84" s="797" t="s">
        <v>6374</v>
      </c>
      <c r="P84" s="813" t="s">
        <v>6395</v>
      </c>
      <c r="Q84" s="799">
        <f t="shared" si="5"/>
        <v>0</v>
      </c>
      <c r="R84" s="799">
        <f t="shared" si="5"/>
        <v>2.09</v>
      </c>
      <c r="S84" s="809">
        <f t="shared" si="6"/>
        <v>23.08</v>
      </c>
      <c r="T84" s="809">
        <f t="shared" si="7"/>
        <v>2</v>
      </c>
      <c r="U84" s="809">
        <f t="shared" si="8"/>
        <v>-21.08</v>
      </c>
      <c r="V84" s="814">
        <f t="shared" si="9"/>
        <v>8.6655112651646451E-2</v>
      </c>
      <c r="W84" s="800"/>
    </row>
    <row r="85" spans="1:23" ht="14.4" customHeight="1" x14ac:dyDescent="0.3">
      <c r="A85" s="861" t="s">
        <v>6396</v>
      </c>
      <c r="B85" s="809"/>
      <c r="C85" s="810"/>
      <c r="D85" s="811"/>
      <c r="E85" s="793">
        <v>1</v>
      </c>
      <c r="F85" s="794">
        <v>0.25</v>
      </c>
      <c r="G85" s="795">
        <v>3</v>
      </c>
      <c r="H85" s="797"/>
      <c r="I85" s="791"/>
      <c r="J85" s="792"/>
      <c r="K85" s="796">
        <v>0.25</v>
      </c>
      <c r="L85" s="797">
        <v>1</v>
      </c>
      <c r="M85" s="797">
        <v>10</v>
      </c>
      <c r="N85" s="798">
        <v>3.43</v>
      </c>
      <c r="O85" s="797" t="s">
        <v>6374</v>
      </c>
      <c r="P85" s="813" t="s">
        <v>6397</v>
      </c>
      <c r="Q85" s="799">
        <f t="shared" si="5"/>
        <v>0</v>
      </c>
      <c r="R85" s="799">
        <f t="shared" si="5"/>
        <v>0</v>
      </c>
      <c r="S85" s="809" t="str">
        <f t="shared" si="6"/>
        <v/>
      </c>
      <c r="T85" s="809" t="str">
        <f t="shared" si="7"/>
        <v/>
      </c>
      <c r="U85" s="809" t="str">
        <f t="shared" si="8"/>
        <v/>
      </c>
      <c r="V85" s="814" t="str">
        <f t="shared" si="9"/>
        <v/>
      </c>
      <c r="W85" s="800"/>
    </row>
    <row r="86" spans="1:23" ht="14.4" customHeight="1" x14ac:dyDescent="0.3">
      <c r="A86" s="861" t="s">
        <v>6398</v>
      </c>
      <c r="B86" s="809">
        <v>1</v>
      </c>
      <c r="C86" s="810">
        <v>0.99</v>
      </c>
      <c r="D86" s="811">
        <v>4</v>
      </c>
      <c r="E86" s="812">
        <v>1</v>
      </c>
      <c r="F86" s="791">
        <v>0.99</v>
      </c>
      <c r="G86" s="792">
        <v>2</v>
      </c>
      <c r="H86" s="793">
        <v>1</v>
      </c>
      <c r="I86" s="794">
        <v>0.99</v>
      </c>
      <c r="J86" s="795">
        <v>4</v>
      </c>
      <c r="K86" s="796">
        <v>0.99</v>
      </c>
      <c r="L86" s="797">
        <v>2</v>
      </c>
      <c r="M86" s="797">
        <v>17</v>
      </c>
      <c r="N86" s="798">
        <v>5.79</v>
      </c>
      <c r="O86" s="797" t="s">
        <v>6374</v>
      </c>
      <c r="P86" s="813" t="s">
        <v>6399</v>
      </c>
      <c r="Q86" s="799">
        <f t="shared" si="5"/>
        <v>0</v>
      </c>
      <c r="R86" s="799">
        <f t="shared" si="5"/>
        <v>0</v>
      </c>
      <c r="S86" s="809">
        <f t="shared" si="6"/>
        <v>5.79</v>
      </c>
      <c r="T86" s="809">
        <f t="shared" si="7"/>
        <v>4</v>
      </c>
      <c r="U86" s="809">
        <f t="shared" si="8"/>
        <v>-1.79</v>
      </c>
      <c r="V86" s="814">
        <f t="shared" si="9"/>
        <v>0.69084628670120896</v>
      </c>
      <c r="W86" s="800"/>
    </row>
    <row r="87" spans="1:23" ht="14.4" customHeight="1" x14ac:dyDescent="0.3">
      <c r="A87" s="861" t="s">
        <v>6400</v>
      </c>
      <c r="B87" s="809"/>
      <c r="C87" s="810"/>
      <c r="D87" s="811"/>
      <c r="E87" s="812"/>
      <c r="F87" s="791"/>
      <c r="G87" s="792"/>
      <c r="H87" s="793">
        <v>3</v>
      </c>
      <c r="I87" s="794">
        <v>1.21</v>
      </c>
      <c r="J87" s="795">
        <v>1</v>
      </c>
      <c r="K87" s="796">
        <v>0.98</v>
      </c>
      <c r="L87" s="797">
        <v>3</v>
      </c>
      <c r="M87" s="797">
        <v>27</v>
      </c>
      <c r="N87" s="798">
        <v>9.11</v>
      </c>
      <c r="O87" s="797" t="s">
        <v>6234</v>
      </c>
      <c r="P87" s="813" t="s">
        <v>6401</v>
      </c>
      <c r="Q87" s="799">
        <f t="shared" si="5"/>
        <v>3</v>
      </c>
      <c r="R87" s="799">
        <f t="shared" si="5"/>
        <v>1.21</v>
      </c>
      <c r="S87" s="809">
        <f t="shared" si="6"/>
        <v>27.33</v>
      </c>
      <c r="T87" s="809">
        <f t="shared" si="7"/>
        <v>3</v>
      </c>
      <c r="U87" s="809">
        <f t="shared" si="8"/>
        <v>-24.33</v>
      </c>
      <c r="V87" s="814">
        <f t="shared" si="9"/>
        <v>0.10976948408342481</v>
      </c>
      <c r="W87" s="800"/>
    </row>
    <row r="88" spans="1:23" ht="14.4" customHeight="1" x14ac:dyDescent="0.3">
      <c r="A88" s="861" t="s">
        <v>6402</v>
      </c>
      <c r="B88" s="809"/>
      <c r="C88" s="810"/>
      <c r="D88" s="811"/>
      <c r="E88" s="793">
        <v>1</v>
      </c>
      <c r="F88" s="794">
        <v>3.6</v>
      </c>
      <c r="G88" s="795">
        <v>4</v>
      </c>
      <c r="H88" s="797"/>
      <c r="I88" s="791"/>
      <c r="J88" s="792"/>
      <c r="K88" s="796">
        <v>5.76</v>
      </c>
      <c r="L88" s="797">
        <v>7</v>
      </c>
      <c r="M88" s="797">
        <v>62</v>
      </c>
      <c r="N88" s="798">
        <v>20.82</v>
      </c>
      <c r="O88" s="797" t="s">
        <v>6357</v>
      </c>
      <c r="P88" s="813" t="s">
        <v>6403</v>
      </c>
      <c r="Q88" s="799">
        <f t="shared" si="5"/>
        <v>0</v>
      </c>
      <c r="R88" s="799">
        <f t="shared" si="5"/>
        <v>0</v>
      </c>
      <c r="S88" s="809" t="str">
        <f t="shared" si="6"/>
        <v/>
      </c>
      <c r="T88" s="809" t="str">
        <f t="shared" si="7"/>
        <v/>
      </c>
      <c r="U88" s="809" t="str">
        <f t="shared" si="8"/>
        <v/>
      </c>
      <c r="V88" s="814" t="str">
        <f t="shared" si="9"/>
        <v/>
      </c>
      <c r="W88" s="800"/>
    </row>
    <row r="89" spans="1:23" ht="14.4" customHeight="1" x14ac:dyDescent="0.3">
      <c r="A89" s="861" t="s">
        <v>6404</v>
      </c>
      <c r="B89" s="809"/>
      <c r="C89" s="810"/>
      <c r="D89" s="811"/>
      <c r="E89" s="812">
        <v>1</v>
      </c>
      <c r="F89" s="791">
        <v>21.14</v>
      </c>
      <c r="G89" s="792">
        <v>12</v>
      </c>
      <c r="H89" s="793">
        <v>1</v>
      </c>
      <c r="I89" s="794">
        <v>23</v>
      </c>
      <c r="J89" s="795">
        <v>28</v>
      </c>
      <c r="K89" s="796">
        <v>23</v>
      </c>
      <c r="L89" s="797">
        <v>12</v>
      </c>
      <c r="M89" s="797">
        <v>107</v>
      </c>
      <c r="N89" s="798">
        <v>35.67</v>
      </c>
      <c r="O89" s="797" t="s">
        <v>6357</v>
      </c>
      <c r="P89" s="813" t="s">
        <v>6405</v>
      </c>
      <c r="Q89" s="799">
        <f t="shared" si="5"/>
        <v>1</v>
      </c>
      <c r="R89" s="799">
        <f t="shared" si="5"/>
        <v>23</v>
      </c>
      <c r="S89" s="809">
        <f t="shared" si="6"/>
        <v>35.67</v>
      </c>
      <c r="T89" s="809">
        <f t="shared" si="7"/>
        <v>28</v>
      </c>
      <c r="U89" s="809">
        <f t="shared" si="8"/>
        <v>-7.6700000000000017</v>
      </c>
      <c r="V89" s="814">
        <f t="shared" si="9"/>
        <v>0.78497336697504905</v>
      </c>
      <c r="W89" s="800"/>
    </row>
    <row r="90" spans="1:23" ht="14.4" customHeight="1" x14ac:dyDescent="0.3">
      <c r="A90" s="861" t="s">
        <v>6406</v>
      </c>
      <c r="B90" s="809"/>
      <c r="C90" s="810"/>
      <c r="D90" s="811"/>
      <c r="E90" s="812"/>
      <c r="F90" s="791"/>
      <c r="G90" s="792"/>
      <c r="H90" s="793">
        <v>1</v>
      </c>
      <c r="I90" s="794">
        <v>14</v>
      </c>
      <c r="J90" s="795">
        <v>9</v>
      </c>
      <c r="K90" s="796">
        <v>14</v>
      </c>
      <c r="L90" s="797">
        <v>7</v>
      </c>
      <c r="M90" s="797">
        <v>60</v>
      </c>
      <c r="N90" s="798">
        <v>20.05</v>
      </c>
      <c r="O90" s="797" t="s">
        <v>6357</v>
      </c>
      <c r="P90" s="813" t="s">
        <v>6407</v>
      </c>
      <c r="Q90" s="799">
        <f t="shared" si="5"/>
        <v>1</v>
      </c>
      <c r="R90" s="799">
        <f t="shared" si="5"/>
        <v>14</v>
      </c>
      <c r="S90" s="809">
        <f t="shared" si="6"/>
        <v>20.05</v>
      </c>
      <c r="T90" s="809">
        <f t="shared" si="7"/>
        <v>9</v>
      </c>
      <c r="U90" s="809">
        <f t="shared" si="8"/>
        <v>-11.05</v>
      </c>
      <c r="V90" s="814">
        <f t="shared" si="9"/>
        <v>0.44887780548628425</v>
      </c>
      <c r="W90" s="800"/>
    </row>
    <row r="91" spans="1:23" ht="14.4" customHeight="1" x14ac:dyDescent="0.3">
      <c r="A91" s="861" t="s">
        <v>6408</v>
      </c>
      <c r="B91" s="809">
        <v>2</v>
      </c>
      <c r="C91" s="810">
        <v>24.73</v>
      </c>
      <c r="D91" s="811">
        <v>9</v>
      </c>
      <c r="E91" s="793">
        <v>3</v>
      </c>
      <c r="F91" s="794">
        <v>39.94</v>
      </c>
      <c r="G91" s="795">
        <v>9.6999999999999993</v>
      </c>
      <c r="H91" s="797">
        <v>1</v>
      </c>
      <c r="I91" s="791">
        <v>8.82</v>
      </c>
      <c r="J91" s="792">
        <v>6</v>
      </c>
      <c r="K91" s="796">
        <v>16.23</v>
      </c>
      <c r="L91" s="797">
        <v>10</v>
      </c>
      <c r="M91" s="797">
        <v>86</v>
      </c>
      <c r="N91" s="798">
        <v>28.81</v>
      </c>
      <c r="O91" s="797" t="s">
        <v>6357</v>
      </c>
      <c r="P91" s="813" t="s">
        <v>6409</v>
      </c>
      <c r="Q91" s="799">
        <f t="shared" si="5"/>
        <v>-1</v>
      </c>
      <c r="R91" s="799">
        <f t="shared" si="5"/>
        <v>-15.91</v>
      </c>
      <c r="S91" s="809">
        <f t="shared" si="6"/>
        <v>28.81</v>
      </c>
      <c r="T91" s="809">
        <f t="shared" si="7"/>
        <v>6</v>
      </c>
      <c r="U91" s="809">
        <f t="shared" si="8"/>
        <v>-22.81</v>
      </c>
      <c r="V91" s="814">
        <f t="shared" si="9"/>
        <v>0.20826102047900036</v>
      </c>
      <c r="W91" s="800"/>
    </row>
    <row r="92" spans="1:23" ht="14.4" customHeight="1" x14ac:dyDescent="0.3">
      <c r="A92" s="861" t="s">
        <v>6410</v>
      </c>
      <c r="B92" s="809"/>
      <c r="C92" s="810"/>
      <c r="D92" s="811"/>
      <c r="E92" s="812"/>
      <c r="F92" s="791"/>
      <c r="G92" s="792"/>
      <c r="H92" s="793">
        <v>1</v>
      </c>
      <c r="I92" s="794">
        <v>0.97</v>
      </c>
      <c r="J92" s="795">
        <v>3</v>
      </c>
      <c r="K92" s="796">
        <v>0.97</v>
      </c>
      <c r="L92" s="797">
        <v>3</v>
      </c>
      <c r="M92" s="797">
        <v>29</v>
      </c>
      <c r="N92" s="798">
        <v>9.5299999999999994</v>
      </c>
      <c r="O92" s="797" t="s">
        <v>6357</v>
      </c>
      <c r="P92" s="813" t="s">
        <v>6411</v>
      </c>
      <c r="Q92" s="799">
        <f t="shared" si="5"/>
        <v>1</v>
      </c>
      <c r="R92" s="799">
        <f t="shared" si="5"/>
        <v>0.97</v>
      </c>
      <c r="S92" s="809">
        <f t="shared" si="6"/>
        <v>9.5299999999999994</v>
      </c>
      <c r="T92" s="809">
        <f t="shared" si="7"/>
        <v>3</v>
      </c>
      <c r="U92" s="809">
        <f t="shared" si="8"/>
        <v>-6.5299999999999994</v>
      </c>
      <c r="V92" s="814">
        <f t="shared" si="9"/>
        <v>0.31479538300104931</v>
      </c>
      <c r="W92" s="800"/>
    </row>
    <row r="93" spans="1:23" ht="14.4" customHeight="1" x14ac:dyDescent="0.3">
      <c r="A93" s="862" t="s">
        <v>6412</v>
      </c>
      <c r="B93" s="846">
        <v>1</v>
      </c>
      <c r="C93" s="847">
        <v>1.42</v>
      </c>
      <c r="D93" s="815">
        <v>4</v>
      </c>
      <c r="E93" s="857"/>
      <c r="F93" s="851"/>
      <c r="G93" s="802"/>
      <c r="H93" s="848">
        <v>1</v>
      </c>
      <c r="I93" s="849">
        <v>1.08</v>
      </c>
      <c r="J93" s="801">
        <v>3</v>
      </c>
      <c r="K93" s="852">
        <v>1.76</v>
      </c>
      <c r="L93" s="850">
        <v>5</v>
      </c>
      <c r="M93" s="850">
        <v>42</v>
      </c>
      <c r="N93" s="853">
        <v>14.05</v>
      </c>
      <c r="O93" s="850" t="s">
        <v>6357</v>
      </c>
      <c r="P93" s="854" t="s">
        <v>6413</v>
      </c>
      <c r="Q93" s="855">
        <f t="shared" si="5"/>
        <v>0</v>
      </c>
      <c r="R93" s="855">
        <f t="shared" si="5"/>
        <v>-0.33999999999999986</v>
      </c>
      <c r="S93" s="846">
        <f t="shared" si="6"/>
        <v>14.05</v>
      </c>
      <c r="T93" s="846">
        <f t="shared" si="7"/>
        <v>3</v>
      </c>
      <c r="U93" s="846">
        <f t="shared" si="8"/>
        <v>-11.05</v>
      </c>
      <c r="V93" s="856">
        <f t="shared" si="9"/>
        <v>0.21352313167259784</v>
      </c>
      <c r="W93" s="803"/>
    </row>
    <row r="94" spans="1:23" ht="14.4" customHeight="1" x14ac:dyDescent="0.3">
      <c r="A94" s="861" t="s">
        <v>6414</v>
      </c>
      <c r="B94" s="805">
        <v>2</v>
      </c>
      <c r="C94" s="806">
        <v>15.31</v>
      </c>
      <c r="D94" s="807">
        <v>9</v>
      </c>
      <c r="E94" s="812"/>
      <c r="F94" s="791"/>
      <c r="G94" s="792"/>
      <c r="H94" s="797">
        <v>1</v>
      </c>
      <c r="I94" s="791">
        <v>7.65</v>
      </c>
      <c r="J94" s="804">
        <v>19</v>
      </c>
      <c r="K94" s="796">
        <v>7.65</v>
      </c>
      <c r="L94" s="797">
        <v>6</v>
      </c>
      <c r="M94" s="797">
        <v>53</v>
      </c>
      <c r="N94" s="798">
        <v>17.829999999999998</v>
      </c>
      <c r="O94" s="797" t="s">
        <v>6357</v>
      </c>
      <c r="P94" s="813" t="s">
        <v>6415</v>
      </c>
      <c r="Q94" s="799">
        <f t="shared" si="5"/>
        <v>-1</v>
      </c>
      <c r="R94" s="799">
        <f t="shared" si="5"/>
        <v>-7.66</v>
      </c>
      <c r="S94" s="809">
        <f t="shared" si="6"/>
        <v>17.829999999999998</v>
      </c>
      <c r="T94" s="809">
        <f t="shared" si="7"/>
        <v>19</v>
      </c>
      <c r="U94" s="809">
        <f t="shared" si="8"/>
        <v>1.1700000000000017</v>
      </c>
      <c r="V94" s="814">
        <f t="shared" si="9"/>
        <v>1.0656197420078521</v>
      </c>
      <c r="W94" s="800">
        <v>1.17</v>
      </c>
    </row>
    <row r="95" spans="1:23" ht="14.4" customHeight="1" x14ac:dyDescent="0.3">
      <c r="A95" s="861" t="s">
        <v>6416</v>
      </c>
      <c r="B95" s="809">
        <v>2</v>
      </c>
      <c r="C95" s="810">
        <v>4.47</v>
      </c>
      <c r="D95" s="811">
        <v>2.5</v>
      </c>
      <c r="E95" s="793">
        <v>2</v>
      </c>
      <c r="F95" s="794">
        <v>5.45</v>
      </c>
      <c r="G95" s="795">
        <v>2.5</v>
      </c>
      <c r="H95" s="797"/>
      <c r="I95" s="791"/>
      <c r="J95" s="792"/>
      <c r="K95" s="796">
        <v>2.23</v>
      </c>
      <c r="L95" s="797">
        <v>1</v>
      </c>
      <c r="M95" s="797">
        <v>6</v>
      </c>
      <c r="N95" s="798">
        <v>1.98</v>
      </c>
      <c r="O95" s="797" t="s">
        <v>6357</v>
      </c>
      <c r="P95" s="813" t="s">
        <v>6417</v>
      </c>
      <c r="Q95" s="799">
        <f t="shared" si="5"/>
        <v>-2</v>
      </c>
      <c r="R95" s="799">
        <f t="shared" si="5"/>
        <v>-4.47</v>
      </c>
      <c r="S95" s="809" t="str">
        <f t="shared" si="6"/>
        <v/>
      </c>
      <c r="T95" s="809" t="str">
        <f t="shared" si="7"/>
        <v/>
      </c>
      <c r="U95" s="809" t="str">
        <f t="shared" si="8"/>
        <v/>
      </c>
      <c r="V95" s="814" t="str">
        <f t="shared" si="9"/>
        <v/>
      </c>
      <c r="W95" s="800"/>
    </row>
    <row r="96" spans="1:23" ht="14.4" customHeight="1" x14ac:dyDescent="0.3">
      <c r="A96" s="861" t="s">
        <v>6418</v>
      </c>
      <c r="B96" s="805"/>
      <c r="C96" s="806"/>
      <c r="D96" s="807"/>
      <c r="E96" s="812">
        <v>1</v>
      </c>
      <c r="F96" s="791">
        <v>10.74</v>
      </c>
      <c r="G96" s="792">
        <v>3</v>
      </c>
      <c r="H96" s="797"/>
      <c r="I96" s="791"/>
      <c r="J96" s="792"/>
      <c r="K96" s="796">
        <v>0.99</v>
      </c>
      <c r="L96" s="797">
        <v>2</v>
      </c>
      <c r="M96" s="797">
        <v>19</v>
      </c>
      <c r="N96" s="798">
        <v>6.35</v>
      </c>
      <c r="O96" s="797" t="s">
        <v>6234</v>
      </c>
      <c r="P96" s="813" t="s">
        <v>6419</v>
      </c>
      <c r="Q96" s="799">
        <f t="shared" si="5"/>
        <v>0</v>
      </c>
      <c r="R96" s="799">
        <f t="shared" si="5"/>
        <v>0</v>
      </c>
      <c r="S96" s="809" t="str">
        <f t="shared" si="6"/>
        <v/>
      </c>
      <c r="T96" s="809" t="str">
        <f t="shared" si="7"/>
        <v/>
      </c>
      <c r="U96" s="809" t="str">
        <f t="shared" si="8"/>
        <v/>
      </c>
      <c r="V96" s="814" t="str">
        <f t="shared" si="9"/>
        <v/>
      </c>
      <c r="W96" s="800"/>
    </row>
    <row r="97" spans="1:23" ht="14.4" customHeight="1" x14ac:dyDescent="0.3">
      <c r="A97" s="862" t="s">
        <v>6420</v>
      </c>
      <c r="B97" s="858">
        <v>4</v>
      </c>
      <c r="C97" s="859">
        <v>18.29</v>
      </c>
      <c r="D97" s="808">
        <v>15.5</v>
      </c>
      <c r="E97" s="857"/>
      <c r="F97" s="851"/>
      <c r="G97" s="802"/>
      <c r="H97" s="850">
        <v>3</v>
      </c>
      <c r="I97" s="851">
        <v>12.05</v>
      </c>
      <c r="J97" s="802">
        <v>6</v>
      </c>
      <c r="K97" s="852">
        <v>4.0999999999999996</v>
      </c>
      <c r="L97" s="850">
        <v>6</v>
      </c>
      <c r="M97" s="850">
        <v>55</v>
      </c>
      <c r="N97" s="853">
        <v>18.37</v>
      </c>
      <c r="O97" s="850" t="s">
        <v>6234</v>
      </c>
      <c r="P97" s="854" t="s">
        <v>6421</v>
      </c>
      <c r="Q97" s="855">
        <f t="shared" si="5"/>
        <v>-1</v>
      </c>
      <c r="R97" s="855">
        <f t="shared" si="5"/>
        <v>-6.2399999999999984</v>
      </c>
      <c r="S97" s="846">
        <f t="shared" si="6"/>
        <v>55.11</v>
      </c>
      <c r="T97" s="846">
        <f t="shared" si="7"/>
        <v>18</v>
      </c>
      <c r="U97" s="846">
        <f t="shared" si="8"/>
        <v>-37.11</v>
      </c>
      <c r="V97" s="856">
        <f t="shared" si="9"/>
        <v>0.32661948829613502</v>
      </c>
      <c r="W97" s="803"/>
    </row>
    <row r="98" spans="1:23" ht="14.4" customHeight="1" thickBot="1" x14ac:dyDescent="0.35">
      <c r="A98" s="863" t="s">
        <v>6422</v>
      </c>
      <c r="B98" s="864"/>
      <c r="C98" s="865"/>
      <c r="D98" s="866"/>
      <c r="E98" s="867">
        <v>1</v>
      </c>
      <c r="F98" s="868">
        <v>2.19</v>
      </c>
      <c r="G98" s="869">
        <v>9</v>
      </c>
      <c r="H98" s="870"/>
      <c r="I98" s="871"/>
      <c r="J98" s="872"/>
      <c r="K98" s="873">
        <v>1.98</v>
      </c>
      <c r="L98" s="870">
        <v>5</v>
      </c>
      <c r="M98" s="870">
        <v>44</v>
      </c>
      <c r="N98" s="874">
        <v>14.74</v>
      </c>
      <c r="O98" s="870" t="s">
        <v>6234</v>
      </c>
      <c r="P98" s="875" t="s">
        <v>6423</v>
      </c>
      <c r="Q98" s="876">
        <f t="shared" si="5"/>
        <v>0</v>
      </c>
      <c r="R98" s="876">
        <f t="shared" si="5"/>
        <v>0</v>
      </c>
      <c r="S98" s="864" t="str">
        <f t="shared" si="6"/>
        <v/>
      </c>
      <c r="T98" s="864" t="str">
        <f t="shared" si="7"/>
        <v/>
      </c>
      <c r="U98" s="864" t="str">
        <f t="shared" si="8"/>
        <v/>
      </c>
      <c r="V98" s="877" t="str">
        <f t="shared" si="9"/>
        <v/>
      </c>
      <c r="W98" s="878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99:Q1048576">
    <cfRule type="cellIs" dxfId="12" priority="9" stopIfTrue="1" operator="lessThan">
      <formula>0</formula>
    </cfRule>
  </conditionalFormatting>
  <conditionalFormatting sqref="U99:U1048576">
    <cfRule type="cellIs" dxfId="11" priority="8" stopIfTrue="1" operator="greaterThan">
      <formula>0</formula>
    </cfRule>
  </conditionalFormatting>
  <conditionalFormatting sqref="V99:V1048576">
    <cfRule type="cellIs" dxfId="10" priority="7" stopIfTrue="1" operator="greaterThan">
      <formula>1</formula>
    </cfRule>
  </conditionalFormatting>
  <conditionalFormatting sqref="V99:V1048576">
    <cfRule type="cellIs" dxfId="9" priority="4" stopIfTrue="1" operator="greaterThan">
      <formula>1</formula>
    </cfRule>
  </conditionalFormatting>
  <conditionalFormatting sqref="U99:U1048576">
    <cfRule type="cellIs" dxfId="8" priority="5" stopIfTrue="1" operator="greaterThan">
      <formula>0</formula>
    </cfRule>
  </conditionalFormatting>
  <conditionalFormatting sqref="Q99:Q1048576">
    <cfRule type="cellIs" dxfId="7" priority="6" stopIfTrue="1" operator="lessThan">
      <formula>0</formula>
    </cfRule>
  </conditionalFormatting>
  <conditionalFormatting sqref="V5:V98">
    <cfRule type="cellIs" dxfId="6" priority="1" stopIfTrue="1" operator="greaterThan">
      <formula>1</formula>
    </cfRule>
  </conditionalFormatting>
  <conditionalFormatting sqref="U5:U98">
    <cfRule type="cellIs" dxfId="5" priority="2" stopIfTrue="1" operator="greaterThan">
      <formula>0</formula>
    </cfRule>
  </conditionalFormatting>
  <conditionalFormatting sqref="Q5:Q98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9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69" customWidth="1"/>
    <col min="2" max="2" width="7.77734375" style="355" customWidth="1"/>
    <col min="3" max="3" width="7.21875" style="69" hidden="1" customWidth="1"/>
    <col min="4" max="4" width="7.77734375" style="355" customWidth="1"/>
    <col min="5" max="5" width="7.2187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7.21875" style="69" hidden="1" customWidth="1"/>
    <col min="10" max="10" width="7.77734375" style="355" customWidth="1"/>
    <col min="11" max="11" width="7.21875" style="69" hidden="1" customWidth="1"/>
    <col min="12" max="12" width="7.77734375" style="355" customWidth="1"/>
    <col min="13" max="13" width="7.77734375" style="91" customWidth="1"/>
    <col min="14" max="16384" width="8.88671875" style="69"/>
  </cols>
  <sheetData>
    <row r="1" spans="1:13" ht="18.600000000000001" customHeight="1" thickBot="1" x14ac:dyDescent="0.4">
      <c r="A1" s="451" t="s">
        <v>253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</row>
    <row r="2" spans="1:13" ht="14.4" customHeight="1" thickBot="1" x14ac:dyDescent="0.35">
      <c r="A2" s="580" t="s">
        <v>297</v>
      </c>
      <c r="B2" s="344"/>
      <c r="C2" s="172"/>
      <c r="D2" s="344"/>
      <c r="E2" s="172"/>
      <c r="F2" s="344"/>
      <c r="G2" s="314"/>
      <c r="H2" s="344"/>
      <c r="I2" s="172"/>
      <c r="J2" s="344"/>
      <c r="K2" s="172"/>
      <c r="L2" s="344"/>
      <c r="M2" s="314"/>
    </row>
    <row r="3" spans="1:13" ht="14.4" customHeight="1" thickBot="1" x14ac:dyDescent="0.35">
      <c r="A3" s="429" t="s">
        <v>255</v>
      </c>
      <c r="B3" s="430">
        <f>SUBTOTAL(9,B6:B1048576)</f>
        <v>6855359</v>
      </c>
      <c r="C3" s="431">
        <f t="shared" ref="C3:L3" si="0">SUBTOTAL(9,C6:C1048576)</f>
        <v>13</v>
      </c>
      <c r="D3" s="431">
        <f t="shared" si="0"/>
        <v>7914861</v>
      </c>
      <c r="E3" s="431">
        <f t="shared" si="0"/>
        <v>20.927788607200782</v>
      </c>
      <c r="F3" s="431">
        <f t="shared" si="0"/>
        <v>8373345</v>
      </c>
      <c r="G3" s="432">
        <f>IF(B3&lt;&gt;0,F3/B3,"")</f>
        <v>1.2214305625715589</v>
      </c>
      <c r="H3" s="430">
        <f t="shared" si="0"/>
        <v>974732.4099999998</v>
      </c>
      <c r="I3" s="431">
        <f t="shared" si="0"/>
        <v>2</v>
      </c>
      <c r="J3" s="431">
        <f t="shared" si="0"/>
        <v>823777.8</v>
      </c>
      <c r="K3" s="431">
        <f t="shared" si="0"/>
        <v>5.2543542299851769</v>
      </c>
      <c r="L3" s="431">
        <f t="shared" si="0"/>
        <v>2103122.0100000007</v>
      </c>
      <c r="M3" s="433">
        <f>IF(H3&lt;&gt;0,L3/H3,"")</f>
        <v>2.1576403825538142</v>
      </c>
    </row>
    <row r="4" spans="1:13" ht="14.4" customHeight="1" x14ac:dyDescent="0.3">
      <c r="A4" s="571" t="s">
        <v>204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</row>
    <row r="5" spans="1:13" s="89" customFormat="1" ht="14.4" customHeight="1" thickBot="1" x14ac:dyDescent="0.35">
      <c r="A5" s="879"/>
      <c r="B5" s="880">
        <v>2011</v>
      </c>
      <c r="C5" s="881"/>
      <c r="D5" s="881">
        <v>2012</v>
      </c>
      <c r="E5" s="881"/>
      <c r="F5" s="881">
        <v>2013</v>
      </c>
      <c r="G5" s="769" t="s">
        <v>5</v>
      </c>
      <c r="H5" s="880">
        <v>2011</v>
      </c>
      <c r="I5" s="881"/>
      <c r="J5" s="881">
        <v>2012</v>
      </c>
      <c r="K5" s="881"/>
      <c r="L5" s="881">
        <v>2013</v>
      </c>
      <c r="M5" s="769" t="s">
        <v>5</v>
      </c>
    </row>
    <row r="6" spans="1:13" ht="14.4" customHeight="1" x14ac:dyDescent="0.3">
      <c r="A6" s="652" t="s">
        <v>5243</v>
      </c>
      <c r="B6" s="783">
        <v>256</v>
      </c>
      <c r="C6" s="620">
        <v>1</v>
      </c>
      <c r="D6" s="783"/>
      <c r="E6" s="620"/>
      <c r="F6" s="783"/>
      <c r="G6" s="641"/>
      <c r="H6" s="783"/>
      <c r="I6" s="620"/>
      <c r="J6" s="783"/>
      <c r="K6" s="620"/>
      <c r="L6" s="783"/>
      <c r="M6" s="672"/>
    </row>
    <row r="7" spans="1:13" ht="14.4" customHeight="1" x14ac:dyDescent="0.3">
      <c r="A7" s="653" t="s">
        <v>5248</v>
      </c>
      <c r="B7" s="784"/>
      <c r="C7" s="626"/>
      <c r="D7" s="784">
        <v>738</v>
      </c>
      <c r="E7" s="626"/>
      <c r="F7" s="784"/>
      <c r="G7" s="642"/>
      <c r="H7" s="784"/>
      <c r="I7" s="626"/>
      <c r="J7" s="784"/>
      <c r="K7" s="626"/>
      <c r="L7" s="784"/>
      <c r="M7" s="673"/>
    </row>
    <row r="8" spans="1:13" ht="14.4" customHeight="1" x14ac:dyDescent="0.3">
      <c r="A8" s="653" t="s">
        <v>5249</v>
      </c>
      <c r="B8" s="784">
        <v>734</v>
      </c>
      <c r="C8" s="626">
        <v>1</v>
      </c>
      <c r="D8" s="784"/>
      <c r="E8" s="626"/>
      <c r="F8" s="784">
        <v>742</v>
      </c>
      <c r="G8" s="642">
        <v>1.0108991825613078</v>
      </c>
      <c r="H8" s="784"/>
      <c r="I8" s="626"/>
      <c r="J8" s="784"/>
      <c r="K8" s="626"/>
      <c r="L8" s="784"/>
      <c r="M8" s="673"/>
    </row>
    <row r="9" spans="1:13" ht="14.4" customHeight="1" x14ac:dyDescent="0.3">
      <c r="A9" s="653" t="s">
        <v>5252</v>
      </c>
      <c r="B9" s="784">
        <v>109870</v>
      </c>
      <c r="C9" s="626">
        <v>1</v>
      </c>
      <c r="D9" s="784"/>
      <c r="E9" s="626"/>
      <c r="F9" s="784">
        <v>46142</v>
      </c>
      <c r="G9" s="642">
        <v>0.41996905433694365</v>
      </c>
      <c r="H9" s="784"/>
      <c r="I9" s="626"/>
      <c r="J9" s="784"/>
      <c r="K9" s="626"/>
      <c r="L9" s="784"/>
      <c r="M9" s="673"/>
    </row>
    <row r="10" spans="1:13" ht="14.4" customHeight="1" x14ac:dyDescent="0.3">
      <c r="A10" s="653" t="s">
        <v>5254</v>
      </c>
      <c r="B10" s="784">
        <v>1583</v>
      </c>
      <c r="C10" s="626">
        <v>1</v>
      </c>
      <c r="D10" s="784"/>
      <c r="E10" s="626"/>
      <c r="F10" s="784"/>
      <c r="G10" s="642"/>
      <c r="H10" s="784"/>
      <c r="I10" s="626"/>
      <c r="J10" s="784"/>
      <c r="K10" s="626"/>
      <c r="L10" s="784"/>
      <c r="M10" s="673"/>
    </row>
    <row r="11" spans="1:13" ht="14.4" customHeight="1" x14ac:dyDescent="0.3">
      <c r="A11" s="653" t="s">
        <v>5257</v>
      </c>
      <c r="B11" s="784">
        <v>1256</v>
      </c>
      <c r="C11" s="626">
        <v>1</v>
      </c>
      <c r="D11" s="784">
        <v>7830</v>
      </c>
      <c r="E11" s="626">
        <v>6.234076433121019</v>
      </c>
      <c r="F11" s="784">
        <v>11027</v>
      </c>
      <c r="G11" s="642">
        <v>8.779458598726114</v>
      </c>
      <c r="H11" s="784"/>
      <c r="I11" s="626"/>
      <c r="J11" s="784"/>
      <c r="K11" s="626"/>
      <c r="L11" s="784"/>
      <c r="M11" s="673"/>
    </row>
    <row r="12" spans="1:13" ht="14.4" customHeight="1" x14ac:dyDescent="0.3">
      <c r="A12" s="653" t="s">
        <v>6424</v>
      </c>
      <c r="B12" s="784">
        <v>4351</v>
      </c>
      <c r="C12" s="626">
        <v>1</v>
      </c>
      <c r="D12" s="784">
        <v>1959</v>
      </c>
      <c r="E12" s="626">
        <v>0.45024132383360149</v>
      </c>
      <c r="F12" s="784">
        <v>14328</v>
      </c>
      <c r="G12" s="642">
        <v>3.293036083658929</v>
      </c>
      <c r="H12" s="784">
        <v>4005</v>
      </c>
      <c r="I12" s="626">
        <v>1</v>
      </c>
      <c r="J12" s="784">
        <v>17718.07</v>
      </c>
      <c r="K12" s="626">
        <v>4.4239875156054929</v>
      </c>
      <c r="L12" s="784">
        <v>14400.16</v>
      </c>
      <c r="M12" s="673">
        <v>3.5955455680399502</v>
      </c>
    </row>
    <row r="13" spans="1:13" ht="14.4" customHeight="1" x14ac:dyDescent="0.3">
      <c r="A13" s="653" t="s">
        <v>5267</v>
      </c>
      <c r="B13" s="784">
        <v>393609</v>
      </c>
      <c r="C13" s="626">
        <v>1</v>
      </c>
      <c r="D13" s="784">
        <v>382675</v>
      </c>
      <c r="E13" s="626">
        <v>0.97222116364209155</v>
      </c>
      <c r="F13" s="784">
        <v>465467</v>
      </c>
      <c r="G13" s="642">
        <v>1.1825618824772808</v>
      </c>
      <c r="H13" s="784"/>
      <c r="I13" s="626"/>
      <c r="J13" s="784"/>
      <c r="K13" s="626"/>
      <c r="L13" s="784"/>
      <c r="M13" s="673"/>
    </row>
    <row r="14" spans="1:13" ht="14.4" customHeight="1" x14ac:dyDescent="0.3">
      <c r="A14" s="653" t="s">
        <v>6425</v>
      </c>
      <c r="B14" s="784">
        <v>3407995</v>
      </c>
      <c r="C14" s="626">
        <v>1</v>
      </c>
      <c r="D14" s="784">
        <v>4134129</v>
      </c>
      <c r="E14" s="626">
        <v>1.2130678008623839</v>
      </c>
      <c r="F14" s="784">
        <v>3899253</v>
      </c>
      <c r="G14" s="642">
        <v>1.1441486856641514</v>
      </c>
      <c r="H14" s="784"/>
      <c r="I14" s="626"/>
      <c r="J14" s="784"/>
      <c r="K14" s="626"/>
      <c r="L14" s="784"/>
      <c r="M14" s="673"/>
    </row>
    <row r="15" spans="1:13" ht="14.4" customHeight="1" x14ac:dyDescent="0.3">
      <c r="A15" s="653" t="s">
        <v>6426</v>
      </c>
      <c r="B15" s="784">
        <v>1346899</v>
      </c>
      <c r="C15" s="626">
        <v>1</v>
      </c>
      <c r="D15" s="784">
        <v>1444217</v>
      </c>
      <c r="E15" s="626">
        <v>1.0722533760883333</v>
      </c>
      <c r="F15" s="784">
        <v>1538512</v>
      </c>
      <c r="G15" s="642">
        <v>1.1422623374135701</v>
      </c>
      <c r="H15" s="784">
        <v>970727.4099999998</v>
      </c>
      <c r="I15" s="626">
        <v>1</v>
      </c>
      <c r="J15" s="784">
        <v>806059.7300000001</v>
      </c>
      <c r="K15" s="626">
        <v>0.8303667143796839</v>
      </c>
      <c r="L15" s="784">
        <v>2088721.8500000008</v>
      </c>
      <c r="M15" s="673">
        <v>2.1517079135531993</v>
      </c>
    </row>
    <row r="16" spans="1:13" ht="14.4" customHeight="1" x14ac:dyDescent="0.3">
      <c r="A16" s="653" t="s">
        <v>6427</v>
      </c>
      <c r="B16" s="784">
        <v>455568</v>
      </c>
      <c r="C16" s="626">
        <v>1</v>
      </c>
      <c r="D16" s="784">
        <v>367982</v>
      </c>
      <c r="E16" s="626">
        <v>0.8077433006708109</v>
      </c>
      <c r="F16" s="784">
        <v>374717</v>
      </c>
      <c r="G16" s="642">
        <v>0.82252704316369896</v>
      </c>
      <c r="H16" s="784"/>
      <c r="I16" s="626"/>
      <c r="J16" s="784"/>
      <c r="K16" s="626"/>
      <c r="L16" s="784"/>
      <c r="M16" s="673"/>
    </row>
    <row r="17" spans="1:13" ht="14.4" customHeight="1" x14ac:dyDescent="0.3">
      <c r="A17" s="653" t="s">
        <v>6428</v>
      </c>
      <c r="B17" s="784">
        <v>384413</v>
      </c>
      <c r="C17" s="626">
        <v>1</v>
      </c>
      <c r="D17" s="784">
        <v>470907</v>
      </c>
      <c r="E17" s="626">
        <v>1.2250027964715033</v>
      </c>
      <c r="F17" s="784">
        <v>425819</v>
      </c>
      <c r="G17" s="642">
        <v>1.1077122782007893</v>
      </c>
      <c r="H17" s="784"/>
      <c r="I17" s="626"/>
      <c r="J17" s="784"/>
      <c r="K17" s="626"/>
      <c r="L17" s="784"/>
      <c r="M17" s="673"/>
    </row>
    <row r="18" spans="1:13" ht="14.4" customHeight="1" x14ac:dyDescent="0.3">
      <c r="A18" s="653" t="s">
        <v>6429</v>
      </c>
      <c r="B18" s="784">
        <v>699729</v>
      </c>
      <c r="C18" s="626">
        <v>1</v>
      </c>
      <c r="D18" s="784">
        <v>715028</v>
      </c>
      <c r="E18" s="626">
        <v>1.021864178846382</v>
      </c>
      <c r="F18" s="784">
        <v>1088063</v>
      </c>
      <c r="G18" s="642">
        <v>1.5549777128002413</v>
      </c>
      <c r="H18" s="784"/>
      <c r="I18" s="626"/>
      <c r="J18" s="784"/>
      <c r="K18" s="626"/>
      <c r="L18" s="784"/>
      <c r="M18" s="673"/>
    </row>
    <row r="19" spans="1:13" ht="14.4" customHeight="1" thickBot="1" x14ac:dyDescent="0.35">
      <c r="A19" s="786" t="s">
        <v>6430</v>
      </c>
      <c r="B19" s="785">
        <v>49096</v>
      </c>
      <c r="C19" s="632">
        <v>1</v>
      </c>
      <c r="D19" s="785">
        <v>389396</v>
      </c>
      <c r="E19" s="632">
        <v>7.9313182336646566</v>
      </c>
      <c r="F19" s="785">
        <v>509275</v>
      </c>
      <c r="G19" s="643">
        <v>10.37304464722177</v>
      </c>
      <c r="H19" s="785"/>
      <c r="I19" s="632"/>
      <c r="J19" s="785"/>
      <c r="K19" s="632"/>
      <c r="L19" s="785"/>
      <c r="M19" s="674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44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451" t="s">
        <v>254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ht="14.4" customHeight="1" thickBot="1" x14ac:dyDescent="0.35">
      <c r="A2" s="580" t="s">
        <v>297</v>
      </c>
      <c r="B2" s="172"/>
      <c r="C2" s="172"/>
      <c r="D2" s="172"/>
      <c r="E2" s="172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314"/>
      <c r="Q2" s="175"/>
    </row>
    <row r="3" spans="1:17" ht="14.4" customHeight="1" thickBot="1" x14ac:dyDescent="0.35">
      <c r="E3" s="209" t="s">
        <v>255</v>
      </c>
      <c r="F3" s="357">
        <f t="shared" ref="F3:O3" si="0">SUBTOTAL(9,F6:F1048576)</f>
        <v>84888.74</v>
      </c>
      <c r="G3" s="362">
        <f t="shared" si="0"/>
        <v>7830091.4099999992</v>
      </c>
      <c r="H3" s="363"/>
      <c r="I3" s="363"/>
      <c r="J3" s="357">
        <f t="shared" si="0"/>
        <v>107833.58000000002</v>
      </c>
      <c r="K3" s="362">
        <f t="shared" si="0"/>
        <v>8738638.8000000007</v>
      </c>
      <c r="L3" s="363"/>
      <c r="M3" s="363"/>
      <c r="N3" s="357">
        <f t="shared" si="0"/>
        <v>99038.49000000002</v>
      </c>
      <c r="O3" s="362">
        <f t="shared" si="0"/>
        <v>10476467.009999998</v>
      </c>
      <c r="P3" s="297">
        <f>IF(G3=0,"",O3/G3)</f>
        <v>1.3379750581992247</v>
      </c>
      <c r="Q3" s="359">
        <f>IF(N3=0,"",O3/N3)</f>
        <v>105.78177241999546</v>
      </c>
    </row>
    <row r="4" spans="1:17" ht="14.4" customHeight="1" x14ac:dyDescent="0.3">
      <c r="A4" s="521" t="s">
        <v>157</v>
      </c>
      <c r="B4" s="520" t="s">
        <v>205</v>
      </c>
      <c r="C4" s="521" t="s">
        <v>206</v>
      </c>
      <c r="D4" s="522" t="s">
        <v>175</v>
      </c>
      <c r="E4" s="523" t="s">
        <v>14</v>
      </c>
      <c r="F4" s="527">
        <v>2011</v>
      </c>
      <c r="G4" s="528"/>
      <c r="H4" s="361"/>
      <c r="I4" s="361"/>
      <c r="J4" s="527">
        <v>2012</v>
      </c>
      <c r="K4" s="528"/>
      <c r="L4" s="361"/>
      <c r="M4" s="361"/>
      <c r="N4" s="527">
        <v>2013</v>
      </c>
      <c r="O4" s="528"/>
      <c r="P4" s="529" t="s">
        <v>5</v>
      </c>
      <c r="Q4" s="519" t="s">
        <v>208</v>
      </c>
    </row>
    <row r="5" spans="1:17" ht="14.4" customHeight="1" thickBot="1" x14ac:dyDescent="0.35">
      <c r="A5" s="775"/>
      <c r="B5" s="774"/>
      <c r="C5" s="775"/>
      <c r="D5" s="776"/>
      <c r="E5" s="777"/>
      <c r="F5" s="787" t="s">
        <v>176</v>
      </c>
      <c r="G5" s="788" t="s">
        <v>17</v>
      </c>
      <c r="H5" s="789"/>
      <c r="I5" s="789"/>
      <c r="J5" s="787" t="s">
        <v>176</v>
      </c>
      <c r="K5" s="788" t="s">
        <v>17</v>
      </c>
      <c r="L5" s="789"/>
      <c r="M5" s="789"/>
      <c r="N5" s="787" t="s">
        <v>176</v>
      </c>
      <c r="O5" s="788" t="s">
        <v>17</v>
      </c>
      <c r="P5" s="790"/>
      <c r="Q5" s="782"/>
    </row>
    <row r="6" spans="1:17" ht="14.4" customHeight="1" x14ac:dyDescent="0.3">
      <c r="A6" s="619" t="s">
        <v>5270</v>
      </c>
      <c r="B6" s="620" t="s">
        <v>6431</v>
      </c>
      <c r="C6" s="620" t="s">
        <v>5155</v>
      </c>
      <c r="D6" s="620" t="s">
        <v>6432</v>
      </c>
      <c r="E6" s="620" t="s">
        <v>6433</v>
      </c>
      <c r="F6" s="623">
        <v>1</v>
      </c>
      <c r="G6" s="623">
        <v>256</v>
      </c>
      <c r="H6" s="623">
        <v>1</v>
      </c>
      <c r="I6" s="623">
        <v>256</v>
      </c>
      <c r="J6" s="623"/>
      <c r="K6" s="623"/>
      <c r="L6" s="623"/>
      <c r="M6" s="623"/>
      <c r="N6" s="623"/>
      <c r="O6" s="623"/>
      <c r="P6" s="641"/>
      <c r="Q6" s="624"/>
    </row>
    <row r="7" spans="1:17" ht="14.4" customHeight="1" x14ac:dyDescent="0.3">
      <c r="A7" s="625" t="s">
        <v>5316</v>
      </c>
      <c r="B7" s="626" t="s">
        <v>5551</v>
      </c>
      <c r="C7" s="626" t="s">
        <v>5155</v>
      </c>
      <c r="D7" s="626" t="s">
        <v>5237</v>
      </c>
      <c r="E7" s="626" t="s">
        <v>5238</v>
      </c>
      <c r="F7" s="629"/>
      <c r="G7" s="629"/>
      <c r="H7" s="629"/>
      <c r="I7" s="629"/>
      <c r="J7" s="629">
        <v>1</v>
      </c>
      <c r="K7" s="629">
        <v>738</v>
      </c>
      <c r="L7" s="629"/>
      <c r="M7" s="629">
        <v>738</v>
      </c>
      <c r="N7" s="629"/>
      <c r="O7" s="629"/>
      <c r="P7" s="642"/>
      <c r="Q7" s="630"/>
    </row>
    <row r="8" spans="1:17" ht="14.4" customHeight="1" x14ac:dyDescent="0.3">
      <c r="A8" s="625" t="s">
        <v>526</v>
      </c>
      <c r="B8" s="626" t="s">
        <v>5634</v>
      </c>
      <c r="C8" s="626" t="s">
        <v>5155</v>
      </c>
      <c r="D8" s="626" t="s">
        <v>5237</v>
      </c>
      <c r="E8" s="626" t="s">
        <v>5238</v>
      </c>
      <c r="F8" s="629">
        <v>1</v>
      </c>
      <c r="G8" s="629">
        <v>734</v>
      </c>
      <c r="H8" s="629">
        <v>1</v>
      </c>
      <c r="I8" s="629">
        <v>734</v>
      </c>
      <c r="J8" s="629"/>
      <c r="K8" s="629"/>
      <c r="L8" s="629"/>
      <c r="M8" s="629"/>
      <c r="N8" s="629"/>
      <c r="O8" s="629"/>
      <c r="P8" s="642"/>
      <c r="Q8" s="630"/>
    </row>
    <row r="9" spans="1:17" ht="14.4" customHeight="1" x14ac:dyDescent="0.3">
      <c r="A9" s="625" t="s">
        <v>526</v>
      </c>
      <c r="B9" s="626" t="s">
        <v>6207</v>
      </c>
      <c r="C9" s="626" t="s">
        <v>5155</v>
      </c>
      <c r="D9" s="626" t="s">
        <v>5237</v>
      </c>
      <c r="E9" s="626" t="s">
        <v>5238</v>
      </c>
      <c r="F9" s="629"/>
      <c r="G9" s="629"/>
      <c r="H9" s="629"/>
      <c r="I9" s="629"/>
      <c r="J9" s="629"/>
      <c r="K9" s="629"/>
      <c r="L9" s="629"/>
      <c r="M9" s="629"/>
      <c r="N9" s="629">
        <v>1</v>
      </c>
      <c r="O9" s="629">
        <v>742</v>
      </c>
      <c r="P9" s="642"/>
      <c r="Q9" s="630">
        <v>742</v>
      </c>
    </row>
    <row r="10" spans="1:17" ht="14.4" customHeight="1" x14ac:dyDescent="0.3">
      <c r="A10" s="625" t="s">
        <v>6211</v>
      </c>
      <c r="B10" s="626" t="s">
        <v>6434</v>
      </c>
      <c r="C10" s="626" t="s">
        <v>5155</v>
      </c>
      <c r="D10" s="626" t="s">
        <v>6435</v>
      </c>
      <c r="E10" s="626" t="s">
        <v>6436</v>
      </c>
      <c r="F10" s="629">
        <v>8</v>
      </c>
      <c r="G10" s="629">
        <v>74088</v>
      </c>
      <c r="H10" s="629">
        <v>1</v>
      </c>
      <c r="I10" s="629">
        <v>9261</v>
      </c>
      <c r="J10" s="629"/>
      <c r="K10" s="629"/>
      <c r="L10" s="629"/>
      <c r="M10" s="629"/>
      <c r="N10" s="629">
        <v>4</v>
      </c>
      <c r="O10" s="629">
        <v>37348</v>
      </c>
      <c r="P10" s="642">
        <v>0.50410322859302448</v>
      </c>
      <c r="Q10" s="630">
        <v>9337</v>
      </c>
    </row>
    <row r="11" spans="1:17" ht="14.4" customHeight="1" x14ac:dyDescent="0.3">
      <c r="A11" s="625" t="s">
        <v>6211</v>
      </c>
      <c r="B11" s="626" t="s">
        <v>6434</v>
      </c>
      <c r="C11" s="626" t="s">
        <v>5155</v>
      </c>
      <c r="D11" s="626" t="s">
        <v>6437</v>
      </c>
      <c r="E11" s="626" t="s">
        <v>6438</v>
      </c>
      <c r="F11" s="629">
        <v>5</v>
      </c>
      <c r="G11" s="629">
        <v>6140</v>
      </c>
      <c r="H11" s="629">
        <v>1</v>
      </c>
      <c r="I11" s="629">
        <v>1228</v>
      </c>
      <c r="J11" s="629"/>
      <c r="K11" s="629"/>
      <c r="L11" s="629"/>
      <c r="M11" s="629"/>
      <c r="N11" s="629">
        <v>1</v>
      </c>
      <c r="O11" s="629">
        <v>1245</v>
      </c>
      <c r="P11" s="642">
        <v>0.20276872964169382</v>
      </c>
      <c r="Q11" s="630">
        <v>1245</v>
      </c>
    </row>
    <row r="12" spans="1:17" ht="14.4" customHeight="1" x14ac:dyDescent="0.3">
      <c r="A12" s="625" t="s">
        <v>6211</v>
      </c>
      <c r="B12" s="626" t="s">
        <v>6434</v>
      </c>
      <c r="C12" s="626" t="s">
        <v>5155</v>
      </c>
      <c r="D12" s="626" t="s">
        <v>6439</v>
      </c>
      <c r="E12" s="626" t="s">
        <v>6440</v>
      </c>
      <c r="F12" s="629">
        <v>3</v>
      </c>
      <c r="G12" s="629">
        <v>6633</v>
      </c>
      <c r="H12" s="629">
        <v>1</v>
      </c>
      <c r="I12" s="629">
        <v>2211</v>
      </c>
      <c r="J12" s="629"/>
      <c r="K12" s="629"/>
      <c r="L12" s="629"/>
      <c r="M12" s="629"/>
      <c r="N12" s="629"/>
      <c r="O12" s="629"/>
      <c r="P12" s="642"/>
      <c r="Q12" s="630"/>
    </row>
    <row r="13" spans="1:17" ht="14.4" customHeight="1" x14ac:dyDescent="0.3">
      <c r="A13" s="625" t="s">
        <v>6211</v>
      </c>
      <c r="B13" s="626" t="s">
        <v>6434</v>
      </c>
      <c r="C13" s="626" t="s">
        <v>5155</v>
      </c>
      <c r="D13" s="626" t="s">
        <v>6441</v>
      </c>
      <c r="E13" s="626" t="s">
        <v>6442</v>
      </c>
      <c r="F13" s="629">
        <v>9</v>
      </c>
      <c r="G13" s="629">
        <v>5031</v>
      </c>
      <c r="H13" s="629">
        <v>1</v>
      </c>
      <c r="I13" s="629">
        <v>559</v>
      </c>
      <c r="J13" s="629"/>
      <c r="K13" s="629"/>
      <c r="L13" s="629"/>
      <c r="M13" s="629"/>
      <c r="N13" s="629"/>
      <c r="O13" s="629"/>
      <c r="P13" s="642"/>
      <c r="Q13" s="630"/>
    </row>
    <row r="14" spans="1:17" ht="14.4" customHeight="1" x14ac:dyDescent="0.3">
      <c r="A14" s="625" t="s">
        <v>6211</v>
      </c>
      <c r="B14" s="626" t="s">
        <v>6434</v>
      </c>
      <c r="C14" s="626" t="s">
        <v>5155</v>
      </c>
      <c r="D14" s="626" t="s">
        <v>6443</v>
      </c>
      <c r="E14" s="626" t="s">
        <v>6444</v>
      </c>
      <c r="F14" s="629">
        <v>4</v>
      </c>
      <c r="G14" s="629">
        <v>1452</v>
      </c>
      <c r="H14" s="629">
        <v>1</v>
      </c>
      <c r="I14" s="629">
        <v>363</v>
      </c>
      <c r="J14" s="629"/>
      <c r="K14" s="629"/>
      <c r="L14" s="629"/>
      <c r="M14" s="629"/>
      <c r="N14" s="629"/>
      <c r="O14" s="629"/>
      <c r="P14" s="642"/>
      <c r="Q14" s="630"/>
    </row>
    <row r="15" spans="1:17" ht="14.4" customHeight="1" x14ac:dyDescent="0.3">
      <c r="A15" s="625" t="s">
        <v>6211</v>
      </c>
      <c r="B15" s="626" t="s">
        <v>6434</v>
      </c>
      <c r="C15" s="626" t="s">
        <v>5155</v>
      </c>
      <c r="D15" s="626" t="s">
        <v>6445</v>
      </c>
      <c r="E15" s="626" t="s">
        <v>6446</v>
      </c>
      <c r="F15" s="629">
        <v>9</v>
      </c>
      <c r="G15" s="629">
        <v>8982</v>
      </c>
      <c r="H15" s="629">
        <v>1</v>
      </c>
      <c r="I15" s="629">
        <v>998</v>
      </c>
      <c r="J15" s="629"/>
      <c r="K15" s="629"/>
      <c r="L15" s="629"/>
      <c r="M15" s="629"/>
      <c r="N15" s="629"/>
      <c r="O15" s="629"/>
      <c r="P15" s="642"/>
      <c r="Q15" s="630"/>
    </row>
    <row r="16" spans="1:17" ht="14.4" customHeight="1" x14ac:dyDescent="0.3">
      <c r="A16" s="625" t="s">
        <v>6211</v>
      </c>
      <c r="B16" s="626" t="s">
        <v>6434</v>
      </c>
      <c r="C16" s="626" t="s">
        <v>5155</v>
      </c>
      <c r="D16" s="626" t="s">
        <v>6447</v>
      </c>
      <c r="E16" s="626" t="s">
        <v>6448</v>
      </c>
      <c r="F16" s="629">
        <v>1</v>
      </c>
      <c r="G16" s="629">
        <v>7544</v>
      </c>
      <c r="H16" s="629">
        <v>1</v>
      </c>
      <c r="I16" s="629">
        <v>7544</v>
      </c>
      <c r="J16" s="629"/>
      <c r="K16" s="629"/>
      <c r="L16" s="629"/>
      <c r="M16" s="629"/>
      <c r="N16" s="629">
        <v>1</v>
      </c>
      <c r="O16" s="629">
        <v>7549</v>
      </c>
      <c r="P16" s="642">
        <v>1.0006627783669142</v>
      </c>
      <c r="Q16" s="630">
        <v>7549</v>
      </c>
    </row>
    <row r="17" spans="1:17" ht="14.4" customHeight="1" x14ac:dyDescent="0.3">
      <c r="A17" s="625" t="s">
        <v>6213</v>
      </c>
      <c r="B17" s="626" t="s">
        <v>6449</v>
      </c>
      <c r="C17" s="626" t="s">
        <v>5155</v>
      </c>
      <c r="D17" s="626" t="s">
        <v>6450</v>
      </c>
      <c r="E17" s="626" t="s">
        <v>6451</v>
      </c>
      <c r="F17" s="629">
        <v>1</v>
      </c>
      <c r="G17" s="629">
        <v>218</v>
      </c>
      <c r="H17" s="629">
        <v>1</v>
      </c>
      <c r="I17" s="629">
        <v>218</v>
      </c>
      <c r="J17" s="629"/>
      <c r="K17" s="629"/>
      <c r="L17" s="629"/>
      <c r="M17" s="629"/>
      <c r="N17" s="629"/>
      <c r="O17" s="629"/>
      <c r="P17" s="642"/>
      <c r="Q17" s="630"/>
    </row>
    <row r="18" spans="1:17" ht="14.4" customHeight="1" x14ac:dyDescent="0.3">
      <c r="A18" s="625" t="s">
        <v>6213</v>
      </c>
      <c r="B18" s="626" t="s">
        <v>6449</v>
      </c>
      <c r="C18" s="626" t="s">
        <v>5155</v>
      </c>
      <c r="D18" s="626" t="s">
        <v>6452</v>
      </c>
      <c r="E18" s="626" t="s">
        <v>6453</v>
      </c>
      <c r="F18" s="629">
        <v>1</v>
      </c>
      <c r="G18" s="629">
        <v>1109</v>
      </c>
      <c r="H18" s="629">
        <v>1</v>
      </c>
      <c r="I18" s="629">
        <v>1109</v>
      </c>
      <c r="J18" s="629"/>
      <c r="K18" s="629"/>
      <c r="L18" s="629"/>
      <c r="M18" s="629"/>
      <c r="N18" s="629"/>
      <c r="O18" s="629"/>
      <c r="P18" s="642"/>
      <c r="Q18" s="630"/>
    </row>
    <row r="19" spans="1:17" ht="14.4" customHeight="1" x14ac:dyDescent="0.3">
      <c r="A19" s="625" t="s">
        <v>6213</v>
      </c>
      <c r="B19" s="626" t="s">
        <v>6449</v>
      </c>
      <c r="C19" s="626" t="s">
        <v>5155</v>
      </c>
      <c r="D19" s="626" t="s">
        <v>6432</v>
      </c>
      <c r="E19" s="626" t="s">
        <v>6433</v>
      </c>
      <c r="F19" s="629">
        <v>1</v>
      </c>
      <c r="G19" s="629">
        <v>256</v>
      </c>
      <c r="H19" s="629">
        <v>1</v>
      </c>
      <c r="I19" s="629">
        <v>256</v>
      </c>
      <c r="J19" s="629"/>
      <c r="K19" s="629"/>
      <c r="L19" s="629"/>
      <c r="M19" s="629"/>
      <c r="N19" s="629"/>
      <c r="O19" s="629"/>
      <c r="P19" s="642"/>
      <c r="Q19" s="630"/>
    </row>
    <row r="20" spans="1:17" ht="14.4" customHeight="1" x14ac:dyDescent="0.3">
      <c r="A20" s="625" t="s">
        <v>6216</v>
      </c>
      <c r="B20" s="626" t="s">
        <v>6454</v>
      </c>
      <c r="C20" s="626" t="s">
        <v>5155</v>
      </c>
      <c r="D20" s="626" t="s">
        <v>6455</v>
      </c>
      <c r="E20" s="626" t="s">
        <v>6456</v>
      </c>
      <c r="F20" s="629"/>
      <c r="G20" s="629"/>
      <c r="H20" s="629"/>
      <c r="I20" s="629"/>
      <c r="J20" s="629">
        <v>3</v>
      </c>
      <c r="K20" s="629">
        <v>321</v>
      </c>
      <c r="L20" s="629"/>
      <c r="M20" s="629">
        <v>107</v>
      </c>
      <c r="N20" s="629">
        <v>8</v>
      </c>
      <c r="O20" s="629">
        <v>864</v>
      </c>
      <c r="P20" s="642"/>
      <c r="Q20" s="630">
        <v>108</v>
      </c>
    </row>
    <row r="21" spans="1:17" ht="14.4" customHeight="1" x14ac:dyDescent="0.3">
      <c r="A21" s="625" t="s">
        <v>6216</v>
      </c>
      <c r="B21" s="626" t="s">
        <v>6454</v>
      </c>
      <c r="C21" s="626" t="s">
        <v>5155</v>
      </c>
      <c r="D21" s="626" t="s">
        <v>6457</v>
      </c>
      <c r="E21" s="626" t="s">
        <v>6458</v>
      </c>
      <c r="F21" s="629">
        <v>2</v>
      </c>
      <c r="G21" s="629">
        <v>326</v>
      </c>
      <c r="H21" s="629">
        <v>1</v>
      </c>
      <c r="I21" s="629">
        <v>163</v>
      </c>
      <c r="J21" s="629">
        <v>6</v>
      </c>
      <c r="K21" s="629">
        <v>978</v>
      </c>
      <c r="L21" s="629">
        <v>3</v>
      </c>
      <c r="M21" s="629">
        <v>163</v>
      </c>
      <c r="N21" s="629">
        <v>5</v>
      </c>
      <c r="O21" s="629">
        <v>820</v>
      </c>
      <c r="P21" s="642">
        <v>2.5153374233128836</v>
      </c>
      <c r="Q21" s="630">
        <v>164</v>
      </c>
    </row>
    <row r="22" spans="1:17" ht="14.4" customHeight="1" x14ac:dyDescent="0.3">
      <c r="A22" s="625" t="s">
        <v>6216</v>
      </c>
      <c r="B22" s="626" t="s">
        <v>6454</v>
      </c>
      <c r="C22" s="626" t="s">
        <v>5155</v>
      </c>
      <c r="D22" s="626" t="s">
        <v>6459</v>
      </c>
      <c r="E22" s="626" t="s">
        <v>6460</v>
      </c>
      <c r="F22" s="629"/>
      <c r="G22" s="629"/>
      <c r="H22" s="629"/>
      <c r="I22" s="629"/>
      <c r="J22" s="629"/>
      <c r="K22" s="629"/>
      <c r="L22" s="629"/>
      <c r="M22" s="629"/>
      <c r="N22" s="629">
        <v>1</v>
      </c>
      <c r="O22" s="629">
        <v>95</v>
      </c>
      <c r="P22" s="642"/>
      <c r="Q22" s="630">
        <v>95</v>
      </c>
    </row>
    <row r="23" spans="1:17" ht="14.4" customHeight="1" x14ac:dyDescent="0.3">
      <c r="A23" s="625" t="s">
        <v>6216</v>
      </c>
      <c r="B23" s="626" t="s">
        <v>6454</v>
      </c>
      <c r="C23" s="626" t="s">
        <v>5155</v>
      </c>
      <c r="D23" s="626" t="s">
        <v>6461</v>
      </c>
      <c r="E23" s="626" t="s">
        <v>6460</v>
      </c>
      <c r="F23" s="629"/>
      <c r="G23" s="629"/>
      <c r="H23" s="629"/>
      <c r="I23" s="629"/>
      <c r="J23" s="629"/>
      <c r="K23" s="629"/>
      <c r="L23" s="629"/>
      <c r="M23" s="629"/>
      <c r="N23" s="629">
        <v>1</v>
      </c>
      <c r="O23" s="629">
        <v>127</v>
      </c>
      <c r="P23" s="642"/>
      <c r="Q23" s="630">
        <v>127</v>
      </c>
    </row>
    <row r="24" spans="1:17" ht="14.4" customHeight="1" x14ac:dyDescent="0.3">
      <c r="A24" s="625" t="s">
        <v>6216</v>
      </c>
      <c r="B24" s="626" t="s">
        <v>6454</v>
      </c>
      <c r="C24" s="626" t="s">
        <v>5155</v>
      </c>
      <c r="D24" s="626" t="s">
        <v>6462</v>
      </c>
      <c r="E24" s="626" t="s">
        <v>6463</v>
      </c>
      <c r="F24" s="629"/>
      <c r="G24" s="629"/>
      <c r="H24" s="629"/>
      <c r="I24" s="629"/>
      <c r="J24" s="629"/>
      <c r="K24" s="629"/>
      <c r="L24" s="629"/>
      <c r="M24" s="629"/>
      <c r="N24" s="629">
        <v>1</v>
      </c>
      <c r="O24" s="629">
        <v>37</v>
      </c>
      <c r="P24" s="642"/>
      <c r="Q24" s="630">
        <v>37</v>
      </c>
    </row>
    <row r="25" spans="1:17" ht="14.4" customHeight="1" x14ac:dyDescent="0.3">
      <c r="A25" s="625" t="s">
        <v>6216</v>
      </c>
      <c r="B25" s="626" t="s">
        <v>6454</v>
      </c>
      <c r="C25" s="626" t="s">
        <v>5155</v>
      </c>
      <c r="D25" s="626" t="s">
        <v>6464</v>
      </c>
      <c r="E25" s="626" t="s">
        <v>6465</v>
      </c>
      <c r="F25" s="629">
        <v>1</v>
      </c>
      <c r="G25" s="629">
        <v>166</v>
      </c>
      <c r="H25" s="629">
        <v>1</v>
      </c>
      <c r="I25" s="629">
        <v>166</v>
      </c>
      <c r="J25" s="629">
        <v>4</v>
      </c>
      <c r="K25" s="629">
        <v>664</v>
      </c>
      <c r="L25" s="629">
        <v>4</v>
      </c>
      <c r="M25" s="629">
        <v>166</v>
      </c>
      <c r="N25" s="629">
        <v>2</v>
      </c>
      <c r="O25" s="629">
        <v>334</v>
      </c>
      <c r="P25" s="642">
        <v>2.0120481927710845</v>
      </c>
      <c r="Q25" s="630">
        <v>167</v>
      </c>
    </row>
    <row r="26" spans="1:17" ht="14.4" customHeight="1" x14ac:dyDescent="0.3">
      <c r="A26" s="625" t="s">
        <v>6216</v>
      </c>
      <c r="B26" s="626" t="s">
        <v>6454</v>
      </c>
      <c r="C26" s="626" t="s">
        <v>5155</v>
      </c>
      <c r="D26" s="626" t="s">
        <v>6466</v>
      </c>
      <c r="E26" s="626" t="s">
        <v>6467</v>
      </c>
      <c r="F26" s="629"/>
      <c r="G26" s="629"/>
      <c r="H26" s="629"/>
      <c r="I26" s="629"/>
      <c r="J26" s="629">
        <v>1</v>
      </c>
      <c r="K26" s="629">
        <v>235</v>
      </c>
      <c r="L26" s="629"/>
      <c r="M26" s="629">
        <v>235</v>
      </c>
      <c r="N26" s="629">
        <v>3</v>
      </c>
      <c r="O26" s="629">
        <v>711</v>
      </c>
      <c r="P26" s="642"/>
      <c r="Q26" s="630">
        <v>237</v>
      </c>
    </row>
    <row r="27" spans="1:17" ht="14.4" customHeight="1" x14ac:dyDescent="0.3">
      <c r="A27" s="625" t="s">
        <v>6216</v>
      </c>
      <c r="B27" s="626" t="s">
        <v>6454</v>
      </c>
      <c r="C27" s="626" t="s">
        <v>5155</v>
      </c>
      <c r="D27" s="626" t="s">
        <v>6468</v>
      </c>
      <c r="E27" s="626" t="s">
        <v>6469</v>
      </c>
      <c r="F27" s="629"/>
      <c r="G27" s="629"/>
      <c r="H27" s="629"/>
      <c r="I27" s="629"/>
      <c r="J27" s="629">
        <v>1</v>
      </c>
      <c r="K27" s="629">
        <v>660</v>
      </c>
      <c r="L27" s="629"/>
      <c r="M27" s="629">
        <v>660</v>
      </c>
      <c r="N27" s="629">
        <v>4</v>
      </c>
      <c r="O27" s="629">
        <v>2656</v>
      </c>
      <c r="P27" s="642"/>
      <c r="Q27" s="630">
        <v>664</v>
      </c>
    </row>
    <row r="28" spans="1:17" ht="14.4" customHeight="1" x14ac:dyDescent="0.3">
      <c r="A28" s="625" t="s">
        <v>6216</v>
      </c>
      <c r="B28" s="626" t="s">
        <v>6454</v>
      </c>
      <c r="C28" s="626" t="s">
        <v>5155</v>
      </c>
      <c r="D28" s="626" t="s">
        <v>6470</v>
      </c>
      <c r="E28" s="626" t="s">
        <v>6471</v>
      </c>
      <c r="F28" s="629">
        <v>4</v>
      </c>
      <c r="G28" s="629">
        <v>312</v>
      </c>
      <c r="H28" s="629">
        <v>1</v>
      </c>
      <c r="I28" s="629">
        <v>78</v>
      </c>
      <c r="J28" s="629">
        <v>23</v>
      </c>
      <c r="K28" s="629">
        <v>1794</v>
      </c>
      <c r="L28" s="629">
        <v>5.75</v>
      </c>
      <c r="M28" s="629">
        <v>78</v>
      </c>
      <c r="N28" s="629">
        <v>2</v>
      </c>
      <c r="O28" s="629">
        <v>158</v>
      </c>
      <c r="P28" s="642">
        <v>0.50641025641025639</v>
      </c>
      <c r="Q28" s="630">
        <v>79</v>
      </c>
    </row>
    <row r="29" spans="1:17" ht="14.4" customHeight="1" x14ac:dyDescent="0.3">
      <c r="A29" s="625" t="s">
        <v>6216</v>
      </c>
      <c r="B29" s="626" t="s">
        <v>6454</v>
      </c>
      <c r="C29" s="626" t="s">
        <v>5155</v>
      </c>
      <c r="D29" s="626" t="s">
        <v>6472</v>
      </c>
      <c r="E29" s="626" t="s">
        <v>6473</v>
      </c>
      <c r="F29" s="629">
        <v>1</v>
      </c>
      <c r="G29" s="629">
        <v>452</v>
      </c>
      <c r="H29" s="629">
        <v>1</v>
      </c>
      <c r="I29" s="629">
        <v>452</v>
      </c>
      <c r="J29" s="629">
        <v>7</v>
      </c>
      <c r="K29" s="629">
        <v>3178</v>
      </c>
      <c r="L29" s="629">
        <v>7.0309734513274336</v>
      </c>
      <c r="M29" s="629">
        <v>454</v>
      </c>
      <c r="N29" s="629">
        <v>11</v>
      </c>
      <c r="O29" s="629">
        <v>5027</v>
      </c>
      <c r="P29" s="642">
        <v>11.121681415929203</v>
      </c>
      <c r="Q29" s="630">
        <v>457</v>
      </c>
    </row>
    <row r="30" spans="1:17" ht="14.4" customHeight="1" x14ac:dyDescent="0.3">
      <c r="A30" s="625" t="s">
        <v>6216</v>
      </c>
      <c r="B30" s="626" t="s">
        <v>6454</v>
      </c>
      <c r="C30" s="626" t="s">
        <v>5155</v>
      </c>
      <c r="D30" s="626" t="s">
        <v>6474</v>
      </c>
      <c r="E30" s="626" t="s">
        <v>6475</v>
      </c>
      <c r="F30" s="629"/>
      <c r="G30" s="629"/>
      <c r="H30" s="629"/>
      <c r="I30" s="629"/>
      <c r="J30" s="629"/>
      <c r="K30" s="629"/>
      <c r="L30" s="629"/>
      <c r="M30" s="629"/>
      <c r="N30" s="629">
        <v>1</v>
      </c>
      <c r="O30" s="629">
        <v>198</v>
      </c>
      <c r="P30" s="642"/>
      <c r="Q30" s="630">
        <v>198</v>
      </c>
    </row>
    <row r="31" spans="1:17" ht="14.4" customHeight="1" x14ac:dyDescent="0.3">
      <c r="A31" s="625" t="s">
        <v>6476</v>
      </c>
      <c r="B31" s="626" t="s">
        <v>6477</v>
      </c>
      <c r="C31" s="626" t="s">
        <v>5139</v>
      </c>
      <c r="D31" s="626" t="s">
        <v>6478</v>
      </c>
      <c r="E31" s="626" t="s">
        <v>6479</v>
      </c>
      <c r="F31" s="629"/>
      <c r="G31" s="629"/>
      <c r="H31" s="629"/>
      <c r="I31" s="629"/>
      <c r="J31" s="629">
        <v>0.3</v>
      </c>
      <c r="K31" s="629">
        <v>649.59</v>
      </c>
      <c r="L31" s="629"/>
      <c r="M31" s="629">
        <v>2165.3000000000002</v>
      </c>
      <c r="N31" s="629">
        <v>0.5</v>
      </c>
      <c r="O31" s="629">
        <v>1092.1600000000001</v>
      </c>
      <c r="P31" s="642"/>
      <c r="Q31" s="630">
        <v>2184.3200000000002</v>
      </c>
    </row>
    <row r="32" spans="1:17" ht="14.4" customHeight="1" x14ac:dyDescent="0.3">
      <c r="A32" s="625" t="s">
        <v>6476</v>
      </c>
      <c r="B32" s="626" t="s">
        <v>6477</v>
      </c>
      <c r="C32" s="626" t="s">
        <v>5782</v>
      </c>
      <c r="D32" s="626" t="s">
        <v>6480</v>
      </c>
      <c r="E32" s="626" t="s">
        <v>6481</v>
      </c>
      <c r="F32" s="629">
        <v>900</v>
      </c>
      <c r="G32" s="629">
        <v>4005</v>
      </c>
      <c r="H32" s="629">
        <v>1</v>
      </c>
      <c r="I32" s="629">
        <v>4.45</v>
      </c>
      <c r="J32" s="629">
        <v>800</v>
      </c>
      <c r="K32" s="629">
        <v>4496</v>
      </c>
      <c r="L32" s="629">
        <v>1.1225967540574282</v>
      </c>
      <c r="M32" s="629">
        <v>5.62</v>
      </c>
      <c r="N32" s="629"/>
      <c r="O32" s="629"/>
      <c r="P32" s="642"/>
      <c r="Q32" s="630"/>
    </row>
    <row r="33" spans="1:17" ht="14.4" customHeight="1" x14ac:dyDescent="0.3">
      <c r="A33" s="625" t="s">
        <v>6476</v>
      </c>
      <c r="B33" s="626" t="s">
        <v>6477</v>
      </c>
      <c r="C33" s="626" t="s">
        <v>5782</v>
      </c>
      <c r="D33" s="626" t="s">
        <v>6482</v>
      </c>
      <c r="E33" s="626" t="s">
        <v>6483</v>
      </c>
      <c r="F33" s="629"/>
      <c r="G33" s="629"/>
      <c r="H33" s="629"/>
      <c r="I33" s="629"/>
      <c r="J33" s="629">
        <v>404</v>
      </c>
      <c r="K33" s="629">
        <v>12572.48</v>
      </c>
      <c r="L33" s="629"/>
      <c r="M33" s="629">
        <v>31.119999999999997</v>
      </c>
      <c r="N33" s="629">
        <v>400</v>
      </c>
      <c r="O33" s="629">
        <v>13308</v>
      </c>
      <c r="P33" s="642"/>
      <c r="Q33" s="630">
        <v>33.270000000000003</v>
      </c>
    </row>
    <row r="34" spans="1:17" ht="14.4" customHeight="1" x14ac:dyDescent="0.3">
      <c r="A34" s="625" t="s">
        <v>6476</v>
      </c>
      <c r="B34" s="626" t="s">
        <v>6477</v>
      </c>
      <c r="C34" s="626" t="s">
        <v>5782</v>
      </c>
      <c r="D34" s="626" t="s">
        <v>6484</v>
      </c>
      <c r="E34" s="626" t="s">
        <v>6485</v>
      </c>
      <c r="F34" s="629">
        <v>0</v>
      </c>
      <c r="G34" s="629">
        <v>0</v>
      </c>
      <c r="H34" s="629"/>
      <c r="I34" s="629"/>
      <c r="J34" s="629"/>
      <c r="K34" s="629"/>
      <c r="L34" s="629"/>
      <c r="M34" s="629"/>
      <c r="N34" s="629"/>
      <c r="O34" s="629"/>
      <c r="P34" s="642"/>
      <c r="Q34" s="630"/>
    </row>
    <row r="35" spans="1:17" ht="14.4" customHeight="1" x14ac:dyDescent="0.3">
      <c r="A35" s="625" t="s">
        <v>6476</v>
      </c>
      <c r="B35" s="626" t="s">
        <v>6477</v>
      </c>
      <c r="C35" s="626" t="s">
        <v>5155</v>
      </c>
      <c r="D35" s="626" t="s">
        <v>6486</v>
      </c>
      <c r="E35" s="626" t="s">
        <v>6487</v>
      </c>
      <c r="F35" s="629">
        <v>1</v>
      </c>
      <c r="G35" s="629">
        <v>645</v>
      </c>
      <c r="H35" s="629">
        <v>1</v>
      </c>
      <c r="I35" s="629">
        <v>645</v>
      </c>
      <c r="J35" s="629"/>
      <c r="K35" s="629"/>
      <c r="L35" s="629"/>
      <c r="M35" s="629"/>
      <c r="N35" s="629"/>
      <c r="O35" s="629"/>
      <c r="P35" s="642"/>
      <c r="Q35" s="630"/>
    </row>
    <row r="36" spans="1:17" ht="14.4" customHeight="1" x14ac:dyDescent="0.3">
      <c r="A36" s="625" t="s">
        <v>6476</v>
      </c>
      <c r="B36" s="626" t="s">
        <v>6477</v>
      </c>
      <c r="C36" s="626" t="s">
        <v>5155</v>
      </c>
      <c r="D36" s="626" t="s">
        <v>6488</v>
      </c>
      <c r="E36" s="626" t="s">
        <v>6489</v>
      </c>
      <c r="F36" s="629">
        <v>1</v>
      </c>
      <c r="G36" s="629">
        <v>1548</v>
      </c>
      <c r="H36" s="629">
        <v>1</v>
      </c>
      <c r="I36" s="629">
        <v>1548</v>
      </c>
      <c r="J36" s="629">
        <v>1</v>
      </c>
      <c r="K36" s="629">
        <v>1550</v>
      </c>
      <c r="L36" s="629">
        <v>1.0012919896640826</v>
      </c>
      <c r="M36" s="629">
        <v>1550</v>
      </c>
      <c r="N36" s="629"/>
      <c r="O36" s="629"/>
      <c r="P36" s="642"/>
      <c r="Q36" s="630"/>
    </row>
    <row r="37" spans="1:17" ht="14.4" customHeight="1" x14ac:dyDescent="0.3">
      <c r="A37" s="625" t="s">
        <v>6476</v>
      </c>
      <c r="B37" s="626" t="s">
        <v>6477</v>
      </c>
      <c r="C37" s="626" t="s">
        <v>5155</v>
      </c>
      <c r="D37" s="626" t="s">
        <v>6490</v>
      </c>
      <c r="E37" s="626" t="s">
        <v>6491</v>
      </c>
      <c r="F37" s="629">
        <v>1</v>
      </c>
      <c r="G37" s="629">
        <v>1749</v>
      </c>
      <c r="H37" s="629">
        <v>1</v>
      </c>
      <c r="I37" s="629">
        <v>1749</v>
      </c>
      <c r="J37" s="629"/>
      <c r="K37" s="629"/>
      <c r="L37" s="629"/>
      <c r="M37" s="629"/>
      <c r="N37" s="629"/>
      <c r="O37" s="629"/>
      <c r="P37" s="642"/>
      <c r="Q37" s="630"/>
    </row>
    <row r="38" spans="1:17" ht="14.4" customHeight="1" x14ac:dyDescent="0.3">
      <c r="A38" s="625" t="s">
        <v>6476</v>
      </c>
      <c r="B38" s="626" t="s">
        <v>6477</v>
      </c>
      <c r="C38" s="626" t="s">
        <v>5155</v>
      </c>
      <c r="D38" s="626" t="s">
        <v>6492</v>
      </c>
      <c r="E38" s="626" t="s">
        <v>6493</v>
      </c>
      <c r="F38" s="629">
        <v>1</v>
      </c>
      <c r="G38" s="629">
        <v>409</v>
      </c>
      <c r="H38" s="629">
        <v>1</v>
      </c>
      <c r="I38" s="629">
        <v>409</v>
      </c>
      <c r="J38" s="629">
        <v>1</v>
      </c>
      <c r="K38" s="629">
        <v>409</v>
      </c>
      <c r="L38" s="629">
        <v>1</v>
      </c>
      <c r="M38" s="629">
        <v>409</v>
      </c>
      <c r="N38" s="629"/>
      <c r="O38" s="629"/>
      <c r="P38" s="642"/>
      <c r="Q38" s="630"/>
    </row>
    <row r="39" spans="1:17" ht="14.4" customHeight="1" x14ac:dyDescent="0.3">
      <c r="A39" s="625" t="s">
        <v>6476</v>
      </c>
      <c r="B39" s="626" t="s">
        <v>6477</v>
      </c>
      <c r="C39" s="626" t="s">
        <v>5155</v>
      </c>
      <c r="D39" s="626" t="s">
        <v>6494</v>
      </c>
      <c r="E39" s="626" t="s">
        <v>6495</v>
      </c>
      <c r="F39" s="629"/>
      <c r="G39" s="629"/>
      <c r="H39" s="629"/>
      <c r="I39" s="629"/>
      <c r="J39" s="629"/>
      <c r="K39" s="629"/>
      <c r="L39" s="629"/>
      <c r="M39" s="629"/>
      <c r="N39" s="629">
        <v>1</v>
      </c>
      <c r="O39" s="629">
        <v>14328</v>
      </c>
      <c r="P39" s="642"/>
      <c r="Q39" s="630">
        <v>14328</v>
      </c>
    </row>
    <row r="40" spans="1:17" ht="14.4" customHeight="1" x14ac:dyDescent="0.3">
      <c r="A40" s="625" t="s">
        <v>6226</v>
      </c>
      <c r="B40" s="626" t="s">
        <v>6434</v>
      </c>
      <c r="C40" s="626" t="s">
        <v>5155</v>
      </c>
      <c r="D40" s="626" t="s">
        <v>6435</v>
      </c>
      <c r="E40" s="626" t="s">
        <v>6436</v>
      </c>
      <c r="F40" s="629"/>
      <c r="G40" s="629"/>
      <c r="H40" s="629"/>
      <c r="I40" s="629"/>
      <c r="J40" s="629">
        <v>2</v>
      </c>
      <c r="K40" s="629">
        <v>18590</v>
      </c>
      <c r="L40" s="629"/>
      <c r="M40" s="629">
        <v>9295</v>
      </c>
      <c r="N40" s="629">
        <v>6</v>
      </c>
      <c r="O40" s="629">
        <v>56022</v>
      </c>
      <c r="P40" s="642"/>
      <c r="Q40" s="630">
        <v>9337</v>
      </c>
    </row>
    <row r="41" spans="1:17" ht="14.4" customHeight="1" x14ac:dyDescent="0.3">
      <c r="A41" s="625" t="s">
        <v>6226</v>
      </c>
      <c r="B41" s="626" t="s">
        <v>6434</v>
      </c>
      <c r="C41" s="626" t="s">
        <v>5155</v>
      </c>
      <c r="D41" s="626" t="s">
        <v>6437</v>
      </c>
      <c r="E41" s="626" t="s">
        <v>6438</v>
      </c>
      <c r="F41" s="629"/>
      <c r="G41" s="629"/>
      <c r="H41" s="629"/>
      <c r="I41" s="629"/>
      <c r="J41" s="629"/>
      <c r="K41" s="629"/>
      <c r="L41" s="629"/>
      <c r="M41" s="629"/>
      <c r="N41" s="629">
        <v>5</v>
      </c>
      <c r="O41" s="629">
        <v>6225</v>
      </c>
      <c r="P41" s="642"/>
      <c r="Q41" s="630">
        <v>1245</v>
      </c>
    </row>
    <row r="42" spans="1:17" ht="14.4" customHeight="1" x14ac:dyDescent="0.3">
      <c r="A42" s="625" t="s">
        <v>6226</v>
      </c>
      <c r="B42" s="626" t="s">
        <v>6434</v>
      </c>
      <c r="C42" s="626" t="s">
        <v>5155</v>
      </c>
      <c r="D42" s="626" t="s">
        <v>6439</v>
      </c>
      <c r="E42" s="626" t="s">
        <v>6440</v>
      </c>
      <c r="F42" s="629"/>
      <c r="G42" s="629"/>
      <c r="H42" s="629"/>
      <c r="I42" s="629"/>
      <c r="J42" s="629"/>
      <c r="K42" s="629"/>
      <c r="L42" s="629"/>
      <c r="M42" s="629"/>
      <c r="N42" s="629">
        <v>18</v>
      </c>
      <c r="O42" s="629">
        <v>40194</v>
      </c>
      <c r="P42" s="642"/>
      <c r="Q42" s="630">
        <v>2233</v>
      </c>
    </row>
    <row r="43" spans="1:17" ht="14.4" customHeight="1" x14ac:dyDescent="0.3">
      <c r="A43" s="625" t="s">
        <v>6226</v>
      </c>
      <c r="B43" s="626" t="s">
        <v>6434</v>
      </c>
      <c r="C43" s="626" t="s">
        <v>5155</v>
      </c>
      <c r="D43" s="626" t="s">
        <v>6496</v>
      </c>
      <c r="E43" s="626" t="s">
        <v>6497</v>
      </c>
      <c r="F43" s="629"/>
      <c r="G43" s="629"/>
      <c r="H43" s="629"/>
      <c r="I43" s="629"/>
      <c r="J43" s="629"/>
      <c r="K43" s="629"/>
      <c r="L43" s="629"/>
      <c r="M43" s="629"/>
      <c r="N43" s="629">
        <v>2</v>
      </c>
      <c r="O43" s="629">
        <v>1808</v>
      </c>
      <c r="P43" s="642"/>
      <c r="Q43" s="630">
        <v>904</v>
      </c>
    </row>
    <row r="44" spans="1:17" ht="14.4" customHeight="1" x14ac:dyDescent="0.3">
      <c r="A44" s="625" t="s">
        <v>6226</v>
      </c>
      <c r="B44" s="626" t="s">
        <v>6434</v>
      </c>
      <c r="C44" s="626" t="s">
        <v>5155</v>
      </c>
      <c r="D44" s="626" t="s">
        <v>6498</v>
      </c>
      <c r="E44" s="626" t="s">
        <v>6499</v>
      </c>
      <c r="F44" s="629"/>
      <c r="G44" s="629"/>
      <c r="H44" s="629"/>
      <c r="I44" s="629"/>
      <c r="J44" s="629"/>
      <c r="K44" s="629"/>
      <c r="L44" s="629"/>
      <c r="M44" s="629"/>
      <c r="N44" s="629">
        <v>1</v>
      </c>
      <c r="O44" s="629">
        <v>9747</v>
      </c>
      <c r="P44" s="642"/>
      <c r="Q44" s="630">
        <v>9747</v>
      </c>
    </row>
    <row r="45" spans="1:17" ht="14.4" customHeight="1" x14ac:dyDescent="0.3">
      <c r="A45" s="625" t="s">
        <v>6226</v>
      </c>
      <c r="B45" s="626" t="s">
        <v>6434</v>
      </c>
      <c r="C45" s="626" t="s">
        <v>5155</v>
      </c>
      <c r="D45" s="626" t="s">
        <v>6500</v>
      </c>
      <c r="E45" s="626" t="s">
        <v>6501</v>
      </c>
      <c r="F45" s="629"/>
      <c r="G45" s="629"/>
      <c r="H45" s="629"/>
      <c r="I45" s="629"/>
      <c r="J45" s="629"/>
      <c r="K45" s="629"/>
      <c r="L45" s="629"/>
      <c r="M45" s="629"/>
      <c r="N45" s="629">
        <v>1</v>
      </c>
      <c r="O45" s="629">
        <v>297</v>
      </c>
      <c r="P45" s="642"/>
      <c r="Q45" s="630">
        <v>297</v>
      </c>
    </row>
    <row r="46" spans="1:17" ht="14.4" customHeight="1" x14ac:dyDescent="0.3">
      <c r="A46" s="625" t="s">
        <v>6226</v>
      </c>
      <c r="B46" s="626" t="s">
        <v>6434</v>
      </c>
      <c r="C46" s="626" t="s">
        <v>5155</v>
      </c>
      <c r="D46" s="626" t="s">
        <v>6443</v>
      </c>
      <c r="E46" s="626" t="s">
        <v>6444</v>
      </c>
      <c r="F46" s="629"/>
      <c r="G46" s="629"/>
      <c r="H46" s="629"/>
      <c r="I46" s="629"/>
      <c r="J46" s="629"/>
      <c r="K46" s="629"/>
      <c r="L46" s="629"/>
      <c r="M46" s="629"/>
      <c r="N46" s="629">
        <v>2</v>
      </c>
      <c r="O46" s="629">
        <v>732</v>
      </c>
      <c r="P46" s="642"/>
      <c r="Q46" s="630">
        <v>366</v>
      </c>
    </row>
    <row r="47" spans="1:17" ht="14.4" customHeight="1" x14ac:dyDescent="0.3">
      <c r="A47" s="625" t="s">
        <v>6226</v>
      </c>
      <c r="B47" s="626" t="s">
        <v>6434</v>
      </c>
      <c r="C47" s="626" t="s">
        <v>5155</v>
      </c>
      <c r="D47" s="626" t="s">
        <v>6445</v>
      </c>
      <c r="E47" s="626" t="s">
        <v>6446</v>
      </c>
      <c r="F47" s="629"/>
      <c r="G47" s="629"/>
      <c r="H47" s="629"/>
      <c r="I47" s="629"/>
      <c r="J47" s="629"/>
      <c r="K47" s="629"/>
      <c r="L47" s="629"/>
      <c r="M47" s="629"/>
      <c r="N47" s="629">
        <v>17</v>
      </c>
      <c r="O47" s="629">
        <v>17034</v>
      </c>
      <c r="P47" s="642"/>
      <c r="Q47" s="630">
        <v>1002</v>
      </c>
    </row>
    <row r="48" spans="1:17" ht="14.4" customHeight="1" x14ac:dyDescent="0.3">
      <c r="A48" s="625" t="s">
        <v>6226</v>
      </c>
      <c r="B48" s="626" t="s">
        <v>6502</v>
      </c>
      <c r="C48" s="626" t="s">
        <v>5155</v>
      </c>
      <c r="D48" s="626" t="s">
        <v>6503</v>
      </c>
      <c r="E48" s="626" t="s">
        <v>6504</v>
      </c>
      <c r="F48" s="629"/>
      <c r="G48" s="629"/>
      <c r="H48" s="629"/>
      <c r="I48" s="629"/>
      <c r="J48" s="629"/>
      <c r="K48" s="629"/>
      <c r="L48" s="629"/>
      <c r="M48" s="629"/>
      <c r="N48" s="629">
        <v>2</v>
      </c>
      <c r="O48" s="629">
        <v>434</v>
      </c>
      <c r="P48" s="642"/>
      <c r="Q48" s="630">
        <v>217</v>
      </c>
    </row>
    <row r="49" spans="1:17" ht="14.4" customHeight="1" x14ac:dyDescent="0.3">
      <c r="A49" s="625" t="s">
        <v>6226</v>
      </c>
      <c r="B49" s="626" t="s">
        <v>6502</v>
      </c>
      <c r="C49" s="626" t="s">
        <v>5155</v>
      </c>
      <c r="D49" s="626" t="s">
        <v>6505</v>
      </c>
      <c r="E49" s="626" t="s">
        <v>6506</v>
      </c>
      <c r="F49" s="629"/>
      <c r="G49" s="629"/>
      <c r="H49" s="629"/>
      <c r="I49" s="629"/>
      <c r="J49" s="629"/>
      <c r="K49" s="629"/>
      <c r="L49" s="629"/>
      <c r="M49" s="629"/>
      <c r="N49" s="629">
        <v>3</v>
      </c>
      <c r="O49" s="629">
        <v>1491</v>
      </c>
      <c r="P49" s="642"/>
      <c r="Q49" s="630">
        <v>497</v>
      </c>
    </row>
    <row r="50" spans="1:17" ht="14.4" customHeight="1" x14ac:dyDescent="0.3">
      <c r="A50" s="625" t="s">
        <v>6226</v>
      </c>
      <c r="B50" s="626" t="s">
        <v>6502</v>
      </c>
      <c r="C50" s="626" t="s">
        <v>5155</v>
      </c>
      <c r="D50" s="626" t="s">
        <v>6507</v>
      </c>
      <c r="E50" s="626" t="s">
        <v>6508</v>
      </c>
      <c r="F50" s="629"/>
      <c r="G50" s="629"/>
      <c r="H50" s="629"/>
      <c r="I50" s="629"/>
      <c r="J50" s="629"/>
      <c r="K50" s="629"/>
      <c r="L50" s="629"/>
      <c r="M50" s="629"/>
      <c r="N50" s="629">
        <v>57</v>
      </c>
      <c r="O50" s="629">
        <v>19836</v>
      </c>
      <c r="P50" s="642"/>
      <c r="Q50" s="630">
        <v>348</v>
      </c>
    </row>
    <row r="51" spans="1:17" ht="14.4" customHeight="1" x14ac:dyDescent="0.3">
      <c r="A51" s="625" t="s">
        <v>6226</v>
      </c>
      <c r="B51" s="626" t="s">
        <v>6502</v>
      </c>
      <c r="C51" s="626" t="s">
        <v>5155</v>
      </c>
      <c r="D51" s="626" t="s">
        <v>6509</v>
      </c>
      <c r="E51" s="626" t="s">
        <v>6510</v>
      </c>
      <c r="F51" s="629">
        <v>4</v>
      </c>
      <c r="G51" s="629">
        <v>756</v>
      </c>
      <c r="H51" s="629">
        <v>1</v>
      </c>
      <c r="I51" s="629">
        <v>189</v>
      </c>
      <c r="J51" s="629">
        <v>4</v>
      </c>
      <c r="K51" s="629">
        <v>756</v>
      </c>
      <c r="L51" s="629">
        <v>1</v>
      </c>
      <c r="M51" s="629">
        <v>189</v>
      </c>
      <c r="N51" s="629"/>
      <c r="O51" s="629"/>
      <c r="P51" s="642"/>
      <c r="Q51" s="630"/>
    </row>
    <row r="52" spans="1:17" ht="14.4" customHeight="1" x14ac:dyDescent="0.3">
      <c r="A52" s="625" t="s">
        <v>6226</v>
      </c>
      <c r="B52" s="626" t="s">
        <v>6502</v>
      </c>
      <c r="C52" s="626" t="s">
        <v>5155</v>
      </c>
      <c r="D52" s="626" t="s">
        <v>6511</v>
      </c>
      <c r="E52" s="626" t="s">
        <v>6512</v>
      </c>
      <c r="F52" s="629">
        <v>56</v>
      </c>
      <c r="G52" s="629">
        <v>19600</v>
      </c>
      <c r="H52" s="629">
        <v>1</v>
      </c>
      <c r="I52" s="629">
        <v>350</v>
      </c>
      <c r="J52" s="629">
        <v>54</v>
      </c>
      <c r="K52" s="629">
        <v>18900</v>
      </c>
      <c r="L52" s="629">
        <v>0.9642857142857143</v>
      </c>
      <c r="M52" s="629">
        <v>350</v>
      </c>
      <c r="N52" s="629">
        <v>86</v>
      </c>
      <c r="O52" s="629">
        <v>30100</v>
      </c>
      <c r="P52" s="642">
        <v>1.5357142857142858</v>
      </c>
      <c r="Q52" s="630">
        <v>350</v>
      </c>
    </row>
    <row r="53" spans="1:17" ht="14.4" customHeight="1" x14ac:dyDescent="0.3">
      <c r="A53" s="625" t="s">
        <v>6226</v>
      </c>
      <c r="B53" s="626" t="s">
        <v>6502</v>
      </c>
      <c r="C53" s="626" t="s">
        <v>5155</v>
      </c>
      <c r="D53" s="626" t="s">
        <v>6513</v>
      </c>
      <c r="E53" s="626" t="s">
        <v>6514</v>
      </c>
      <c r="F53" s="629">
        <v>208</v>
      </c>
      <c r="G53" s="629">
        <v>13312</v>
      </c>
      <c r="H53" s="629">
        <v>1</v>
      </c>
      <c r="I53" s="629">
        <v>64</v>
      </c>
      <c r="J53" s="629">
        <v>180</v>
      </c>
      <c r="K53" s="629">
        <v>11520</v>
      </c>
      <c r="L53" s="629">
        <v>0.86538461538461542</v>
      </c>
      <c r="M53" s="629">
        <v>64</v>
      </c>
      <c r="N53" s="629">
        <v>188</v>
      </c>
      <c r="O53" s="629">
        <v>12220</v>
      </c>
      <c r="P53" s="642">
        <v>0.91796875</v>
      </c>
      <c r="Q53" s="630">
        <v>65</v>
      </c>
    </row>
    <row r="54" spans="1:17" ht="14.4" customHeight="1" x14ac:dyDescent="0.3">
      <c r="A54" s="625" t="s">
        <v>6226</v>
      </c>
      <c r="B54" s="626" t="s">
        <v>6502</v>
      </c>
      <c r="C54" s="626" t="s">
        <v>5155</v>
      </c>
      <c r="D54" s="626" t="s">
        <v>6515</v>
      </c>
      <c r="E54" s="626" t="s">
        <v>6516</v>
      </c>
      <c r="F54" s="629"/>
      <c r="G54" s="629"/>
      <c r="H54" s="629"/>
      <c r="I54" s="629"/>
      <c r="J54" s="629">
        <v>1</v>
      </c>
      <c r="K54" s="629">
        <v>544</v>
      </c>
      <c r="L54" s="629"/>
      <c r="M54" s="629">
        <v>544</v>
      </c>
      <c r="N54" s="629"/>
      <c r="O54" s="629"/>
      <c r="P54" s="642"/>
      <c r="Q54" s="630"/>
    </row>
    <row r="55" spans="1:17" ht="14.4" customHeight="1" x14ac:dyDescent="0.3">
      <c r="A55" s="625" t="s">
        <v>6226</v>
      </c>
      <c r="B55" s="626" t="s">
        <v>6502</v>
      </c>
      <c r="C55" s="626" t="s">
        <v>5155</v>
      </c>
      <c r="D55" s="626" t="s">
        <v>6517</v>
      </c>
      <c r="E55" s="626" t="s">
        <v>6518</v>
      </c>
      <c r="F55" s="629"/>
      <c r="G55" s="629"/>
      <c r="H55" s="629"/>
      <c r="I55" s="629"/>
      <c r="J55" s="629">
        <v>1</v>
      </c>
      <c r="K55" s="629">
        <v>542</v>
      </c>
      <c r="L55" s="629"/>
      <c r="M55" s="629">
        <v>542</v>
      </c>
      <c r="N55" s="629"/>
      <c r="O55" s="629"/>
      <c r="P55" s="642"/>
      <c r="Q55" s="630"/>
    </row>
    <row r="56" spans="1:17" ht="14.4" customHeight="1" x14ac:dyDescent="0.3">
      <c r="A56" s="625" t="s">
        <v>6226</v>
      </c>
      <c r="B56" s="626" t="s">
        <v>6502</v>
      </c>
      <c r="C56" s="626" t="s">
        <v>5155</v>
      </c>
      <c r="D56" s="626" t="s">
        <v>6519</v>
      </c>
      <c r="E56" s="626" t="s">
        <v>6520</v>
      </c>
      <c r="F56" s="629">
        <v>1</v>
      </c>
      <c r="G56" s="629">
        <v>649</v>
      </c>
      <c r="H56" s="629">
        <v>1</v>
      </c>
      <c r="I56" s="629">
        <v>649</v>
      </c>
      <c r="J56" s="629">
        <v>1</v>
      </c>
      <c r="K56" s="629">
        <v>649</v>
      </c>
      <c r="L56" s="629">
        <v>1</v>
      </c>
      <c r="M56" s="629">
        <v>649</v>
      </c>
      <c r="N56" s="629"/>
      <c r="O56" s="629"/>
      <c r="P56" s="642"/>
      <c r="Q56" s="630"/>
    </row>
    <row r="57" spans="1:17" ht="14.4" customHeight="1" x14ac:dyDescent="0.3">
      <c r="A57" s="625" t="s">
        <v>6226</v>
      </c>
      <c r="B57" s="626" t="s">
        <v>6502</v>
      </c>
      <c r="C57" s="626" t="s">
        <v>5155</v>
      </c>
      <c r="D57" s="626" t="s">
        <v>6521</v>
      </c>
      <c r="E57" s="626" t="s">
        <v>6522</v>
      </c>
      <c r="F57" s="629"/>
      <c r="G57" s="629"/>
      <c r="H57" s="629"/>
      <c r="I57" s="629"/>
      <c r="J57" s="629">
        <v>2</v>
      </c>
      <c r="K57" s="629">
        <v>1178</v>
      </c>
      <c r="L57" s="629"/>
      <c r="M57" s="629">
        <v>589</v>
      </c>
      <c r="N57" s="629"/>
      <c r="O57" s="629"/>
      <c r="P57" s="642"/>
      <c r="Q57" s="630"/>
    </row>
    <row r="58" spans="1:17" ht="14.4" customHeight="1" x14ac:dyDescent="0.3">
      <c r="A58" s="625" t="s">
        <v>6226</v>
      </c>
      <c r="B58" s="626" t="s">
        <v>6502</v>
      </c>
      <c r="C58" s="626" t="s">
        <v>5155</v>
      </c>
      <c r="D58" s="626" t="s">
        <v>6523</v>
      </c>
      <c r="E58" s="626" t="s">
        <v>6524</v>
      </c>
      <c r="F58" s="629"/>
      <c r="G58" s="629"/>
      <c r="H58" s="629"/>
      <c r="I58" s="629"/>
      <c r="J58" s="629">
        <v>2</v>
      </c>
      <c r="K58" s="629">
        <v>1178</v>
      </c>
      <c r="L58" s="629"/>
      <c r="M58" s="629">
        <v>589</v>
      </c>
      <c r="N58" s="629"/>
      <c r="O58" s="629"/>
      <c r="P58" s="642"/>
      <c r="Q58" s="630"/>
    </row>
    <row r="59" spans="1:17" ht="14.4" customHeight="1" x14ac:dyDescent="0.3">
      <c r="A59" s="625" t="s">
        <v>6226</v>
      </c>
      <c r="B59" s="626" t="s">
        <v>6502</v>
      </c>
      <c r="C59" s="626" t="s">
        <v>5155</v>
      </c>
      <c r="D59" s="626" t="s">
        <v>6525</v>
      </c>
      <c r="E59" s="626" t="s">
        <v>6526</v>
      </c>
      <c r="F59" s="629"/>
      <c r="G59" s="629"/>
      <c r="H59" s="629"/>
      <c r="I59" s="629"/>
      <c r="J59" s="629">
        <v>1</v>
      </c>
      <c r="K59" s="629">
        <v>563</v>
      </c>
      <c r="L59" s="629"/>
      <c r="M59" s="629">
        <v>563</v>
      </c>
      <c r="N59" s="629"/>
      <c r="O59" s="629"/>
      <c r="P59" s="642"/>
      <c r="Q59" s="630"/>
    </row>
    <row r="60" spans="1:17" ht="14.4" customHeight="1" x14ac:dyDescent="0.3">
      <c r="A60" s="625" t="s">
        <v>6226</v>
      </c>
      <c r="B60" s="626" t="s">
        <v>6502</v>
      </c>
      <c r="C60" s="626" t="s">
        <v>5155</v>
      </c>
      <c r="D60" s="626" t="s">
        <v>6527</v>
      </c>
      <c r="E60" s="626" t="s">
        <v>6528</v>
      </c>
      <c r="F60" s="629"/>
      <c r="G60" s="629"/>
      <c r="H60" s="629"/>
      <c r="I60" s="629"/>
      <c r="J60" s="629">
        <v>2</v>
      </c>
      <c r="K60" s="629">
        <v>1228</v>
      </c>
      <c r="L60" s="629"/>
      <c r="M60" s="629">
        <v>614</v>
      </c>
      <c r="N60" s="629"/>
      <c r="O60" s="629"/>
      <c r="P60" s="642"/>
      <c r="Q60" s="630"/>
    </row>
    <row r="61" spans="1:17" ht="14.4" customHeight="1" x14ac:dyDescent="0.3">
      <c r="A61" s="625" t="s">
        <v>6226</v>
      </c>
      <c r="B61" s="626" t="s">
        <v>6502</v>
      </c>
      <c r="C61" s="626" t="s">
        <v>5155</v>
      </c>
      <c r="D61" s="626" t="s">
        <v>6529</v>
      </c>
      <c r="E61" s="626" t="s">
        <v>6530</v>
      </c>
      <c r="F61" s="629">
        <v>1</v>
      </c>
      <c r="G61" s="629">
        <v>325</v>
      </c>
      <c r="H61" s="629">
        <v>1</v>
      </c>
      <c r="I61" s="629">
        <v>325</v>
      </c>
      <c r="J61" s="629"/>
      <c r="K61" s="629"/>
      <c r="L61" s="629"/>
      <c r="M61" s="629"/>
      <c r="N61" s="629"/>
      <c r="O61" s="629"/>
      <c r="P61" s="642"/>
      <c r="Q61" s="630"/>
    </row>
    <row r="62" spans="1:17" ht="14.4" customHeight="1" x14ac:dyDescent="0.3">
      <c r="A62" s="625" t="s">
        <v>6226</v>
      </c>
      <c r="B62" s="626" t="s">
        <v>6502</v>
      </c>
      <c r="C62" s="626" t="s">
        <v>5155</v>
      </c>
      <c r="D62" s="626" t="s">
        <v>6531</v>
      </c>
      <c r="E62" s="626" t="s">
        <v>6532</v>
      </c>
      <c r="F62" s="629"/>
      <c r="G62" s="629"/>
      <c r="H62" s="629"/>
      <c r="I62" s="629"/>
      <c r="J62" s="629">
        <v>1</v>
      </c>
      <c r="K62" s="629">
        <v>149</v>
      </c>
      <c r="L62" s="629"/>
      <c r="M62" s="629">
        <v>149</v>
      </c>
      <c r="N62" s="629"/>
      <c r="O62" s="629"/>
      <c r="P62" s="642"/>
      <c r="Q62" s="630"/>
    </row>
    <row r="63" spans="1:17" ht="14.4" customHeight="1" x14ac:dyDescent="0.3">
      <c r="A63" s="625" t="s">
        <v>6226</v>
      </c>
      <c r="B63" s="626" t="s">
        <v>6502</v>
      </c>
      <c r="C63" s="626" t="s">
        <v>5155</v>
      </c>
      <c r="D63" s="626" t="s">
        <v>6533</v>
      </c>
      <c r="E63" s="626" t="s">
        <v>6534</v>
      </c>
      <c r="F63" s="629"/>
      <c r="G63" s="629"/>
      <c r="H63" s="629"/>
      <c r="I63" s="629"/>
      <c r="J63" s="629">
        <v>1</v>
      </c>
      <c r="K63" s="629">
        <v>229</v>
      </c>
      <c r="L63" s="629"/>
      <c r="M63" s="629">
        <v>229</v>
      </c>
      <c r="N63" s="629"/>
      <c r="O63" s="629"/>
      <c r="P63" s="642"/>
      <c r="Q63" s="630"/>
    </row>
    <row r="64" spans="1:17" ht="14.4" customHeight="1" x14ac:dyDescent="0.3">
      <c r="A64" s="625" t="s">
        <v>6226</v>
      </c>
      <c r="B64" s="626" t="s">
        <v>6502</v>
      </c>
      <c r="C64" s="626" t="s">
        <v>5155</v>
      </c>
      <c r="D64" s="626" t="s">
        <v>6535</v>
      </c>
      <c r="E64" s="626" t="s">
        <v>6536</v>
      </c>
      <c r="F64" s="629">
        <v>72</v>
      </c>
      <c r="G64" s="629">
        <v>1656</v>
      </c>
      <c r="H64" s="629">
        <v>1</v>
      </c>
      <c r="I64" s="629">
        <v>23</v>
      </c>
      <c r="J64" s="629">
        <v>65</v>
      </c>
      <c r="K64" s="629">
        <v>1495</v>
      </c>
      <c r="L64" s="629">
        <v>0.90277777777777779</v>
      </c>
      <c r="M64" s="629">
        <v>23</v>
      </c>
      <c r="N64" s="629">
        <v>60</v>
      </c>
      <c r="O64" s="629">
        <v>1440</v>
      </c>
      <c r="P64" s="642">
        <v>0.86956521739130432</v>
      </c>
      <c r="Q64" s="630">
        <v>24</v>
      </c>
    </row>
    <row r="65" spans="1:17" ht="14.4" customHeight="1" x14ac:dyDescent="0.3">
      <c r="A65" s="625" t="s">
        <v>6226</v>
      </c>
      <c r="B65" s="626" t="s">
        <v>6502</v>
      </c>
      <c r="C65" s="626" t="s">
        <v>5155</v>
      </c>
      <c r="D65" s="626" t="s">
        <v>6537</v>
      </c>
      <c r="E65" s="626" t="s">
        <v>6538</v>
      </c>
      <c r="F65" s="629">
        <v>88</v>
      </c>
      <c r="G65" s="629">
        <v>2024</v>
      </c>
      <c r="H65" s="629">
        <v>1</v>
      </c>
      <c r="I65" s="629">
        <v>23</v>
      </c>
      <c r="J65" s="629">
        <v>143</v>
      </c>
      <c r="K65" s="629">
        <v>3289</v>
      </c>
      <c r="L65" s="629">
        <v>1.625</v>
      </c>
      <c r="M65" s="629">
        <v>23</v>
      </c>
      <c r="N65" s="629">
        <v>66</v>
      </c>
      <c r="O65" s="629">
        <v>1518</v>
      </c>
      <c r="P65" s="642">
        <v>0.75</v>
      </c>
      <c r="Q65" s="630">
        <v>23</v>
      </c>
    </row>
    <row r="66" spans="1:17" ht="14.4" customHeight="1" x14ac:dyDescent="0.3">
      <c r="A66" s="625" t="s">
        <v>6226</v>
      </c>
      <c r="B66" s="626" t="s">
        <v>6502</v>
      </c>
      <c r="C66" s="626" t="s">
        <v>5155</v>
      </c>
      <c r="D66" s="626" t="s">
        <v>6539</v>
      </c>
      <c r="E66" s="626" t="s">
        <v>6540</v>
      </c>
      <c r="F66" s="629">
        <v>247</v>
      </c>
      <c r="G66" s="629">
        <v>53352</v>
      </c>
      <c r="H66" s="629">
        <v>1</v>
      </c>
      <c r="I66" s="629">
        <v>216</v>
      </c>
      <c r="J66" s="629">
        <v>199</v>
      </c>
      <c r="K66" s="629">
        <v>42984</v>
      </c>
      <c r="L66" s="629">
        <v>0.80566801619433204</v>
      </c>
      <c r="M66" s="629">
        <v>216</v>
      </c>
      <c r="N66" s="629">
        <v>155</v>
      </c>
      <c r="O66" s="629">
        <v>33480</v>
      </c>
      <c r="P66" s="642">
        <v>0.62753036437246967</v>
      </c>
      <c r="Q66" s="630">
        <v>216</v>
      </c>
    </row>
    <row r="67" spans="1:17" ht="14.4" customHeight="1" x14ac:dyDescent="0.3">
      <c r="A67" s="625" t="s">
        <v>6226</v>
      </c>
      <c r="B67" s="626" t="s">
        <v>6502</v>
      </c>
      <c r="C67" s="626" t="s">
        <v>5155</v>
      </c>
      <c r="D67" s="626" t="s">
        <v>6541</v>
      </c>
      <c r="E67" s="626" t="s">
        <v>6542</v>
      </c>
      <c r="F67" s="629">
        <v>102</v>
      </c>
      <c r="G67" s="629">
        <v>25806</v>
      </c>
      <c r="H67" s="629">
        <v>1</v>
      </c>
      <c r="I67" s="629">
        <v>253</v>
      </c>
      <c r="J67" s="629">
        <v>69</v>
      </c>
      <c r="K67" s="629">
        <v>17457</v>
      </c>
      <c r="L67" s="629">
        <v>0.67647058823529416</v>
      </c>
      <c r="M67" s="629">
        <v>253</v>
      </c>
      <c r="N67" s="629">
        <v>78</v>
      </c>
      <c r="O67" s="629">
        <v>19734</v>
      </c>
      <c r="P67" s="642">
        <v>0.76470588235294112</v>
      </c>
      <c r="Q67" s="630">
        <v>253</v>
      </c>
    </row>
    <row r="68" spans="1:17" ht="14.4" customHeight="1" x14ac:dyDescent="0.3">
      <c r="A68" s="625" t="s">
        <v>6226</v>
      </c>
      <c r="B68" s="626" t="s">
        <v>6502</v>
      </c>
      <c r="C68" s="626" t="s">
        <v>5155</v>
      </c>
      <c r="D68" s="626" t="s">
        <v>6543</v>
      </c>
      <c r="E68" s="626" t="s">
        <v>6544</v>
      </c>
      <c r="F68" s="629">
        <v>1</v>
      </c>
      <c r="G68" s="629">
        <v>34</v>
      </c>
      <c r="H68" s="629">
        <v>1</v>
      </c>
      <c r="I68" s="629">
        <v>34</v>
      </c>
      <c r="J68" s="629">
        <v>9</v>
      </c>
      <c r="K68" s="629">
        <v>315</v>
      </c>
      <c r="L68" s="629">
        <v>9.264705882352942</v>
      </c>
      <c r="M68" s="629">
        <v>35</v>
      </c>
      <c r="N68" s="629">
        <v>5</v>
      </c>
      <c r="O68" s="629">
        <v>175</v>
      </c>
      <c r="P68" s="642">
        <v>5.1470588235294121</v>
      </c>
      <c r="Q68" s="630">
        <v>35</v>
      </c>
    </row>
    <row r="69" spans="1:17" ht="14.4" customHeight="1" x14ac:dyDescent="0.3">
      <c r="A69" s="625" t="s">
        <v>6226</v>
      </c>
      <c r="B69" s="626" t="s">
        <v>6502</v>
      </c>
      <c r="C69" s="626" t="s">
        <v>5155</v>
      </c>
      <c r="D69" s="626" t="s">
        <v>6545</v>
      </c>
      <c r="E69" s="626" t="s">
        <v>6546</v>
      </c>
      <c r="F69" s="629">
        <v>158</v>
      </c>
      <c r="G69" s="629">
        <v>8532</v>
      </c>
      <c r="H69" s="629">
        <v>1</v>
      </c>
      <c r="I69" s="629">
        <v>54</v>
      </c>
      <c r="J69" s="629">
        <v>93</v>
      </c>
      <c r="K69" s="629">
        <v>5022</v>
      </c>
      <c r="L69" s="629">
        <v>0.58860759493670889</v>
      </c>
      <c r="M69" s="629">
        <v>54</v>
      </c>
      <c r="N69" s="629">
        <v>87</v>
      </c>
      <c r="O69" s="629">
        <v>4698</v>
      </c>
      <c r="P69" s="642">
        <v>0.55063291139240511</v>
      </c>
      <c r="Q69" s="630">
        <v>54</v>
      </c>
    </row>
    <row r="70" spans="1:17" ht="14.4" customHeight="1" x14ac:dyDescent="0.3">
      <c r="A70" s="625" t="s">
        <v>6226</v>
      </c>
      <c r="B70" s="626" t="s">
        <v>6502</v>
      </c>
      <c r="C70" s="626" t="s">
        <v>5155</v>
      </c>
      <c r="D70" s="626" t="s">
        <v>6547</v>
      </c>
      <c r="E70" s="626" t="s">
        <v>6548</v>
      </c>
      <c r="F70" s="629">
        <v>2248</v>
      </c>
      <c r="G70" s="629">
        <v>173096</v>
      </c>
      <c r="H70" s="629">
        <v>1</v>
      </c>
      <c r="I70" s="629">
        <v>77</v>
      </c>
      <c r="J70" s="629">
        <v>2140</v>
      </c>
      <c r="K70" s="629">
        <v>164780</v>
      </c>
      <c r="L70" s="629">
        <v>0.95195729537366547</v>
      </c>
      <c r="M70" s="629">
        <v>77</v>
      </c>
      <c r="N70" s="629">
        <v>1868</v>
      </c>
      <c r="O70" s="629">
        <v>143836</v>
      </c>
      <c r="P70" s="642">
        <v>0.83096085409252674</v>
      </c>
      <c r="Q70" s="630">
        <v>77</v>
      </c>
    </row>
    <row r="71" spans="1:17" ht="14.4" customHeight="1" x14ac:dyDescent="0.3">
      <c r="A71" s="625" t="s">
        <v>6226</v>
      </c>
      <c r="B71" s="626" t="s">
        <v>6502</v>
      </c>
      <c r="C71" s="626" t="s">
        <v>5155</v>
      </c>
      <c r="D71" s="626" t="s">
        <v>6549</v>
      </c>
      <c r="E71" s="626" t="s">
        <v>6550</v>
      </c>
      <c r="F71" s="629">
        <v>164</v>
      </c>
      <c r="G71" s="629">
        <v>3608</v>
      </c>
      <c r="H71" s="629">
        <v>1</v>
      </c>
      <c r="I71" s="629">
        <v>22</v>
      </c>
      <c r="J71" s="629">
        <v>250</v>
      </c>
      <c r="K71" s="629">
        <v>5500</v>
      </c>
      <c r="L71" s="629">
        <v>1.524390243902439</v>
      </c>
      <c r="M71" s="629">
        <v>22</v>
      </c>
      <c r="N71" s="629">
        <v>133</v>
      </c>
      <c r="O71" s="629">
        <v>2926</v>
      </c>
      <c r="P71" s="642">
        <v>0.81097560975609762</v>
      </c>
      <c r="Q71" s="630">
        <v>22</v>
      </c>
    </row>
    <row r="72" spans="1:17" ht="14.4" customHeight="1" x14ac:dyDescent="0.3">
      <c r="A72" s="625" t="s">
        <v>6226</v>
      </c>
      <c r="B72" s="626" t="s">
        <v>6502</v>
      </c>
      <c r="C72" s="626" t="s">
        <v>5155</v>
      </c>
      <c r="D72" s="626" t="s">
        <v>6551</v>
      </c>
      <c r="E72" s="626" t="s">
        <v>6552</v>
      </c>
      <c r="F72" s="629">
        <v>237</v>
      </c>
      <c r="G72" s="629">
        <v>42660</v>
      </c>
      <c r="H72" s="629">
        <v>1</v>
      </c>
      <c r="I72" s="629">
        <v>180</v>
      </c>
      <c r="J72" s="629">
        <v>195</v>
      </c>
      <c r="K72" s="629">
        <v>35100</v>
      </c>
      <c r="L72" s="629">
        <v>0.82278481012658233</v>
      </c>
      <c r="M72" s="629">
        <v>180</v>
      </c>
      <c r="N72" s="629">
        <v>138</v>
      </c>
      <c r="O72" s="629">
        <v>24840</v>
      </c>
      <c r="P72" s="642">
        <v>0.58227848101265822</v>
      </c>
      <c r="Q72" s="630">
        <v>180</v>
      </c>
    </row>
    <row r="73" spans="1:17" ht="14.4" customHeight="1" x14ac:dyDescent="0.3">
      <c r="A73" s="625" t="s">
        <v>6226</v>
      </c>
      <c r="B73" s="626" t="s">
        <v>6502</v>
      </c>
      <c r="C73" s="626" t="s">
        <v>5155</v>
      </c>
      <c r="D73" s="626" t="s">
        <v>6553</v>
      </c>
      <c r="E73" s="626" t="s">
        <v>6554</v>
      </c>
      <c r="F73" s="629"/>
      <c r="G73" s="629"/>
      <c r="H73" s="629"/>
      <c r="I73" s="629"/>
      <c r="J73" s="629">
        <v>2</v>
      </c>
      <c r="K73" s="629">
        <v>1500</v>
      </c>
      <c r="L73" s="629"/>
      <c r="M73" s="629">
        <v>750</v>
      </c>
      <c r="N73" s="629"/>
      <c r="O73" s="629"/>
      <c r="P73" s="642"/>
      <c r="Q73" s="630"/>
    </row>
    <row r="74" spans="1:17" ht="14.4" customHeight="1" x14ac:dyDescent="0.3">
      <c r="A74" s="625" t="s">
        <v>6226</v>
      </c>
      <c r="B74" s="626" t="s">
        <v>6502</v>
      </c>
      <c r="C74" s="626" t="s">
        <v>5155</v>
      </c>
      <c r="D74" s="626" t="s">
        <v>6555</v>
      </c>
      <c r="E74" s="626" t="s">
        <v>6556</v>
      </c>
      <c r="F74" s="629">
        <v>215</v>
      </c>
      <c r="G74" s="629">
        <v>44935</v>
      </c>
      <c r="H74" s="629">
        <v>1</v>
      </c>
      <c r="I74" s="629">
        <v>209</v>
      </c>
      <c r="J74" s="629">
        <v>213</v>
      </c>
      <c r="K74" s="629">
        <v>44517</v>
      </c>
      <c r="L74" s="629">
        <v>0.99069767441860468</v>
      </c>
      <c r="M74" s="629">
        <v>209</v>
      </c>
      <c r="N74" s="629">
        <v>156</v>
      </c>
      <c r="O74" s="629">
        <v>32604</v>
      </c>
      <c r="P74" s="642">
        <v>0.72558139534883725</v>
      </c>
      <c r="Q74" s="630">
        <v>209</v>
      </c>
    </row>
    <row r="75" spans="1:17" ht="14.4" customHeight="1" x14ac:dyDescent="0.3">
      <c r="A75" s="625" t="s">
        <v>6226</v>
      </c>
      <c r="B75" s="626" t="s">
        <v>6502</v>
      </c>
      <c r="C75" s="626" t="s">
        <v>5155</v>
      </c>
      <c r="D75" s="626" t="s">
        <v>6557</v>
      </c>
      <c r="E75" s="626" t="s">
        <v>6558</v>
      </c>
      <c r="F75" s="629">
        <v>4</v>
      </c>
      <c r="G75" s="629">
        <v>264</v>
      </c>
      <c r="H75" s="629">
        <v>1</v>
      </c>
      <c r="I75" s="629">
        <v>66</v>
      </c>
      <c r="J75" s="629">
        <v>15</v>
      </c>
      <c r="K75" s="629">
        <v>990</v>
      </c>
      <c r="L75" s="629">
        <v>3.75</v>
      </c>
      <c r="M75" s="629">
        <v>66</v>
      </c>
      <c r="N75" s="629">
        <v>11</v>
      </c>
      <c r="O75" s="629">
        <v>726</v>
      </c>
      <c r="P75" s="642">
        <v>2.75</v>
      </c>
      <c r="Q75" s="630">
        <v>66</v>
      </c>
    </row>
    <row r="76" spans="1:17" ht="14.4" customHeight="1" x14ac:dyDescent="0.3">
      <c r="A76" s="625" t="s">
        <v>6226</v>
      </c>
      <c r="B76" s="626" t="s">
        <v>6502</v>
      </c>
      <c r="C76" s="626" t="s">
        <v>5155</v>
      </c>
      <c r="D76" s="626" t="s">
        <v>6559</v>
      </c>
      <c r="E76" s="626" t="s">
        <v>6560</v>
      </c>
      <c r="F76" s="629">
        <v>60</v>
      </c>
      <c r="G76" s="629">
        <v>3000</v>
      </c>
      <c r="H76" s="629">
        <v>1</v>
      </c>
      <c r="I76" s="629">
        <v>50</v>
      </c>
      <c r="J76" s="629">
        <v>74</v>
      </c>
      <c r="K76" s="629">
        <v>3700</v>
      </c>
      <c r="L76" s="629">
        <v>1.2333333333333334</v>
      </c>
      <c r="M76" s="629">
        <v>50</v>
      </c>
      <c r="N76" s="629">
        <v>67</v>
      </c>
      <c r="O76" s="629">
        <v>3350</v>
      </c>
      <c r="P76" s="642">
        <v>1.1166666666666667</v>
      </c>
      <c r="Q76" s="630">
        <v>50</v>
      </c>
    </row>
    <row r="77" spans="1:17" ht="14.4" customHeight="1" x14ac:dyDescent="0.3">
      <c r="A77" s="625" t="s">
        <v>6561</v>
      </c>
      <c r="B77" s="626" t="s">
        <v>6562</v>
      </c>
      <c r="C77" s="626" t="s">
        <v>5155</v>
      </c>
      <c r="D77" s="626" t="s">
        <v>6563</v>
      </c>
      <c r="E77" s="626" t="s">
        <v>6564</v>
      </c>
      <c r="F77" s="629">
        <v>320</v>
      </c>
      <c r="G77" s="629">
        <v>8640</v>
      </c>
      <c r="H77" s="629">
        <v>1</v>
      </c>
      <c r="I77" s="629">
        <v>27</v>
      </c>
      <c r="J77" s="629">
        <v>362</v>
      </c>
      <c r="K77" s="629">
        <v>9774</v>
      </c>
      <c r="L77" s="629">
        <v>1.1312500000000001</v>
      </c>
      <c r="M77" s="629">
        <v>27</v>
      </c>
      <c r="N77" s="629">
        <v>341</v>
      </c>
      <c r="O77" s="629">
        <v>9207</v>
      </c>
      <c r="P77" s="642">
        <v>1.065625</v>
      </c>
      <c r="Q77" s="630">
        <v>27</v>
      </c>
    </row>
    <row r="78" spans="1:17" ht="14.4" customHeight="1" x14ac:dyDescent="0.3">
      <c r="A78" s="625" t="s">
        <v>6561</v>
      </c>
      <c r="B78" s="626" t="s">
        <v>6562</v>
      </c>
      <c r="C78" s="626" t="s">
        <v>5155</v>
      </c>
      <c r="D78" s="626" t="s">
        <v>6565</v>
      </c>
      <c r="E78" s="626" t="s">
        <v>6566</v>
      </c>
      <c r="F78" s="629">
        <v>321</v>
      </c>
      <c r="G78" s="629">
        <v>8667</v>
      </c>
      <c r="H78" s="629">
        <v>1</v>
      </c>
      <c r="I78" s="629">
        <v>27</v>
      </c>
      <c r="J78" s="629">
        <v>367</v>
      </c>
      <c r="K78" s="629">
        <v>9909</v>
      </c>
      <c r="L78" s="629">
        <v>1.1433021806853583</v>
      </c>
      <c r="M78" s="629">
        <v>27</v>
      </c>
      <c r="N78" s="629">
        <v>339</v>
      </c>
      <c r="O78" s="629">
        <v>9153</v>
      </c>
      <c r="P78" s="642">
        <v>1.0560747663551402</v>
      </c>
      <c r="Q78" s="630">
        <v>27</v>
      </c>
    </row>
    <row r="79" spans="1:17" ht="14.4" customHeight="1" x14ac:dyDescent="0.3">
      <c r="A79" s="625" t="s">
        <v>6561</v>
      </c>
      <c r="B79" s="626" t="s">
        <v>6562</v>
      </c>
      <c r="C79" s="626" t="s">
        <v>5155</v>
      </c>
      <c r="D79" s="626" t="s">
        <v>6567</v>
      </c>
      <c r="E79" s="626" t="s">
        <v>6568</v>
      </c>
      <c r="F79" s="629">
        <v>154</v>
      </c>
      <c r="G79" s="629">
        <v>3542</v>
      </c>
      <c r="H79" s="629">
        <v>1</v>
      </c>
      <c r="I79" s="629">
        <v>23</v>
      </c>
      <c r="J79" s="629">
        <v>228</v>
      </c>
      <c r="K79" s="629">
        <v>5244</v>
      </c>
      <c r="L79" s="629">
        <v>1.4805194805194806</v>
      </c>
      <c r="M79" s="629">
        <v>23</v>
      </c>
      <c r="N79" s="629">
        <v>135</v>
      </c>
      <c r="O79" s="629">
        <v>3105</v>
      </c>
      <c r="P79" s="642">
        <v>0.87662337662337664</v>
      </c>
      <c r="Q79" s="630">
        <v>23</v>
      </c>
    </row>
    <row r="80" spans="1:17" ht="14.4" customHeight="1" x14ac:dyDescent="0.3">
      <c r="A80" s="625" t="s">
        <v>6561</v>
      </c>
      <c r="B80" s="626" t="s">
        <v>6562</v>
      </c>
      <c r="C80" s="626" t="s">
        <v>5155</v>
      </c>
      <c r="D80" s="626" t="s">
        <v>6569</v>
      </c>
      <c r="E80" s="626" t="s">
        <v>6570</v>
      </c>
      <c r="F80" s="629">
        <v>176</v>
      </c>
      <c r="G80" s="629">
        <v>9504</v>
      </c>
      <c r="H80" s="629">
        <v>1</v>
      </c>
      <c r="I80" s="629">
        <v>54</v>
      </c>
      <c r="J80" s="629">
        <v>198</v>
      </c>
      <c r="K80" s="629">
        <v>10692</v>
      </c>
      <c r="L80" s="629">
        <v>1.125</v>
      </c>
      <c r="M80" s="629">
        <v>54</v>
      </c>
      <c r="N80" s="629">
        <v>157</v>
      </c>
      <c r="O80" s="629">
        <v>8478</v>
      </c>
      <c r="P80" s="642">
        <v>0.89204545454545459</v>
      </c>
      <c r="Q80" s="630">
        <v>54</v>
      </c>
    </row>
    <row r="81" spans="1:17" ht="14.4" customHeight="1" x14ac:dyDescent="0.3">
      <c r="A81" s="625" t="s">
        <v>6561</v>
      </c>
      <c r="B81" s="626" t="s">
        <v>6562</v>
      </c>
      <c r="C81" s="626" t="s">
        <v>5155</v>
      </c>
      <c r="D81" s="626" t="s">
        <v>6571</v>
      </c>
      <c r="E81" s="626" t="s">
        <v>6572</v>
      </c>
      <c r="F81" s="629">
        <v>5</v>
      </c>
      <c r="G81" s="629">
        <v>440</v>
      </c>
      <c r="H81" s="629">
        <v>1</v>
      </c>
      <c r="I81" s="629">
        <v>88</v>
      </c>
      <c r="J81" s="629">
        <v>10</v>
      </c>
      <c r="K81" s="629">
        <v>880</v>
      </c>
      <c r="L81" s="629">
        <v>2</v>
      </c>
      <c r="M81" s="629">
        <v>88</v>
      </c>
      <c r="N81" s="629">
        <v>15</v>
      </c>
      <c r="O81" s="629">
        <v>1320</v>
      </c>
      <c r="P81" s="642">
        <v>3</v>
      </c>
      <c r="Q81" s="630">
        <v>88</v>
      </c>
    </row>
    <row r="82" spans="1:17" ht="14.4" customHeight="1" x14ac:dyDescent="0.3">
      <c r="A82" s="625" t="s">
        <v>6561</v>
      </c>
      <c r="B82" s="626" t="s">
        <v>6562</v>
      </c>
      <c r="C82" s="626" t="s">
        <v>5155</v>
      </c>
      <c r="D82" s="626" t="s">
        <v>6573</v>
      </c>
      <c r="E82" s="626" t="s">
        <v>6574</v>
      </c>
      <c r="F82" s="629">
        <v>515</v>
      </c>
      <c r="G82" s="629">
        <v>12360</v>
      </c>
      <c r="H82" s="629">
        <v>1</v>
      </c>
      <c r="I82" s="629">
        <v>24</v>
      </c>
      <c r="J82" s="629">
        <v>521</v>
      </c>
      <c r="K82" s="629">
        <v>12504</v>
      </c>
      <c r="L82" s="629">
        <v>1.0116504854368933</v>
      </c>
      <c r="M82" s="629">
        <v>24</v>
      </c>
      <c r="N82" s="629">
        <v>484</v>
      </c>
      <c r="O82" s="629">
        <v>11616</v>
      </c>
      <c r="P82" s="642">
        <v>0.9398058252427185</v>
      </c>
      <c r="Q82" s="630">
        <v>24</v>
      </c>
    </row>
    <row r="83" spans="1:17" ht="14.4" customHeight="1" x14ac:dyDescent="0.3">
      <c r="A83" s="625" t="s">
        <v>6561</v>
      </c>
      <c r="B83" s="626" t="s">
        <v>6562</v>
      </c>
      <c r="C83" s="626" t="s">
        <v>5155</v>
      </c>
      <c r="D83" s="626" t="s">
        <v>6575</v>
      </c>
      <c r="E83" s="626" t="s">
        <v>6576</v>
      </c>
      <c r="F83" s="629">
        <v>15</v>
      </c>
      <c r="G83" s="629">
        <v>345</v>
      </c>
      <c r="H83" s="629">
        <v>1</v>
      </c>
      <c r="I83" s="629">
        <v>23</v>
      </c>
      <c r="J83" s="629">
        <v>26</v>
      </c>
      <c r="K83" s="629">
        <v>598</v>
      </c>
      <c r="L83" s="629">
        <v>1.7333333333333334</v>
      </c>
      <c r="M83" s="629">
        <v>23</v>
      </c>
      <c r="N83" s="629">
        <v>16</v>
      </c>
      <c r="O83" s="629">
        <v>368</v>
      </c>
      <c r="P83" s="642">
        <v>1.0666666666666667</v>
      </c>
      <c r="Q83" s="630">
        <v>23</v>
      </c>
    </row>
    <row r="84" spans="1:17" ht="14.4" customHeight="1" x14ac:dyDescent="0.3">
      <c r="A84" s="625" t="s">
        <v>6561</v>
      </c>
      <c r="B84" s="626" t="s">
        <v>6562</v>
      </c>
      <c r="C84" s="626" t="s">
        <v>5155</v>
      </c>
      <c r="D84" s="626" t="s">
        <v>6577</v>
      </c>
      <c r="E84" s="626" t="s">
        <v>6578</v>
      </c>
      <c r="F84" s="629">
        <v>118</v>
      </c>
      <c r="G84" s="629">
        <v>2596</v>
      </c>
      <c r="H84" s="629">
        <v>1</v>
      </c>
      <c r="I84" s="629">
        <v>22</v>
      </c>
      <c r="J84" s="629">
        <v>177</v>
      </c>
      <c r="K84" s="629">
        <v>3894</v>
      </c>
      <c r="L84" s="629">
        <v>1.5</v>
      </c>
      <c r="M84" s="629">
        <v>22</v>
      </c>
      <c r="N84" s="629">
        <v>105</v>
      </c>
      <c r="O84" s="629">
        <v>2310</v>
      </c>
      <c r="P84" s="642">
        <v>0.88983050847457623</v>
      </c>
      <c r="Q84" s="630">
        <v>22</v>
      </c>
    </row>
    <row r="85" spans="1:17" ht="14.4" customHeight="1" x14ac:dyDescent="0.3">
      <c r="A85" s="625" t="s">
        <v>6561</v>
      </c>
      <c r="B85" s="626" t="s">
        <v>6562</v>
      </c>
      <c r="C85" s="626" t="s">
        <v>5155</v>
      </c>
      <c r="D85" s="626" t="s">
        <v>6579</v>
      </c>
      <c r="E85" s="626" t="s">
        <v>6580</v>
      </c>
      <c r="F85" s="629">
        <v>2</v>
      </c>
      <c r="G85" s="629">
        <v>60</v>
      </c>
      <c r="H85" s="629">
        <v>1</v>
      </c>
      <c r="I85" s="629">
        <v>30</v>
      </c>
      <c r="J85" s="629">
        <v>2</v>
      </c>
      <c r="K85" s="629">
        <v>60</v>
      </c>
      <c r="L85" s="629">
        <v>1</v>
      </c>
      <c r="M85" s="629">
        <v>30</v>
      </c>
      <c r="N85" s="629"/>
      <c r="O85" s="629"/>
      <c r="P85" s="642"/>
      <c r="Q85" s="630"/>
    </row>
    <row r="86" spans="1:17" ht="14.4" customHeight="1" x14ac:dyDescent="0.3">
      <c r="A86" s="625" t="s">
        <v>6561</v>
      </c>
      <c r="B86" s="626" t="s">
        <v>6562</v>
      </c>
      <c r="C86" s="626" t="s">
        <v>5155</v>
      </c>
      <c r="D86" s="626" t="s">
        <v>6581</v>
      </c>
      <c r="E86" s="626" t="s">
        <v>6582</v>
      </c>
      <c r="F86" s="629">
        <v>6391</v>
      </c>
      <c r="G86" s="629">
        <v>185339</v>
      </c>
      <c r="H86" s="629">
        <v>1</v>
      </c>
      <c r="I86" s="629">
        <v>29</v>
      </c>
      <c r="J86" s="629">
        <v>9201</v>
      </c>
      <c r="K86" s="629">
        <v>266829</v>
      </c>
      <c r="L86" s="629">
        <v>1.4396808011265843</v>
      </c>
      <c r="M86" s="629">
        <v>29</v>
      </c>
      <c r="N86" s="629">
        <v>9089</v>
      </c>
      <c r="O86" s="629">
        <v>263581</v>
      </c>
      <c r="P86" s="642">
        <v>1.422156157095916</v>
      </c>
      <c r="Q86" s="630">
        <v>29</v>
      </c>
    </row>
    <row r="87" spans="1:17" ht="14.4" customHeight="1" x14ac:dyDescent="0.3">
      <c r="A87" s="625" t="s">
        <v>6561</v>
      </c>
      <c r="B87" s="626" t="s">
        <v>6562</v>
      </c>
      <c r="C87" s="626" t="s">
        <v>5155</v>
      </c>
      <c r="D87" s="626" t="s">
        <v>6583</v>
      </c>
      <c r="E87" s="626" t="s">
        <v>6584</v>
      </c>
      <c r="F87" s="629">
        <v>6404</v>
      </c>
      <c r="G87" s="629">
        <v>172908</v>
      </c>
      <c r="H87" s="629">
        <v>1</v>
      </c>
      <c r="I87" s="629">
        <v>27</v>
      </c>
      <c r="J87" s="629">
        <v>9281</v>
      </c>
      <c r="K87" s="629">
        <v>250587</v>
      </c>
      <c r="L87" s="629">
        <v>1.4492504684572143</v>
      </c>
      <c r="M87" s="629">
        <v>27</v>
      </c>
      <c r="N87" s="629">
        <v>6353</v>
      </c>
      <c r="O87" s="629">
        <v>171531</v>
      </c>
      <c r="P87" s="642">
        <v>0.99203622735790131</v>
      </c>
      <c r="Q87" s="630">
        <v>27</v>
      </c>
    </row>
    <row r="88" spans="1:17" ht="14.4" customHeight="1" x14ac:dyDescent="0.3">
      <c r="A88" s="625" t="s">
        <v>6561</v>
      </c>
      <c r="B88" s="626" t="s">
        <v>6562</v>
      </c>
      <c r="C88" s="626" t="s">
        <v>5155</v>
      </c>
      <c r="D88" s="626" t="s">
        <v>6585</v>
      </c>
      <c r="E88" s="626" t="s">
        <v>6586</v>
      </c>
      <c r="F88" s="629">
        <v>49</v>
      </c>
      <c r="G88" s="629">
        <v>1421</v>
      </c>
      <c r="H88" s="629">
        <v>1</v>
      </c>
      <c r="I88" s="629">
        <v>29</v>
      </c>
      <c r="J88" s="629">
        <v>60</v>
      </c>
      <c r="K88" s="629">
        <v>1740</v>
      </c>
      <c r="L88" s="629">
        <v>1.2244897959183674</v>
      </c>
      <c r="M88" s="629">
        <v>29</v>
      </c>
      <c r="N88" s="629">
        <v>71</v>
      </c>
      <c r="O88" s="629">
        <v>2059</v>
      </c>
      <c r="P88" s="642">
        <v>1.4489795918367347</v>
      </c>
      <c r="Q88" s="630">
        <v>29</v>
      </c>
    </row>
    <row r="89" spans="1:17" ht="14.4" customHeight="1" x14ac:dyDescent="0.3">
      <c r="A89" s="625" t="s">
        <v>6561</v>
      </c>
      <c r="B89" s="626" t="s">
        <v>6562</v>
      </c>
      <c r="C89" s="626" t="s">
        <v>5155</v>
      </c>
      <c r="D89" s="626" t="s">
        <v>6587</v>
      </c>
      <c r="E89" s="626" t="s">
        <v>6588</v>
      </c>
      <c r="F89" s="629">
        <v>12288</v>
      </c>
      <c r="G89" s="629">
        <v>688128</v>
      </c>
      <c r="H89" s="629">
        <v>1</v>
      </c>
      <c r="I89" s="629">
        <v>56</v>
      </c>
      <c r="J89" s="629">
        <v>10187</v>
      </c>
      <c r="K89" s="629">
        <v>570472</v>
      </c>
      <c r="L89" s="629">
        <v>0.82902018229166663</v>
      </c>
      <c r="M89" s="629">
        <v>56</v>
      </c>
      <c r="N89" s="629">
        <v>8857</v>
      </c>
      <c r="O89" s="629">
        <v>495992</v>
      </c>
      <c r="P89" s="642">
        <v>0.72078450520833337</v>
      </c>
      <c r="Q89" s="630">
        <v>56</v>
      </c>
    </row>
    <row r="90" spans="1:17" ht="14.4" customHeight="1" x14ac:dyDescent="0.3">
      <c r="A90" s="625" t="s">
        <v>6561</v>
      </c>
      <c r="B90" s="626" t="s">
        <v>6562</v>
      </c>
      <c r="C90" s="626" t="s">
        <v>5155</v>
      </c>
      <c r="D90" s="626" t="s">
        <v>6589</v>
      </c>
      <c r="E90" s="626" t="s">
        <v>6590</v>
      </c>
      <c r="F90" s="629">
        <v>13</v>
      </c>
      <c r="G90" s="629">
        <v>429</v>
      </c>
      <c r="H90" s="629">
        <v>1</v>
      </c>
      <c r="I90" s="629">
        <v>33</v>
      </c>
      <c r="J90" s="629">
        <v>31</v>
      </c>
      <c r="K90" s="629">
        <v>1023</v>
      </c>
      <c r="L90" s="629">
        <v>2.3846153846153846</v>
      </c>
      <c r="M90" s="629">
        <v>33</v>
      </c>
      <c r="N90" s="629">
        <v>32</v>
      </c>
      <c r="O90" s="629">
        <v>1056</v>
      </c>
      <c r="P90" s="642">
        <v>2.4615384615384617</v>
      </c>
      <c r="Q90" s="630">
        <v>33</v>
      </c>
    </row>
    <row r="91" spans="1:17" ht="14.4" customHeight="1" x14ac:dyDescent="0.3">
      <c r="A91" s="625" t="s">
        <v>6561</v>
      </c>
      <c r="B91" s="626" t="s">
        <v>6562</v>
      </c>
      <c r="C91" s="626" t="s">
        <v>5155</v>
      </c>
      <c r="D91" s="626" t="s">
        <v>6591</v>
      </c>
      <c r="E91" s="626" t="s">
        <v>6592</v>
      </c>
      <c r="F91" s="629">
        <v>6394</v>
      </c>
      <c r="G91" s="629">
        <v>185426</v>
      </c>
      <c r="H91" s="629">
        <v>1</v>
      </c>
      <c r="I91" s="629">
        <v>29</v>
      </c>
      <c r="J91" s="629">
        <v>9259</v>
      </c>
      <c r="K91" s="629">
        <v>268511</v>
      </c>
      <c r="L91" s="629">
        <v>1.4480763215514545</v>
      </c>
      <c r="M91" s="629">
        <v>29</v>
      </c>
      <c r="N91" s="629">
        <v>9142</v>
      </c>
      <c r="O91" s="629">
        <v>265118</v>
      </c>
      <c r="P91" s="642">
        <v>1.4297779167969973</v>
      </c>
      <c r="Q91" s="630">
        <v>29</v>
      </c>
    </row>
    <row r="92" spans="1:17" ht="14.4" customHeight="1" x14ac:dyDescent="0.3">
      <c r="A92" s="625" t="s">
        <v>6561</v>
      </c>
      <c r="B92" s="626" t="s">
        <v>6562</v>
      </c>
      <c r="C92" s="626" t="s">
        <v>5155</v>
      </c>
      <c r="D92" s="626" t="s">
        <v>6593</v>
      </c>
      <c r="E92" s="626" t="s">
        <v>6594</v>
      </c>
      <c r="F92" s="629">
        <v>200</v>
      </c>
      <c r="G92" s="629">
        <v>5400</v>
      </c>
      <c r="H92" s="629">
        <v>1</v>
      </c>
      <c r="I92" s="629">
        <v>27</v>
      </c>
      <c r="J92" s="629">
        <v>235</v>
      </c>
      <c r="K92" s="629">
        <v>6345</v>
      </c>
      <c r="L92" s="629">
        <v>1.175</v>
      </c>
      <c r="M92" s="629">
        <v>27</v>
      </c>
      <c r="N92" s="629">
        <v>217</v>
      </c>
      <c r="O92" s="629">
        <v>5859</v>
      </c>
      <c r="P92" s="642">
        <v>1.085</v>
      </c>
      <c r="Q92" s="630">
        <v>27</v>
      </c>
    </row>
    <row r="93" spans="1:17" ht="14.4" customHeight="1" x14ac:dyDescent="0.3">
      <c r="A93" s="625" t="s">
        <v>6561</v>
      </c>
      <c r="B93" s="626" t="s">
        <v>6562</v>
      </c>
      <c r="C93" s="626" t="s">
        <v>5155</v>
      </c>
      <c r="D93" s="626" t="s">
        <v>6595</v>
      </c>
      <c r="E93" s="626" t="s">
        <v>6596</v>
      </c>
      <c r="F93" s="629">
        <v>117</v>
      </c>
      <c r="G93" s="629">
        <v>3042</v>
      </c>
      <c r="H93" s="629">
        <v>1</v>
      </c>
      <c r="I93" s="629">
        <v>26</v>
      </c>
      <c r="J93" s="629">
        <v>115</v>
      </c>
      <c r="K93" s="629">
        <v>2990</v>
      </c>
      <c r="L93" s="629">
        <v>0.98290598290598286</v>
      </c>
      <c r="M93" s="629">
        <v>26</v>
      </c>
      <c r="N93" s="629">
        <v>141</v>
      </c>
      <c r="O93" s="629">
        <v>3666</v>
      </c>
      <c r="P93" s="642">
        <v>1.2051282051282051</v>
      </c>
      <c r="Q93" s="630">
        <v>26</v>
      </c>
    </row>
    <row r="94" spans="1:17" ht="14.4" customHeight="1" x14ac:dyDescent="0.3">
      <c r="A94" s="625" t="s">
        <v>6561</v>
      </c>
      <c r="B94" s="626" t="s">
        <v>6562</v>
      </c>
      <c r="C94" s="626" t="s">
        <v>5155</v>
      </c>
      <c r="D94" s="626" t="s">
        <v>6597</v>
      </c>
      <c r="E94" s="626" t="s">
        <v>6598</v>
      </c>
      <c r="F94" s="629">
        <v>223</v>
      </c>
      <c r="G94" s="629">
        <v>6913</v>
      </c>
      <c r="H94" s="629">
        <v>1</v>
      </c>
      <c r="I94" s="629">
        <v>31</v>
      </c>
      <c r="J94" s="629">
        <v>270</v>
      </c>
      <c r="K94" s="629">
        <v>8370</v>
      </c>
      <c r="L94" s="629">
        <v>1.210762331838565</v>
      </c>
      <c r="M94" s="629">
        <v>31</v>
      </c>
      <c r="N94" s="629">
        <v>250</v>
      </c>
      <c r="O94" s="629">
        <v>7750</v>
      </c>
      <c r="P94" s="642">
        <v>1.1210762331838564</v>
      </c>
      <c r="Q94" s="630">
        <v>31</v>
      </c>
    </row>
    <row r="95" spans="1:17" ht="14.4" customHeight="1" x14ac:dyDescent="0.3">
      <c r="A95" s="625" t="s">
        <v>6561</v>
      </c>
      <c r="B95" s="626" t="s">
        <v>6562</v>
      </c>
      <c r="C95" s="626" t="s">
        <v>5155</v>
      </c>
      <c r="D95" s="626" t="s">
        <v>6599</v>
      </c>
      <c r="E95" s="626" t="s">
        <v>6600</v>
      </c>
      <c r="F95" s="629">
        <v>146</v>
      </c>
      <c r="G95" s="629">
        <v>3358</v>
      </c>
      <c r="H95" s="629">
        <v>1</v>
      </c>
      <c r="I95" s="629">
        <v>23</v>
      </c>
      <c r="J95" s="629">
        <v>140</v>
      </c>
      <c r="K95" s="629">
        <v>3220</v>
      </c>
      <c r="L95" s="629">
        <v>0.95890410958904104</v>
      </c>
      <c r="M95" s="629">
        <v>23</v>
      </c>
      <c r="N95" s="629">
        <v>120</v>
      </c>
      <c r="O95" s="629">
        <v>2760</v>
      </c>
      <c r="P95" s="642">
        <v>0.82191780821917804</v>
      </c>
      <c r="Q95" s="630">
        <v>23</v>
      </c>
    </row>
    <row r="96" spans="1:17" ht="14.4" customHeight="1" x14ac:dyDescent="0.3">
      <c r="A96" s="625" t="s">
        <v>6561</v>
      </c>
      <c r="B96" s="626" t="s">
        <v>6562</v>
      </c>
      <c r="C96" s="626" t="s">
        <v>5155</v>
      </c>
      <c r="D96" s="626" t="s">
        <v>6601</v>
      </c>
      <c r="E96" s="626" t="s">
        <v>6602</v>
      </c>
      <c r="F96" s="629">
        <v>6242</v>
      </c>
      <c r="G96" s="629">
        <v>137324</v>
      </c>
      <c r="H96" s="629">
        <v>1</v>
      </c>
      <c r="I96" s="629">
        <v>22</v>
      </c>
      <c r="J96" s="629">
        <v>9059</v>
      </c>
      <c r="K96" s="629">
        <v>199298</v>
      </c>
      <c r="L96" s="629">
        <v>1.4512976610060877</v>
      </c>
      <c r="M96" s="629">
        <v>22</v>
      </c>
      <c r="N96" s="629">
        <v>8971</v>
      </c>
      <c r="O96" s="629">
        <v>197362</v>
      </c>
      <c r="P96" s="642">
        <v>1.4371996155078501</v>
      </c>
      <c r="Q96" s="630">
        <v>22</v>
      </c>
    </row>
    <row r="97" spans="1:17" ht="14.4" customHeight="1" x14ac:dyDescent="0.3">
      <c r="A97" s="625" t="s">
        <v>6561</v>
      </c>
      <c r="B97" s="626" t="s">
        <v>6562</v>
      </c>
      <c r="C97" s="626" t="s">
        <v>5155</v>
      </c>
      <c r="D97" s="626" t="s">
        <v>6603</v>
      </c>
      <c r="E97" s="626" t="s">
        <v>6604</v>
      </c>
      <c r="F97" s="629">
        <v>15</v>
      </c>
      <c r="G97" s="629">
        <v>390</v>
      </c>
      <c r="H97" s="629">
        <v>1</v>
      </c>
      <c r="I97" s="629">
        <v>26</v>
      </c>
      <c r="J97" s="629">
        <v>15</v>
      </c>
      <c r="K97" s="629">
        <v>390</v>
      </c>
      <c r="L97" s="629">
        <v>1</v>
      </c>
      <c r="M97" s="629">
        <v>26</v>
      </c>
      <c r="N97" s="629">
        <v>6</v>
      </c>
      <c r="O97" s="629">
        <v>156</v>
      </c>
      <c r="P97" s="642">
        <v>0.4</v>
      </c>
      <c r="Q97" s="630">
        <v>26</v>
      </c>
    </row>
    <row r="98" spans="1:17" ht="14.4" customHeight="1" x14ac:dyDescent="0.3">
      <c r="A98" s="625" t="s">
        <v>6561</v>
      </c>
      <c r="B98" s="626" t="s">
        <v>6562</v>
      </c>
      <c r="C98" s="626" t="s">
        <v>5155</v>
      </c>
      <c r="D98" s="626" t="s">
        <v>6605</v>
      </c>
      <c r="E98" s="626" t="s">
        <v>6606</v>
      </c>
      <c r="F98" s="629">
        <v>44</v>
      </c>
      <c r="G98" s="629">
        <v>2992</v>
      </c>
      <c r="H98" s="629">
        <v>1</v>
      </c>
      <c r="I98" s="629">
        <v>68</v>
      </c>
      <c r="J98" s="629">
        <v>61</v>
      </c>
      <c r="K98" s="629">
        <v>4148</v>
      </c>
      <c r="L98" s="629">
        <v>1.3863636363636365</v>
      </c>
      <c r="M98" s="629">
        <v>68</v>
      </c>
      <c r="N98" s="629">
        <v>40</v>
      </c>
      <c r="O98" s="629">
        <v>2720</v>
      </c>
      <c r="P98" s="642">
        <v>0.90909090909090906</v>
      </c>
      <c r="Q98" s="630">
        <v>68</v>
      </c>
    </row>
    <row r="99" spans="1:17" ht="14.4" customHeight="1" x14ac:dyDescent="0.3">
      <c r="A99" s="625" t="s">
        <v>6561</v>
      </c>
      <c r="B99" s="626" t="s">
        <v>6562</v>
      </c>
      <c r="C99" s="626" t="s">
        <v>5155</v>
      </c>
      <c r="D99" s="626" t="s">
        <v>6607</v>
      </c>
      <c r="E99" s="626" t="s">
        <v>6608</v>
      </c>
      <c r="F99" s="629">
        <v>19</v>
      </c>
      <c r="G99" s="629">
        <v>855</v>
      </c>
      <c r="H99" s="629">
        <v>1</v>
      </c>
      <c r="I99" s="629">
        <v>45</v>
      </c>
      <c r="J99" s="629">
        <v>15</v>
      </c>
      <c r="K99" s="629">
        <v>675</v>
      </c>
      <c r="L99" s="629">
        <v>0.78947368421052633</v>
      </c>
      <c r="M99" s="629">
        <v>45</v>
      </c>
      <c r="N99" s="629">
        <v>9</v>
      </c>
      <c r="O99" s="629">
        <v>405</v>
      </c>
      <c r="P99" s="642">
        <v>0.47368421052631576</v>
      </c>
      <c r="Q99" s="630">
        <v>45</v>
      </c>
    </row>
    <row r="100" spans="1:17" ht="14.4" customHeight="1" x14ac:dyDescent="0.3">
      <c r="A100" s="625" t="s">
        <v>6561</v>
      </c>
      <c r="B100" s="626" t="s">
        <v>6562</v>
      </c>
      <c r="C100" s="626" t="s">
        <v>5155</v>
      </c>
      <c r="D100" s="626" t="s">
        <v>6609</v>
      </c>
      <c r="E100" s="626" t="s">
        <v>6610</v>
      </c>
      <c r="F100" s="629">
        <v>30</v>
      </c>
      <c r="G100" s="629">
        <v>1860</v>
      </c>
      <c r="H100" s="629">
        <v>1</v>
      </c>
      <c r="I100" s="629">
        <v>62</v>
      </c>
      <c r="J100" s="629">
        <v>17</v>
      </c>
      <c r="K100" s="629">
        <v>1054</v>
      </c>
      <c r="L100" s="629">
        <v>0.56666666666666665</v>
      </c>
      <c r="M100" s="629">
        <v>62</v>
      </c>
      <c r="N100" s="629">
        <v>10</v>
      </c>
      <c r="O100" s="629">
        <v>620</v>
      </c>
      <c r="P100" s="642">
        <v>0.33333333333333331</v>
      </c>
      <c r="Q100" s="630">
        <v>62</v>
      </c>
    </row>
    <row r="101" spans="1:17" ht="14.4" customHeight="1" x14ac:dyDescent="0.3">
      <c r="A101" s="625" t="s">
        <v>6561</v>
      </c>
      <c r="B101" s="626" t="s">
        <v>6562</v>
      </c>
      <c r="C101" s="626" t="s">
        <v>5155</v>
      </c>
      <c r="D101" s="626" t="s">
        <v>6611</v>
      </c>
      <c r="E101" s="626" t="s">
        <v>6612</v>
      </c>
      <c r="F101" s="629">
        <v>6424</v>
      </c>
      <c r="G101" s="629">
        <v>160600</v>
      </c>
      <c r="H101" s="629">
        <v>1</v>
      </c>
      <c r="I101" s="629">
        <v>25</v>
      </c>
      <c r="J101" s="629">
        <v>9313</v>
      </c>
      <c r="K101" s="629">
        <v>232825</v>
      </c>
      <c r="L101" s="629">
        <v>1.4497198007471981</v>
      </c>
      <c r="M101" s="629">
        <v>25</v>
      </c>
      <c r="N101" s="629">
        <v>6360</v>
      </c>
      <c r="O101" s="629">
        <v>159000</v>
      </c>
      <c r="P101" s="642">
        <v>0.99003735990037356</v>
      </c>
      <c r="Q101" s="630">
        <v>25</v>
      </c>
    </row>
    <row r="102" spans="1:17" ht="14.4" customHeight="1" x14ac:dyDescent="0.3">
      <c r="A102" s="625" t="s">
        <v>6561</v>
      </c>
      <c r="B102" s="626" t="s">
        <v>6562</v>
      </c>
      <c r="C102" s="626" t="s">
        <v>5155</v>
      </c>
      <c r="D102" s="626" t="s">
        <v>6613</v>
      </c>
      <c r="E102" s="626" t="s">
        <v>6614</v>
      </c>
      <c r="F102" s="629">
        <v>6199</v>
      </c>
      <c r="G102" s="629">
        <v>378139</v>
      </c>
      <c r="H102" s="629">
        <v>1</v>
      </c>
      <c r="I102" s="629">
        <v>61</v>
      </c>
      <c r="J102" s="629">
        <v>9051</v>
      </c>
      <c r="K102" s="629">
        <v>552111</v>
      </c>
      <c r="L102" s="629">
        <v>1.4600742055170188</v>
      </c>
      <c r="M102" s="629">
        <v>61</v>
      </c>
      <c r="N102" s="629">
        <v>8893</v>
      </c>
      <c r="O102" s="629">
        <v>542473</v>
      </c>
      <c r="P102" s="642">
        <v>1.4345862235844491</v>
      </c>
      <c r="Q102" s="630">
        <v>61</v>
      </c>
    </row>
    <row r="103" spans="1:17" ht="14.4" customHeight="1" x14ac:dyDescent="0.3">
      <c r="A103" s="625" t="s">
        <v>6561</v>
      </c>
      <c r="B103" s="626" t="s">
        <v>6562</v>
      </c>
      <c r="C103" s="626" t="s">
        <v>5155</v>
      </c>
      <c r="D103" s="626" t="s">
        <v>6615</v>
      </c>
      <c r="E103" s="626" t="s">
        <v>6616</v>
      </c>
      <c r="F103" s="629">
        <v>79</v>
      </c>
      <c r="G103" s="629">
        <v>6636</v>
      </c>
      <c r="H103" s="629">
        <v>1</v>
      </c>
      <c r="I103" s="629">
        <v>84</v>
      </c>
      <c r="J103" s="629">
        <v>96</v>
      </c>
      <c r="K103" s="629">
        <v>8064</v>
      </c>
      <c r="L103" s="629">
        <v>1.2151898734177216</v>
      </c>
      <c r="M103" s="629">
        <v>84</v>
      </c>
      <c r="N103" s="629">
        <v>69</v>
      </c>
      <c r="O103" s="629">
        <v>5796</v>
      </c>
      <c r="P103" s="642">
        <v>0.87341772151898733</v>
      </c>
      <c r="Q103" s="630">
        <v>84</v>
      </c>
    </row>
    <row r="104" spans="1:17" ht="14.4" customHeight="1" x14ac:dyDescent="0.3">
      <c r="A104" s="625" t="s">
        <v>6561</v>
      </c>
      <c r="B104" s="626" t="s">
        <v>6562</v>
      </c>
      <c r="C104" s="626" t="s">
        <v>5155</v>
      </c>
      <c r="D104" s="626" t="s">
        <v>6617</v>
      </c>
      <c r="E104" s="626" t="s">
        <v>6618</v>
      </c>
      <c r="F104" s="629"/>
      <c r="G104" s="629"/>
      <c r="H104" s="629"/>
      <c r="I104" s="629"/>
      <c r="J104" s="629">
        <v>3</v>
      </c>
      <c r="K104" s="629">
        <v>1182</v>
      </c>
      <c r="L104" s="629"/>
      <c r="M104" s="629">
        <v>394</v>
      </c>
      <c r="N104" s="629"/>
      <c r="O104" s="629"/>
      <c r="P104" s="642"/>
      <c r="Q104" s="630"/>
    </row>
    <row r="105" spans="1:17" ht="14.4" customHeight="1" x14ac:dyDescent="0.3">
      <c r="A105" s="625" t="s">
        <v>6561</v>
      </c>
      <c r="B105" s="626" t="s">
        <v>6562</v>
      </c>
      <c r="C105" s="626" t="s">
        <v>5155</v>
      </c>
      <c r="D105" s="626" t="s">
        <v>6619</v>
      </c>
      <c r="E105" s="626" t="s">
        <v>6620</v>
      </c>
      <c r="F105" s="629"/>
      <c r="G105" s="629"/>
      <c r="H105" s="629"/>
      <c r="I105" s="629"/>
      <c r="J105" s="629"/>
      <c r="K105" s="629"/>
      <c r="L105" s="629"/>
      <c r="M105" s="629"/>
      <c r="N105" s="629">
        <v>3</v>
      </c>
      <c r="O105" s="629">
        <v>243</v>
      </c>
      <c r="P105" s="642"/>
      <c r="Q105" s="630">
        <v>81</v>
      </c>
    </row>
    <row r="106" spans="1:17" ht="14.4" customHeight="1" x14ac:dyDescent="0.3">
      <c r="A106" s="625" t="s">
        <v>6561</v>
      </c>
      <c r="B106" s="626" t="s">
        <v>6562</v>
      </c>
      <c r="C106" s="626" t="s">
        <v>5155</v>
      </c>
      <c r="D106" s="626" t="s">
        <v>6621</v>
      </c>
      <c r="E106" s="626" t="s">
        <v>6622</v>
      </c>
      <c r="F106" s="629"/>
      <c r="G106" s="629"/>
      <c r="H106" s="629"/>
      <c r="I106" s="629"/>
      <c r="J106" s="629"/>
      <c r="K106" s="629"/>
      <c r="L106" s="629"/>
      <c r="M106" s="629"/>
      <c r="N106" s="629">
        <v>3</v>
      </c>
      <c r="O106" s="629">
        <v>138</v>
      </c>
      <c r="P106" s="642"/>
      <c r="Q106" s="630">
        <v>46</v>
      </c>
    </row>
    <row r="107" spans="1:17" ht="14.4" customHeight="1" x14ac:dyDescent="0.3">
      <c r="A107" s="625" t="s">
        <v>6561</v>
      </c>
      <c r="B107" s="626" t="s">
        <v>6562</v>
      </c>
      <c r="C107" s="626" t="s">
        <v>5155</v>
      </c>
      <c r="D107" s="626" t="s">
        <v>6623</v>
      </c>
      <c r="E107" s="626" t="s">
        <v>6624</v>
      </c>
      <c r="F107" s="629">
        <v>6</v>
      </c>
      <c r="G107" s="629">
        <v>2970</v>
      </c>
      <c r="H107" s="629">
        <v>1</v>
      </c>
      <c r="I107" s="629">
        <v>495</v>
      </c>
      <c r="J107" s="629">
        <v>3</v>
      </c>
      <c r="K107" s="629">
        <v>1485</v>
      </c>
      <c r="L107" s="629">
        <v>0.5</v>
      </c>
      <c r="M107" s="629">
        <v>495</v>
      </c>
      <c r="N107" s="629">
        <v>5</v>
      </c>
      <c r="O107" s="629">
        <v>2475</v>
      </c>
      <c r="P107" s="642">
        <v>0.83333333333333337</v>
      </c>
      <c r="Q107" s="630">
        <v>495</v>
      </c>
    </row>
    <row r="108" spans="1:17" ht="14.4" customHeight="1" x14ac:dyDescent="0.3">
      <c r="A108" s="625" t="s">
        <v>6561</v>
      </c>
      <c r="B108" s="626" t="s">
        <v>6562</v>
      </c>
      <c r="C108" s="626" t="s">
        <v>5155</v>
      </c>
      <c r="D108" s="626" t="s">
        <v>6625</v>
      </c>
      <c r="E108" s="626" t="s">
        <v>6626</v>
      </c>
      <c r="F108" s="629">
        <v>249</v>
      </c>
      <c r="G108" s="629">
        <v>245763</v>
      </c>
      <c r="H108" s="629">
        <v>1</v>
      </c>
      <c r="I108" s="629">
        <v>987</v>
      </c>
      <c r="J108" s="629">
        <v>260</v>
      </c>
      <c r="K108" s="629">
        <v>256620</v>
      </c>
      <c r="L108" s="629">
        <v>1.0441767068273093</v>
      </c>
      <c r="M108" s="629">
        <v>987</v>
      </c>
      <c r="N108" s="629">
        <v>299</v>
      </c>
      <c r="O108" s="629">
        <v>295113</v>
      </c>
      <c r="P108" s="642">
        <v>1.2008032128514057</v>
      </c>
      <c r="Q108" s="630">
        <v>987</v>
      </c>
    </row>
    <row r="109" spans="1:17" ht="14.4" customHeight="1" x14ac:dyDescent="0.3">
      <c r="A109" s="625" t="s">
        <v>6561</v>
      </c>
      <c r="B109" s="626" t="s">
        <v>6562</v>
      </c>
      <c r="C109" s="626" t="s">
        <v>5155</v>
      </c>
      <c r="D109" s="626" t="s">
        <v>6627</v>
      </c>
      <c r="E109" s="626" t="s">
        <v>6628</v>
      </c>
      <c r="F109" s="629">
        <v>3</v>
      </c>
      <c r="G109" s="629">
        <v>993</v>
      </c>
      <c r="H109" s="629">
        <v>1</v>
      </c>
      <c r="I109" s="629">
        <v>331</v>
      </c>
      <c r="J109" s="629">
        <v>1</v>
      </c>
      <c r="K109" s="629">
        <v>331</v>
      </c>
      <c r="L109" s="629">
        <v>0.33333333333333331</v>
      </c>
      <c r="M109" s="629">
        <v>331</v>
      </c>
      <c r="N109" s="629">
        <v>2</v>
      </c>
      <c r="O109" s="629">
        <v>662</v>
      </c>
      <c r="P109" s="642">
        <v>0.66666666666666663</v>
      </c>
      <c r="Q109" s="630">
        <v>331</v>
      </c>
    </row>
    <row r="110" spans="1:17" ht="14.4" customHeight="1" x14ac:dyDescent="0.3">
      <c r="A110" s="625" t="s">
        <v>6561</v>
      </c>
      <c r="B110" s="626" t="s">
        <v>6562</v>
      </c>
      <c r="C110" s="626" t="s">
        <v>5155</v>
      </c>
      <c r="D110" s="626" t="s">
        <v>6629</v>
      </c>
      <c r="E110" s="626" t="s">
        <v>6630</v>
      </c>
      <c r="F110" s="629"/>
      <c r="G110" s="629"/>
      <c r="H110" s="629"/>
      <c r="I110" s="629"/>
      <c r="J110" s="629">
        <v>4</v>
      </c>
      <c r="K110" s="629">
        <v>544</v>
      </c>
      <c r="L110" s="629"/>
      <c r="M110" s="629">
        <v>136</v>
      </c>
      <c r="N110" s="629"/>
      <c r="O110" s="629"/>
      <c r="P110" s="642"/>
      <c r="Q110" s="630"/>
    </row>
    <row r="111" spans="1:17" ht="14.4" customHeight="1" x14ac:dyDescent="0.3">
      <c r="A111" s="625" t="s">
        <v>6561</v>
      </c>
      <c r="B111" s="626" t="s">
        <v>6562</v>
      </c>
      <c r="C111" s="626" t="s">
        <v>5155</v>
      </c>
      <c r="D111" s="626" t="s">
        <v>6631</v>
      </c>
      <c r="E111" s="626" t="s">
        <v>6632</v>
      </c>
      <c r="F111" s="629">
        <v>2</v>
      </c>
      <c r="G111" s="629">
        <v>156</v>
      </c>
      <c r="H111" s="629">
        <v>1</v>
      </c>
      <c r="I111" s="629">
        <v>78</v>
      </c>
      <c r="J111" s="629"/>
      <c r="K111" s="629"/>
      <c r="L111" s="629"/>
      <c r="M111" s="629"/>
      <c r="N111" s="629"/>
      <c r="O111" s="629"/>
      <c r="P111" s="642"/>
      <c r="Q111" s="630"/>
    </row>
    <row r="112" spans="1:17" ht="14.4" customHeight="1" x14ac:dyDescent="0.3">
      <c r="A112" s="625" t="s">
        <v>6561</v>
      </c>
      <c r="B112" s="626" t="s">
        <v>6562</v>
      </c>
      <c r="C112" s="626" t="s">
        <v>5155</v>
      </c>
      <c r="D112" s="626" t="s">
        <v>6633</v>
      </c>
      <c r="E112" s="626" t="s">
        <v>6634</v>
      </c>
      <c r="F112" s="629">
        <v>463</v>
      </c>
      <c r="G112" s="629">
        <v>6945</v>
      </c>
      <c r="H112" s="629">
        <v>1</v>
      </c>
      <c r="I112" s="629">
        <v>15</v>
      </c>
      <c r="J112" s="629">
        <v>435</v>
      </c>
      <c r="K112" s="629">
        <v>6525</v>
      </c>
      <c r="L112" s="629">
        <v>0.93952483801295894</v>
      </c>
      <c r="M112" s="629">
        <v>15</v>
      </c>
      <c r="N112" s="629">
        <v>369</v>
      </c>
      <c r="O112" s="629">
        <v>5535</v>
      </c>
      <c r="P112" s="642">
        <v>0.79697624190064797</v>
      </c>
      <c r="Q112" s="630">
        <v>15</v>
      </c>
    </row>
    <row r="113" spans="1:17" ht="14.4" customHeight="1" x14ac:dyDescent="0.3">
      <c r="A113" s="625" t="s">
        <v>6561</v>
      </c>
      <c r="B113" s="626" t="s">
        <v>6562</v>
      </c>
      <c r="C113" s="626" t="s">
        <v>5155</v>
      </c>
      <c r="D113" s="626" t="s">
        <v>6635</v>
      </c>
      <c r="E113" s="626" t="s">
        <v>6636</v>
      </c>
      <c r="F113" s="629">
        <v>3</v>
      </c>
      <c r="G113" s="629">
        <v>573</v>
      </c>
      <c r="H113" s="629">
        <v>1</v>
      </c>
      <c r="I113" s="629">
        <v>191</v>
      </c>
      <c r="J113" s="629">
        <v>2</v>
      </c>
      <c r="K113" s="629">
        <v>382</v>
      </c>
      <c r="L113" s="629">
        <v>0.66666666666666663</v>
      </c>
      <c r="M113" s="629">
        <v>191</v>
      </c>
      <c r="N113" s="629">
        <v>1</v>
      </c>
      <c r="O113" s="629">
        <v>191</v>
      </c>
      <c r="P113" s="642">
        <v>0.33333333333333331</v>
      </c>
      <c r="Q113" s="630">
        <v>191</v>
      </c>
    </row>
    <row r="114" spans="1:17" ht="14.4" customHeight="1" x14ac:dyDescent="0.3">
      <c r="A114" s="625" t="s">
        <v>6561</v>
      </c>
      <c r="B114" s="626" t="s">
        <v>6562</v>
      </c>
      <c r="C114" s="626" t="s">
        <v>5155</v>
      </c>
      <c r="D114" s="626" t="s">
        <v>6637</v>
      </c>
      <c r="E114" s="626" t="s">
        <v>6638</v>
      </c>
      <c r="F114" s="629">
        <v>22</v>
      </c>
      <c r="G114" s="629">
        <v>1804</v>
      </c>
      <c r="H114" s="629">
        <v>1</v>
      </c>
      <c r="I114" s="629">
        <v>82</v>
      </c>
      <c r="J114" s="629">
        <v>19</v>
      </c>
      <c r="K114" s="629">
        <v>1558</v>
      </c>
      <c r="L114" s="629">
        <v>0.86363636363636365</v>
      </c>
      <c r="M114" s="629">
        <v>82</v>
      </c>
      <c r="N114" s="629">
        <v>18</v>
      </c>
      <c r="O114" s="629">
        <v>1476</v>
      </c>
      <c r="P114" s="642">
        <v>0.81818181818181823</v>
      </c>
      <c r="Q114" s="630">
        <v>82</v>
      </c>
    </row>
    <row r="115" spans="1:17" ht="14.4" customHeight="1" x14ac:dyDescent="0.3">
      <c r="A115" s="625" t="s">
        <v>6561</v>
      </c>
      <c r="B115" s="626" t="s">
        <v>6562</v>
      </c>
      <c r="C115" s="626" t="s">
        <v>5155</v>
      </c>
      <c r="D115" s="626" t="s">
        <v>6639</v>
      </c>
      <c r="E115" s="626" t="s">
        <v>6640</v>
      </c>
      <c r="F115" s="629">
        <v>268</v>
      </c>
      <c r="G115" s="629">
        <v>9916</v>
      </c>
      <c r="H115" s="629">
        <v>1</v>
      </c>
      <c r="I115" s="629">
        <v>37</v>
      </c>
      <c r="J115" s="629">
        <v>272</v>
      </c>
      <c r="K115" s="629">
        <v>10064</v>
      </c>
      <c r="L115" s="629">
        <v>1.0149253731343284</v>
      </c>
      <c r="M115" s="629">
        <v>37</v>
      </c>
      <c r="N115" s="629">
        <v>199</v>
      </c>
      <c r="O115" s="629">
        <v>7363</v>
      </c>
      <c r="P115" s="642">
        <v>0.7425373134328358</v>
      </c>
      <c r="Q115" s="630">
        <v>37</v>
      </c>
    </row>
    <row r="116" spans="1:17" ht="14.4" customHeight="1" x14ac:dyDescent="0.3">
      <c r="A116" s="625" t="s">
        <v>6561</v>
      </c>
      <c r="B116" s="626" t="s">
        <v>6562</v>
      </c>
      <c r="C116" s="626" t="s">
        <v>5155</v>
      </c>
      <c r="D116" s="626" t="s">
        <v>6641</v>
      </c>
      <c r="E116" s="626" t="s">
        <v>6642</v>
      </c>
      <c r="F116" s="629">
        <v>2</v>
      </c>
      <c r="G116" s="629">
        <v>410</v>
      </c>
      <c r="H116" s="629">
        <v>1</v>
      </c>
      <c r="I116" s="629">
        <v>205</v>
      </c>
      <c r="J116" s="629"/>
      <c r="K116" s="629"/>
      <c r="L116" s="629"/>
      <c r="M116" s="629"/>
      <c r="N116" s="629"/>
      <c r="O116" s="629"/>
      <c r="P116" s="642"/>
      <c r="Q116" s="630"/>
    </row>
    <row r="117" spans="1:17" ht="14.4" customHeight="1" x14ac:dyDescent="0.3">
      <c r="A117" s="625" t="s">
        <v>6561</v>
      </c>
      <c r="B117" s="626" t="s">
        <v>6562</v>
      </c>
      <c r="C117" s="626" t="s">
        <v>5155</v>
      </c>
      <c r="D117" s="626" t="s">
        <v>6643</v>
      </c>
      <c r="E117" s="626" t="s">
        <v>6644</v>
      </c>
      <c r="F117" s="629">
        <v>23</v>
      </c>
      <c r="G117" s="629">
        <v>345</v>
      </c>
      <c r="H117" s="629">
        <v>1</v>
      </c>
      <c r="I117" s="629">
        <v>15</v>
      </c>
      <c r="J117" s="629">
        <v>40</v>
      </c>
      <c r="K117" s="629">
        <v>600</v>
      </c>
      <c r="L117" s="629">
        <v>1.7391304347826086</v>
      </c>
      <c r="M117" s="629">
        <v>15</v>
      </c>
      <c r="N117" s="629">
        <v>31</v>
      </c>
      <c r="O117" s="629">
        <v>465</v>
      </c>
      <c r="P117" s="642">
        <v>1.3478260869565217</v>
      </c>
      <c r="Q117" s="630">
        <v>15</v>
      </c>
    </row>
    <row r="118" spans="1:17" ht="14.4" customHeight="1" x14ac:dyDescent="0.3">
      <c r="A118" s="625" t="s">
        <v>6561</v>
      </c>
      <c r="B118" s="626" t="s">
        <v>6562</v>
      </c>
      <c r="C118" s="626" t="s">
        <v>5155</v>
      </c>
      <c r="D118" s="626" t="s">
        <v>6645</v>
      </c>
      <c r="E118" s="626" t="s">
        <v>6646</v>
      </c>
      <c r="F118" s="629">
        <v>3</v>
      </c>
      <c r="G118" s="629">
        <v>63</v>
      </c>
      <c r="H118" s="629">
        <v>1</v>
      </c>
      <c r="I118" s="629">
        <v>21</v>
      </c>
      <c r="J118" s="629">
        <v>4</v>
      </c>
      <c r="K118" s="629">
        <v>84</v>
      </c>
      <c r="L118" s="629">
        <v>1.3333333333333333</v>
      </c>
      <c r="M118" s="629">
        <v>21</v>
      </c>
      <c r="N118" s="629">
        <v>2</v>
      </c>
      <c r="O118" s="629">
        <v>42</v>
      </c>
      <c r="P118" s="642">
        <v>0.66666666666666663</v>
      </c>
      <c r="Q118" s="630">
        <v>21</v>
      </c>
    </row>
    <row r="119" spans="1:17" ht="14.4" customHeight="1" x14ac:dyDescent="0.3">
      <c r="A119" s="625" t="s">
        <v>6561</v>
      </c>
      <c r="B119" s="626" t="s">
        <v>6562</v>
      </c>
      <c r="C119" s="626" t="s">
        <v>5155</v>
      </c>
      <c r="D119" s="626" t="s">
        <v>6647</v>
      </c>
      <c r="E119" s="626" t="s">
        <v>6648</v>
      </c>
      <c r="F119" s="629">
        <v>14</v>
      </c>
      <c r="G119" s="629">
        <v>308</v>
      </c>
      <c r="H119" s="629">
        <v>1</v>
      </c>
      <c r="I119" s="629">
        <v>22</v>
      </c>
      <c r="J119" s="629">
        <v>37</v>
      </c>
      <c r="K119" s="629">
        <v>814</v>
      </c>
      <c r="L119" s="629">
        <v>2.6428571428571428</v>
      </c>
      <c r="M119" s="629">
        <v>22</v>
      </c>
      <c r="N119" s="629">
        <v>44</v>
      </c>
      <c r="O119" s="629">
        <v>968</v>
      </c>
      <c r="P119" s="642">
        <v>3.1428571428571428</v>
      </c>
      <c r="Q119" s="630">
        <v>22</v>
      </c>
    </row>
    <row r="120" spans="1:17" ht="14.4" customHeight="1" x14ac:dyDescent="0.3">
      <c r="A120" s="625" t="s">
        <v>6561</v>
      </c>
      <c r="B120" s="626" t="s">
        <v>6562</v>
      </c>
      <c r="C120" s="626" t="s">
        <v>5155</v>
      </c>
      <c r="D120" s="626" t="s">
        <v>6649</v>
      </c>
      <c r="E120" s="626" t="s">
        <v>6650</v>
      </c>
      <c r="F120" s="629"/>
      <c r="G120" s="629"/>
      <c r="H120" s="629"/>
      <c r="I120" s="629"/>
      <c r="J120" s="629"/>
      <c r="K120" s="629"/>
      <c r="L120" s="629"/>
      <c r="M120" s="629"/>
      <c r="N120" s="629">
        <v>1</v>
      </c>
      <c r="O120" s="629">
        <v>355</v>
      </c>
      <c r="P120" s="642"/>
      <c r="Q120" s="630">
        <v>355</v>
      </c>
    </row>
    <row r="121" spans="1:17" ht="14.4" customHeight="1" x14ac:dyDescent="0.3">
      <c r="A121" s="625" t="s">
        <v>6561</v>
      </c>
      <c r="B121" s="626" t="s">
        <v>6562</v>
      </c>
      <c r="C121" s="626" t="s">
        <v>5155</v>
      </c>
      <c r="D121" s="626" t="s">
        <v>6651</v>
      </c>
      <c r="E121" s="626" t="s">
        <v>6652</v>
      </c>
      <c r="F121" s="629">
        <v>1</v>
      </c>
      <c r="G121" s="629">
        <v>63</v>
      </c>
      <c r="H121" s="629">
        <v>1</v>
      </c>
      <c r="I121" s="629">
        <v>63</v>
      </c>
      <c r="J121" s="629">
        <v>8</v>
      </c>
      <c r="K121" s="629">
        <v>504</v>
      </c>
      <c r="L121" s="629">
        <v>8</v>
      </c>
      <c r="M121" s="629">
        <v>63</v>
      </c>
      <c r="N121" s="629">
        <v>2</v>
      </c>
      <c r="O121" s="629">
        <v>126</v>
      </c>
      <c r="P121" s="642">
        <v>2</v>
      </c>
      <c r="Q121" s="630">
        <v>63</v>
      </c>
    </row>
    <row r="122" spans="1:17" ht="14.4" customHeight="1" x14ac:dyDescent="0.3">
      <c r="A122" s="625" t="s">
        <v>6561</v>
      </c>
      <c r="B122" s="626" t="s">
        <v>6562</v>
      </c>
      <c r="C122" s="626" t="s">
        <v>5155</v>
      </c>
      <c r="D122" s="626" t="s">
        <v>6653</v>
      </c>
      <c r="E122" s="626" t="s">
        <v>6654</v>
      </c>
      <c r="F122" s="629"/>
      <c r="G122" s="629"/>
      <c r="H122" s="629"/>
      <c r="I122" s="629"/>
      <c r="J122" s="629"/>
      <c r="K122" s="629"/>
      <c r="L122" s="629"/>
      <c r="M122" s="629"/>
      <c r="N122" s="629">
        <v>1</v>
      </c>
      <c r="O122" s="629">
        <v>310</v>
      </c>
      <c r="P122" s="642"/>
      <c r="Q122" s="630">
        <v>310</v>
      </c>
    </row>
    <row r="123" spans="1:17" ht="14.4" customHeight="1" x14ac:dyDescent="0.3">
      <c r="A123" s="625" t="s">
        <v>6561</v>
      </c>
      <c r="B123" s="626" t="s">
        <v>6562</v>
      </c>
      <c r="C123" s="626" t="s">
        <v>5155</v>
      </c>
      <c r="D123" s="626" t="s">
        <v>6655</v>
      </c>
      <c r="E123" s="626" t="s">
        <v>6656</v>
      </c>
      <c r="F123" s="629">
        <v>233</v>
      </c>
      <c r="G123" s="629">
        <v>3961</v>
      </c>
      <c r="H123" s="629">
        <v>1</v>
      </c>
      <c r="I123" s="629">
        <v>17</v>
      </c>
      <c r="J123" s="629">
        <v>243</v>
      </c>
      <c r="K123" s="629">
        <v>4131</v>
      </c>
      <c r="L123" s="629">
        <v>1.0429184549356223</v>
      </c>
      <c r="M123" s="629">
        <v>17</v>
      </c>
      <c r="N123" s="629">
        <v>248</v>
      </c>
      <c r="O123" s="629">
        <v>4216</v>
      </c>
      <c r="P123" s="642">
        <v>1.0643776824034334</v>
      </c>
      <c r="Q123" s="630">
        <v>17</v>
      </c>
    </row>
    <row r="124" spans="1:17" ht="14.4" customHeight="1" x14ac:dyDescent="0.3">
      <c r="A124" s="625" t="s">
        <v>6561</v>
      </c>
      <c r="B124" s="626" t="s">
        <v>6562</v>
      </c>
      <c r="C124" s="626" t="s">
        <v>5155</v>
      </c>
      <c r="D124" s="626" t="s">
        <v>6657</v>
      </c>
      <c r="E124" s="626" t="s">
        <v>6658</v>
      </c>
      <c r="F124" s="629">
        <v>3</v>
      </c>
      <c r="G124" s="629">
        <v>186</v>
      </c>
      <c r="H124" s="629">
        <v>1</v>
      </c>
      <c r="I124" s="629">
        <v>62</v>
      </c>
      <c r="J124" s="629">
        <v>7</v>
      </c>
      <c r="K124" s="629">
        <v>434</v>
      </c>
      <c r="L124" s="629">
        <v>2.3333333333333335</v>
      </c>
      <c r="M124" s="629">
        <v>62</v>
      </c>
      <c r="N124" s="629">
        <v>1</v>
      </c>
      <c r="O124" s="629">
        <v>63</v>
      </c>
      <c r="P124" s="642">
        <v>0.33870967741935482</v>
      </c>
      <c r="Q124" s="630">
        <v>63</v>
      </c>
    </row>
    <row r="125" spans="1:17" ht="14.4" customHeight="1" x14ac:dyDescent="0.3">
      <c r="A125" s="625" t="s">
        <v>6561</v>
      </c>
      <c r="B125" s="626" t="s">
        <v>6562</v>
      </c>
      <c r="C125" s="626" t="s">
        <v>5155</v>
      </c>
      <c r="D125" s="626" t="s">
        <v>1773</v>
      </c>
      <c r="E125" s="626" t="s">
        <v>6659</v>
      </c>
      <c r="F125" s="629">
        <v>6241</v>
      </c>
      <c r="G125" s="629">
        <v>124820</v>
      </c>
      <c r="H125" s="629">
        <v>1</v>
      </c>
      <c r="I125" s="629">
        <v>20</v>
      </c>
      <c r="J125" s="629">
        <v>9080</v>
      </c>
      <c r="K125" s="629">
        <v>181600</v>
      </c>
      <c r="L125" s="629">
        <v>1.4548950488703734</v>
      </c>
      <c r="M125" s="629">
        <v>20</v>
      </c>
      <c r="N125" s="629">
        <v>8972</v>
      </c>
      <c r="O125" s="629">
        <v>179440</v>
      </c>
      <c r="P125" s="642">
        <v>1.4375901297868932</v>
      </c>
      <c r="Q125" s="630">
        <v>20</v>
      </c>
    </row>
    <row r="126" spans="1:17" ht="14.4" customHeight="1" x14ac:dyDescent="0.3">
      <c r="A126" s="625" t="s">
        <v>6561</v>
      </c>
      <c r="B126" s="626" t="s">
        <v>6562</v>
      </c>
      <c r="C126" s="626" t="s">
        <v>5155</v>
      </c>
      <c r="D126" s="626" t="s">
        <v>6660</v>
      </c>
      <c r="E126" s="626" t="s">
        <v>6661</v>
      </c>
      <c r="F126" s="629">
        <v>7</v>
      </c>
      <c r="G126" s="629">
        <v>350</v>
      </c>
      <c r="H126" s="629">
        <v>1</v>
      </c>
      <c r="I126" s="629">
        <v>50</v>
      </c>
      <c r="J126" s="629">
        <v>5</v>
      </c>
      <c r="K126" s="629">
        <v>250</v>
      </c>
      <c r="L126" s="629">
        <v>0.7142857142857143</v>
      </c>
      <c r="M126" s="629">
        <v>50</v>
      </c>
      <c r="N126" s="629">
        <v>5</v>
      </c>
      <c r="O126" s="629">
        <v>250</v>
      </c>
      <c r="P126" s="642">
        <v>0.7142857142857143</v>
      </c>
      <c r="Q126" s="630">
        <v>50</v>
      </c>
    </row>
    <row r="127" spans="1:17" ht="14.4" customHeight="1" x14ac:dyDescent="0.3">
      <c r="A127" s="625" t="s">
        <v>6561</v>
      </c>
      <c r="B127" s="626" t="s">
        <v>6562</v>
      </c>
      <c r="C127" s="626" t="s">
        <v>5155</v>
      </c>
      <c r="D127" s="626" t="s">
        <v>6662</v>
      </c>
      <c r="E127" s="626" t="s">
        <v>6663</v>
      </c>
      <c r="F127" s="629">
        <v>50</v>
      </c>
      <c r="G127" s="629">
        <v>850</v>
      </c>
      <c r="H127" s="629">
        <v>1</v>
      </c>
      <c r="I127" s="629">
        <v>17</v>
      </c>
      <c r="J127" s="629">
        <v>40</v>
      </c>
      <c r="K127" s="629">
        <v>680</v>
      </c>
      <c r="L127" s="629">
        <v>0.8</v>
      </c>
      <c r="M127" s="629">
        <v>17</v>
      </c>
      <c r="N127" s="629">
        <v>15</v>
      </c>
      <c r="O127" s="629">
        <v>255</v>
      </c>
      <c r="P127" s="642">
        <v>0.3</v>
      </c>
      <c r="Q127" s="630">
        <v>17</v>
      </c>
    </row>
    <row r="128" spans="1:17" ht="14.4" customHeight="1" x14ac:dyDescent="0.3">
      <c r="A128" s="625" t="s">
        <v>6561</v>
      </c>
      <c r="B128" s="626" t="s">
        <v>6562</v>
      </c>
      <c r="C128" s="626" t="s">
        <v>5155</v>
      </c>
      <c r="D128" s="626" t="s">
        <v>6664</v>
      </c>
      <c r="E128" s="626" t="s">
        <v>6665</v>
      </c>
      <c r="F128" s="629">
        <v>74</v>
      </c>
      <c r="G128" s="629">
        <v>3478</v>
      </c>
      <c r="H128" s="629">
        <v>1</v>
      </c>
      <c r="I128" s="629">
        <v>47</v>
      </c>
      <c r="J128" s="629">
        <v>129</v>
      </c>
      <c r="K128" s="629">
        <v>6063</v>
      </c>
      <c r="L128" s="629">
        <v>1.7432432432432432</v>
      </c>
      <c r="M128" s="629">
        <v>47</v>
      </c>
      <c r="N128" s="629">
        <v>68</v>
      </c>
      <c r="O128" s="629">
        <v>3196</v>
      </c>
      <c r="P128" s="642">
        <v>0.91891891891891897</v>
      </c>
      <c r="Q128" s="630">
        <v>47</v>
      </c>
    </row>
    <row r="129" spans="1:17" ht="14.4" customHeight="1" x14ac:dyDescent="0.3">
      <c r="A129" s="625" t="s">
        <v>6561</v>
      </c>
      <c r="B129" s="626" t="s">
        <v>6562</v>
      </c>
      <c r="C129" s="626" t="s">
        <v>5155</v>
      </c>
      <c r="D129" s="626" t="s">
        <v>6666</v>
      </c>
      <c r="E129" s="626" t="s">
        <v>6667</v>
      </c>
      <c r="F129" s="629">
        <v>12</v>
      </c>
      <c r="G129" s="629">
        <v>360</v>
      </c>
      <c r="H129" s="629">
        <v>1</v>
      </c>
      <c r="I129" s="629">
        <v>30</v>
      </c>
      <c r="J129" s="629">
        <v>6</v>
      </c>
      <c r="K129" s="629">
        <v>180</v>
      </c>
      <c r="L129" s="629">
        <v>0.5</v>
      </c>
      <c r="M129" s="629">
        <v>30</v>
      </c>
      <c r="N129" s="629">
        <v>9</v>
      </c>
      <c r="O129" s="629">
        <v>270</v>
      </c>
      <c r="P129" s="642">
        <v>0.75</v>
      </c>
      <c r="Q129" s="630">
        <v>30</v>
      </c>
    </row>
    <row r="130" spans="1:17" ht="14.4" customHeight="1" x14ac:dyDescent="0.3">
      <c r="A130" s="625" t="s">
        <v>6561</v>
      </c>
      <c r="B130" s="626" t="s">
        <v>6562</v>
      </c>
      <c r="C130" s="626" t="s">
        <v>5155</v>
      </c>
      <c r="D130" s="626" t="s">
        <v>6668</v>
      </c>
      <c r="E130" s="626" t="s">
        <v>6669</v>
      </c>
      <c r="F130" s="629">
        <v>2</v>
      </c>
      <c r="G130" s="629">
        <v>84</v>
      </c>
      <c r="H130" s="629">
        <v>1</v>
      </c>
      <c r="I130" s="629">
        <v>42</v>
      </c>
      <c r="J130" s="629"/>
      <c r="K130" s="629"/>
      <c r="L130" s="629"/>
      <c r="M130" s="629"/>
      <c r="N130" s="629"/>
      <c r="O130" s="629"/>
      <c r="P130" s="642"/>
      <c r="Q130" s="630"/>
    </row>
    <row r="131" spans="1:17" ht="14.4" customHeight="1" x14ac:dyDescent="0.3">
      <c r="A131" s="625" t="s">
        <v>6561</v>
      </c>
      <c r="B131" s="626" t="s">
        <v>6562</v>
      </c>
      <c r="C131" s="626" t="s">
        <v>5155</v>
      </c>
      <c r="D131" s="626" t="s">
        <v>6670</v>
      </c>
      <c r="E131" s="626" t="s">
        <v>6671</v>
      </c>
      <c r="F131" s="629">
        <v>1</v>
      </c>
      <c r="G131" s="629">
        <v>53</v>
      </c>
      <c r="H131" s="629">
        <v>1</v>
      </c>
      <c r="I131" s="629">
        <v>53</v>
      </c>
      <c r="J131" s="629">
        <v>1</v>
      </c>
      <c r="K131" s="629">
        <v>53</v>
      </c>
      <c r="L131" s="629">
        <v>1</v>
      </c>
      <c r="M131" s="629">
        <v>53</v>
      </c>
      <c r="N131" s="629">
        <v>1</v>
      </c>
      <c r="O131" s="629">
        <v>53</v>
      </c>
      <c r="P131" s="642">
        <v>1</v>
      </c>
      <c r="Q131" s="630">
        <v>53</v>
      </c>
    </row>
    <row r="132" spans="1:17" ht="14.4" customHeight="1" x14ac:dyDescent="0.3">
      <c r="A132" s="625" t="s">
        <v>6561</v>
      </c>
      <c r="B132" s="626" t="s">
        <v>6562</v>
      </c>
      <c r="C132" s="626" t="s">
        <v>5155</v>
      </c>
      <c r="D132" s="626" t="s">
        <v>6672</v>
      </c>
      <c r="E132" s="626" t="s">
        <v>6673</v>
      </c>
      <c r="F132" s="629">
        <v>5</v>
      </c>
      <c r="G132" s="629">
        <v>300</v>
      </c>
      <c r="H132" s="629">
        <v>1</v>
      </c>
      <c r="I132" s="629">
        <v>60</v>
      </c>
      <c r="J132" s="629">
        <v>5</v>
      </c>
      <c r="K132" s="629">
        <v>300</v>
      </c>
      <c r="L132" s="629">
        <v>1</v>
      </c>
      <c r="M132" s="629">
        <v>60</v>
      </c>
      <c r="N132" s="629">
        <v>5</v>
      </c>
      <c r="O132" s="629">
        <v>300</v>
      </c>
      <c r="P132" s="642">
        <v>1</v>
      </c>
      <c r="Q132" s="630">
        <v>60</v>
      </c>
    </row>
    <row r="133" spans="1:17" ht="14.4" customHeight="1" x14ac:dyDescent="0.3">
      <c r="A133" s="625" t="s">
        <v>6561</v>
      </c>
      <c r="B133" s="626" t="s">
        <v>6562</v>
      </c>
      <c r="C133" s="626" t="s">
        <v>5155</v>
      </c>
      <c r="D133" s="626" t="s">
        <v>6674</v>
      </c>
      <c r="E133" s="626" t="s">
        <v>6675</v>
      </c>
      <c r="F133" s="629">
        <v>118</v>
      </c>
      <c r="G133" s="629">
        <v>9912</v>
      </c>
      <c r="H133" s="629">
        <v>1</v>
      </c>
      <c r="I133" s="629">
        <v>84</v>
      </c>
      <c r="J133" s="629">
        <v>156</v>
      </c>
      <c r="K133" s="629">
        <v>13104</v>
      </c>
      <c r="L133" s="629">
        <v>1.3220338983050848</v>
      </c>
      <c r="M133" s="629">
        <v>84</v>
      </c>
      <c r="N133" s="629">
        <v>107</v>
      </c>
      <c r="O133" s="629">
        <v>8988</v>
      </c>
      <c r="P133" s="642">
        <v>0.90677966101694918</v>
      </c>
      <c r="Q133" s="630">
        <v>84</v>
      </c>
    </row>
    <row r="134" spans="1:17" ht="14.4" customHeight="1" x14ac:dyDescent="0.3">
      <c r="A134" s="625" t="s">
        <v>6561</v>
      </c>
      <c r="B134" s="626" t="s">
        <v>6562</v>
      </c>
      <c r="C134" s="626" t="s">
        <v>5155</v>
      </c>
      <c r="D134" s="626" t="s">
        <v>6676</v>
      </c>
      <c r="E134" s="626" t="s">
        <v>6677</v>
      </c>
      <c r="F134" s="629">
        <v>353</v>
      </c>
      <c r="G134" s="629">
        <v>4236</v>
      </c>
      <c r="H134" s="629">
        <v>1</v>
      </c>
      <c r="I134" s="629">
        <v>12</v>
      </c>
      <c r="J134" s="629">
        <v>557</v>
      </c>
      <c r="K134" s="629">
        <v>6684</v>
      </c>
      <c r="L134" s="629">
        <v>1.5779036827195467</v>
      </c>
      <c r="M134" s="629">
        <v>12</v>
      </c>
      <c r="N134" s="629">
        <v>1073</v>
      </c>
      <c r="O134" s="629">
        <v>12876</v>
      </c>
      <c r="P134" s="642">
        <v>3.0396600566572238</v>
      </c>
      <c r="Q134" s="630">
        <v>12</v>
      </c>
    </row>
    <row r="135" spans="1:17" ht="14.4" customHeight="1" x14ac:dyDescent="0.3">
      <c r="A135" s="625" t="s">
        <v>6561</v>
      </c>
      <c r="B135" s="626" t="s">
        <v>6562</v>
      </c>
      <c r="C135" s="626" t="s">
        <v>5155</v>
      </c>
      <c r="D135" s="626" t="s">
        <v>6678</v>
      </c>
      <c r="E135" s="626" t="s">
        <v>6679</v>
      </c>
      <c r="F135" s="629">
        <v>3</v>
      </c>
      <c r="G135" s="629">
        <v>21</v>
      </c>
      <c r="H135" s="629">
        <v>1</v>
      </c>
      <c r="I135" s="629">
        <v>7</v>
      </c>
      <c r="J135" s="629">
        <v>3</v>
      </c>
      <c r="K135" s="629">
        <v>21</v>
      </c>
      <c r="L135" s="629">
        <v>1</v>
      </c>
      <c r="M135" s="629">
        <v>7</v>
      </c>
      <c r="N135" s="629"/>
      <c r="O135" s="629"/>
      <c r="P135" s="642"/>
      <c r="Q135" s="630"/>
    </row>
    <row r="136" spans="1:17" ht="14.4" customHeight="1" x14ac:dyDescent="0.3">
      <c r="A136" s="625" t="s">
        <v>6561</v>
      </c>
      <c r="B136" s="626" t="s">
        <v>6562</v>
      </c>
      <c r="C136" s="626" t="s">
        <v>5155</v>
      </c>
      <c r="D136" s="626" t="s">
        <v>6680</v>
      </c>
      <c r="E136" s="626" t="s">
        <v>6681</v>
      </c>
      <c r="F136" s="629">
        <v>6206</v>
      </c>
      <c r="G136" s="629">
        <v>440626</v>
      </c>
      <c r="H136" s="629">
        <v>1</v>
      </c>
      <c r="I136" s="629">
        <v>71</v>
      </c>
      <c r="J136" s="629">
        <v>9064</v>
      </c>
      <c r="K136" s="629">
        <v>643544</v>
      </c>
      <c r="L136" s="629">
        <v>1.4605220754108927</v>
      </c>
      <c r="M136" s="629">
        <v>71</v>
      </c>
      <c r="N136" s="629">
        <v>8872</v>
      </c>
      <c r="O136" s="629">
        <v>629912</v>
      </c>
      <c r="P136" s="642">
        <v>1.4295842732839188</v>
      </c>
      <c r="Q136" s="630">
        <v>71</v>
      </c>
    </row>
    <row r="137" spans="1:17" ht="14.4" customHeight="1" x14ac:dyDescent="0.3">
      <c r="A137" s="625" t="s">
        <v>6561</v>
      </c>
      <c r="B137" s="626" t="s">
        <v>6562</v>
      </c>
      <c r="C137" s="626" t="s">
        <v>5155</v>
      </c>
      <c r="D137" s="626" t="s">
        <v>6682</v>
      </c>
      <c r="E137" s="626" t="s">
        <v>6683</v>
      </c>
      <c r="F137" s="629">
        <v>59</v>
      </c>
      <c r="G137" s="629">
        <v>1121</v>
      </c>
      <c r="H137" s="629">
        <v>1</v>
      </c>
      <c r="I137" s="629">
        <v>19</v>
      </c>
      <c r="J137" s="629">
        <v>120</v>
      </c>
      <c r="K137" s="629">
        <v>2280</v>
      </c>
      <c r="L137" s="629">
        <v>2.0338983050847457</v>
      </c>
      <c r="M137" s="629">
        <v>19</v>
      </c>
      <c r="N137" s="629">
        <v>133</v>
      </c>
      <c r="O137" s="629">
        <v>2527</v>
      </c>
      <c r="P137" s="642">
        <v>2.2542372881355934</v>
      </c>
      <c r="Q137" s="630">
        <v>19</v>
      </c>
    </row>
    <row r="138" spans="1:17" ht="14.4" customHeight="1" x14ac:dyDescent="0.3">
      <c r="A138" s="625" t="s">
        <v>6561</v>
      </c>
      <c r="B138" s="626" t="s">
        <v>6562</v>
      </c>
      <c r="C138" s="626" t="s">
        <v>5155</v>
      </c>
      <c r="D138" s="626" t="s">
        <v>6684</v>
      </c>
      <c r="E138" s="626" t="s">
        <v>6685</v>
      </c>
      <c r="F138" s="629"/>
      <c r="G138" s="629"/>
      <c r="H138" s="629"/>
      <c r="I138" s="629"/>
      <c r="J138" s="629">
        <v>1</v>
      </c>
      <c r="K138" s="629">
        <v>78</v>
      </c>
      <c r="L138" s="629"/>
      <c r="M138" s="629">
        <v>78</v>
      </c>
      <c r="N138" s="629"/>
      <c r="O138" s="629"/>
      <c r="P138" s="642"/>
      <c r="Q138" s="630"/>
    </row>
    <row r="139" spans="1:17" ht="14.4" customHeight="1" x14ac:dyDescent="0.3">
      <c r="A139" s="625" t="s">
        <v>6561</v>
      </c>
      <c r="B139" s="626" t="s">
        <v>6562</v>
      </c>
      <c r="C139" s="626" t="s">
        <v>5155</v>
      </c>
      <c r="D139" s="626" t="s">
        <v>6686</v>
      </c>
      <c r="E139" s="626" t="s">
        <v>6687</v>
      </c>
      <c r="F139" s="629">
        <v>1</v>
      </c>
      <c r="G139" s="629">
        <v>19</v>
      </c>
      <c r="H139" s="629">
        <v>1</v>
      </c>
      <c r="I139" s="629">
        <v>19</v>
      </c>
      <c r="J139" s="629">
        <v>1</v>
      </c>
      <c r="K139" s="629">
        <v>19</v>
      </c>
      <c r="L139" s="629">
        <v>1</v>
      </c>
      <c r="M139" s="629">
        <v>19</v>
      </c>
      <c r="N139" s="629"/>
      <c r="O139" s="629"/>
      <c r="P139" s="642"/>
      <c r="Q139" s="630"/>
    </row>
    <row r="140" spans="1:17" ht="14.4" customHeight="1" x14ac:dyDescent="0.3">
      <c r="A140" s="625" t="s">
        <v>6561</v>
      </c>
      <c r="B140" s="626" t="s">
        <v>6562</v>
      </c>
      <c r="C140" s="626" t="s">
        <v>5155</v>
      </c>
      <c r="D140" s="626" t="s">
        <v>6688</v>
      </c>
      <c r="E140" s="626" t="s">
        <v>6689</v>
      </c>
      <c r="F140" s="629"/>
      <c r="G140" s="629"/>
      <c r="H140" s="629"/>
      <c r="I140" s="629"/>
      <c r="J140" s="629"/>
      <c r="K140" s="629"/>
      <c r="L140" s="629"/>
      <c r="M140" s="629"/>
      <c r="N140" s="629">
        <v>1</v>
      </c>
      <c r="O140" s="629">
        <v>1645</v>
      </c>
      <c r="P140" s="642"/>
      <c r="Q140" s="630">
        <v>1645</v>
      </c>
    </row>
    <row r="141" spans="1:17" ht="14.4" customHeight="1" x14ac:dyDescent="0.3">
      <c r="A141" s="625" t="s">
        <v>6561</v>
      </c>
      <c r="B141" s="626" t="s">
        <v>6562</v>
      </c>
      <c r="C141" s="626" t="s">
        <v>5155</v>
      </c>
      <c r="D141" s="626" t="s">
        <v>6690</v>
      </c>
      <c r="E141" s="626" t="s">
        <v>6691</v>
      </c>
      <c r="F141" s="629"/>
      <c r="G141" s="629"/>
      <c r="H141" s="629"/>
      <c r="I141" s="629"/>
      <c r="J141" s="629">
        <v>5</v>
      </c>
      <c r="K141" s="629">
        <v>635</v>
      </c>
      <c r="L141" s="629"/>
      <c r="M141" s="629">
        <v>127</v>
      </c>
      <c r="N141" s="629">
        <v>2</v>
      </c>
      <c r="O141" s="629">
        <v>254</v>
      </c>
      <c r="P141" s="642"/>
      <c r="Q141" s="630">
        <v>127</v>
      </c>
    </row>
    <row r="142" spans="1:17" ht="14.4" customHeight="1" x14ac:dyDescent="0.3">
      <c r="A142" s="625" t="s">
        <v>6561</v>
      </c>
      <c r="B142" s="626" t="s">
        <v>6562</v>
      </c>
      <c r="C142" s="626" t="s">
        <v>5155</v>
      </c>
      <c r="D142" s="626" t="s">
        <v>6692</v>
      </c>
      <c r="E142" s="626" t="s">
        <v>6693</v>
      </c>
      <c r="F142" s="629"/>
      <c r="G142" s="629"/>
      <c r="H142" s="629"/>
      <c r="I142" s="629"/>
      <c r="J142" s="629">
        <v>1</v>
      </c>
      <c r="K142" s="629">
        <v>1443</v>
      </c>
      <c r="L142" s="629"/>
      <c r="M142" s="629">
        <v>1443</v>
      </c>
      <c r="N142" s="629"/>
      <c r="O142" s="629"/>
      <c r="P142" s="642"/>
      <c r="Q142" s="630"/>
    </row>
    <row r="143" spans="1:17" ht="14.4" customHeight="1" x14ac:dyDescent="0.3">
      <c r="A143" s="625" t="s">
        <v>6561</v>
      </c>
      <c r="B143" s="626" t="s">
        <v>6562</v>
      </c>
      <c r="C143" s="626" t="s">
        <v>5155</v>
      </c>
      <c r="D143" s="626" t="s">
        <v>6694</v>
      </c>
      <c r="E143" s="626" t="s">
        <v>6695</v>
      </c>
      <c r="F143" s="629">
        <v>1</v>
      </c>
      <c r="G143" s="629">
        <v>277</v>
      </c>
      <c r="H143" s="629">
        <v>1</v>
      </c>
      <c r="I143" s="629">
        <v>277</v>
      </c>
      <c r="J143" s="629">
        <v>1</v>
      </c>
      <c r="K143" s="629">
        <v>277</v>
      </c>
      <c r="L143" s="629">
        <v>1</v>
      </c>
      <c r="M143" s="629">
        <v>277</v>
      </c>
      <c r="N143" s="629"/>
      <c r="O143" s="629"/>
      <c r="P143" s="642"/>
      <c r="Q143" s="630"/>
    </row>
    <row r="144" spans="1:17" ht="14.4" customHeight="1" x14ac:dyDescent="0.3">
      <c r="A144" s="625" t="s">
        <v>6561</v>
      </c>
      <c r="B144" s="626" t="s">
        <v>6562</v>
      </c>
      <c r="C144" s="626" t="s">
        <v>5155</v>
      </c>
      <c r="D144" s="626" t="s">
        <v>6696</v>
      </c>
      <c r="E144" s="626" t="s">
        <v>6697</v>
      </c>
      <c r="F144" s="629">
        <v>10</v>
      </c>
      <c r="G144" s="629">
        <v>4610</v>
      </c>
      <c r="H144" s="629">
        <v>1</v>
      </c>
      <c r="I144" s="629">
        <v>461</v>
      </c>
      <c r="J144" s="629">
        <v>18</v>
      </c>
      <c r="K144" s="629">
        <v>8298</v>
      </c>
      <c r="L144" s="629">
        <v>1.8</v>
      </c>
      <c r="M144" s="629">
        <v>461</v>
      </c>
      <c r="N144" s="629">
        <v>8</v>
      </c>
      <c r="O144" s="629">
        <v>3688</v>
      </c>
      <c r="P144" s="642">
        <v>0.8</v>
      </c>
      <c r="Q144" s="630">
        <v>461</v>
      </c>
    </row>
    <row r="145" spans="1:17" ht="14.4" customHeight="1" x14ac:dyDescent="0.3">
      <c r="A145" s="625" t="s">
        <v>6561</v>
      </c>
      <c r="B145" s="626" t="s">
        <v>6562</v>
      </c>
      <c r="C145" s="626" t="s">
        <v>5155</v>
      </c>
      <c r="D145" s="626" t="s">
        <v>6698</v>
      </c>
      <c r="E145" s="626" t="s">
        <v>6699</v>
      </c>
      <c r="F145" s="629">
        <v>61</v>
      </c>
      <c r="G145" s="629">
        <v>51850</v>
      </c>
      <c r="H145" s="629">
        <v>1</v>
      </c>
      <c r="I145" s="629">
        <v>850</v>
      </c>
      <c r="J145" s="629">
        <v>52</v>
      </c>
      <c r="K145" s="629">
        <v>44200</v>
      </c>
      <c r="L145" s="629">
        <v>0.85245901639344257</v>
      </c>
      <c r="M145" s="629">
        <v>850</v>
      </c>
      <c r="N145" s="629">
        <v>63</v>
      </c>
      <c r="O145" s="629">
        <v>53613</v>
      </c>
      <c r="P145" s="642">
        <v>1.0340019286403086</v>
      </c>
      <c r="Q145" s="630">
        <v>851</v>
      </c>
    </row>
    <row r="146" spans="1:17" ht="14.4" customHeight="1" x14ac:dyDescent="0.3">
      <c r="A146" s="625" t="s">
        <v>6561</v>
      </c>
      <c r="B146" s="626" t="s">
        <v>6562</v>
      </c>
      <c r="C146" s="626" t="s">
        <v>5155</v>
      </c>
      <c r="D146" s="626" t="s">
        <v>6461</v>
      </c>
      <c r="E146" s="626" t="s">
        <v>6460</v>
      </c>
      <c r="F146" s="629">
        <v>4</v>
      </c>
      <c r="G146" s="629">
        <v>500</v>
      </c>
      <c r="H146" s="629">
        <v>1</v>
      </c>
      <c r="I146" s="629">
        <v>125</v>
      </c>
      <c r="J146" s="629">
        <v>3</v>
      </c>
      <c r="K146" s="629">
        <v>378</v>
      </c>
      <c r="L146" s="629">
        <v>0.75600000000000001</v>
      </c>
      <c r="M146" s="629">
        <v>126</v>
      </c>
      <c r="N146" s="629"/>
      <c r="O146" s="629"/>
      <c r="P146" s="642"/>
      <c r="Q146" s="630"/>
    </row>
    <row r="147" spans="1:17" ht="14.4" customHeight="1" x14ac:dyDescent="0.3">
      <c r="A147" s="625" t="s">
        <v>6561</v>
      </c>
      <c r="B147" s="626" t="s">
        <v>6562</v>
      </c>
      <c r="C147" s="626" t="s">
        <v>5155</v>
      </c>
      <c r="D147" s="626" t="s">
        <v>6462</v>
      </c>
      <c r="E147" s="626" t="s">
        <v>6463</v>
      </c>
      <c r="F147" s="629">
        <v>4</v>
      </c>
      <c r="G147" s="629">
        <v>144</v>
      </c>
      <c r="H147" s="629">
        <v>1</v>
      </c>
      <c r="I147" s="629">
        <v>36</v>
      </c>
      <c r="J147" s="629">
        <v>3</v>
      </c>
      <c r="K147" s="629">
        <v>108</v>
      </c>
      <c r="L147" s="629">
        <v>0.75</v>
      </c>
      <c r="M147" s="629">
        <v>36</v>
      </c>
      <c r="N147" s="629"/>
      <c r="O147" s="629"/>
      <c r="P147" s="642"/>
      <c r="Q147" s="630"/>
    </row>
    <row r="148" spans="1:17" ht="14.4" customHeight="1" x14ac:dyDescent="0.3">
      <c r="A148" s="625" t="s">
        <v>6561</v>
      </c>
      <c r="B148" s="626" t="s">
        <v>6562</v>
      </c>
      <c r="C148" s="626" t="s">
        <v>5155</v>
      </c>
      <c r="D148" s="626" t="s">
        <v>6700</v>
      </c>
      <c r="E148" s="626" t="s">
        <v>6701</v>
      </c>
      <c r="F148" s="629">
        <v>1</v>
      </c>
      <c r="G148" s="629">
        <v>169</v>
      </c>
      <c r="H148" s="629">
        <v>1</v>
      </c>
      <c r="I148" s="629">
        <v>169</v>
      </c>
      <c r="J148" s="629"/>
      <c r="K148" s="629"/>
      <c r="L148" s="629"/>
      <c r="M148" s="629"/>
      <c r="N148" s="629"/>
      <c r="O148" s="629"/>
      <c r="P148" s="642"/>
      <c r="Q148" s="630"/>
    </row>
    <row r="149" spans="1:17" ht="14.4" customHeight="1" x14ac:dyDescent="0.3">
      <c r="A149" s="625" t="s">
        <v>6561</v>
      </c>
      <c r="B149" s="626" t="s">
        <v>6562</v>
      </c>
      <c r="C149" s="626" t="s">
        <v>5155</v>
      </c>
      <c r="D149" s="626" t="s">
        <v>6702</v>
      </c>
      <c r="E149" s="626" t="s">
        <v>6703</v>
      </c>
      <c r="F149" s="629">
        <v>1</v>
      </c>
      <c r="G149" s="629">
        <v>166</v>
      </c>
      <c r="H149" s="629">
        <v>1</v>
      </c>
      <c r="I149" s="629">
        <v>166</v>
      </c>
      <c r="J149" s="629"/>
      <c r="K149" s="629"/>
      <c r="L149" s="629"/>
      <c r="M149" s="629"/>
      <c r="N149" s="629"/>
      <c r="O149" s="629"/>
      <c r="P149" s="642"/>
      <c r="Q149" s="630"/>
    </row>
    <row r="150" spans="1:17" ht="14.4" customHeight="1" x14ac:dyDescent="0.3">
      <c r="A150" s="625" t="s">
        <v>6561</v>
      </c>
      <c r="B150" s="626" t="s">
        <v>6562</v>
      </c>
      <c r="C150" s="626" t="s">
        <v>5155</v>
      </c>
      <c r="D150" s="626" t="s">
        <v>6704</v>
      </c>
      <c r="E150" s="626" t="s">
        <v>6705</v>
      </c>
      <c r="F150" s="629">
        <v>1</v>
      </c>
      <c r="G150" s="629">
        <v>172</v>
      </c>
      <c r="H150" s="629">
        <v>1</v>
      </c>
      <c r="I150" s="629">
        <v>172</v>
      </c>
      <c r="J150" s="629">
        <v>1</v>
      </c>
      <c r="K150" s="629">
        <v>172</v>
      </c>
      <c r="L150" s="629">
        <v>1</v>
      </c>
      <c r="M150" s="629">
        <v>172</v>
      </c>
      <c r="N150" s="629"/>
      <c r="O150" s="629"/>
      <c r="P150" s="642"/>
      <c r="Q150" s="630"/>
    </row>
    <row r="151" spans="1:17" ht="14.4" customHeight="1" x14ac:dyDescent="0.3">
      <c r="A151" s="625" t="s">
        <v>6561</v>
      </c>
      <c r="B151" s="626" t="s">
        <v>6562</v>
      </c>
      <c r="C151" s="626" t="s">
        <v>5155</v>
      </c>
      <c r="D151" s="626" t="s">
        <v>6706</v>
      </c>
      <c r="E151" s="626" t="s">
        <v>6707</v>
      </c>
      <c r="F151" s="629">
        <v>1</v>
      </c>
      <c r="G151" s="629">
        <v>165</v>
      </c>
      <c r="H151" s="629">
        <v>1</v>
      </c>
      <c r="I151" s="629">
        <v>165</v>
      </c>
      <c r="J151" s="629"/>
      <c r="K151" s="629"/>
      <c r="L151" s="629"/>
      <c r="M151" s="629"/>
      <c r="N151" s="629"/>
      <c r="O151" s="629"/>
      <c r="P151" s="642"/>
      <c r="Q151" s="630"/>
    </row>
    <row r="152" spans="1:17" ht="14.4" customHeight="1" x14ac:dyDescent="0.3">
      <c r="A152" s="625" t="s">
        <v>6561</v>
      </c>
      <c r="B152" s="626" t="s">
        <v>6562</v>
      </c>
      <c r="C152" s="626" t="s">
        <v>5155</v>
      </c>
      <c r="D152" s="626" t="s">
        <v>6708</v>
      </c>
      <c r="E152" s="626" t="s">
        <v>6709</v>
      </c>
      <c r="F152" s="629"/>
      <c r="G152" s="629"/>
      <c r="H152" s="629"/>
      <c r="I152" s="629"/>
      <c r="J152" s="629">
        <v>1</v>
      </c>
      <c r="K152" s="629">
        <v>236</v>
      </c>
      <c r="L152" s="629"/>
      <c r="M152" s="629">
        <v>236</v>
      </c>
      <c r="N152" s="629">
        <v>1</v>
      </c>
      <c r="O152" s="629">
        <v>236</v>
      </c>
      <c r="P152" s="642"/>
      <c r="Q152" s="630">
        <v>236</v>
      </c>
    </row>
    <row r="153" spans="1:17" ht="14.4" customHeight="1" x14ac:dyDescent="0.3">
      <c r="A153" s="625" t="s">
        <v>6561</v>
      </c>
      <c r="B153" s="626" t="s">
        <v>6562</v>
      </c>
      <c r="C153" s="626" t="s">
        <v>5155</v>
      </c>
      <c r="D153" s="626" t="s">
        <v>6710</v>
      </c>
      <c r="E153" s="626" t="s">
        <v>6711</v>
      </c>
      <c r="F153" s="629">
        <v>10</v>
      </c>
      <c r="G153" s="629">
        <v>1760</v>
      </c>
      <c r="H153" s="629">
        <v>1</v>
      </c>
      <c r="I153" s="629">
        <v>176</v>
      </c>
      <c r="J153" s="629">
        <v>18</v>
      </c>
      <c r="K153" s="629">
        <v>3168</v>
      </c>
      <c r="L153" s="629">
        <v>1.8</v>
      </c>
      <c r="M153" s="629">
        <v>176</v>
      </c>
      <c r="N153" s="629">
        <v>14</v>
      </c>
      <c r="O153" s="629">
        <v>2464</v>
      </c>
      <c r="P153" s="642">
        <v>1.4</v>
      </c>
      <c r="Q153" s="630">
        <v>176</v>
      </c>
    </row>
    <row r="154" spans="1:17" ht="14.4" customHeight="1" x14ac:dyDescent="0.3">
      <c r="A154" s="625" t="s">
        <v>6561</v>
      </c>
      <c r="B154" s="626" t="s">
        <v>6562</v>
      </c>
      <c r="C154" s="626" t="s">
        <v>5155</v>
      </c>
      <c r="D154" s="626" t="s">
        <v>6712</v>
      </c>
      <c r="E154" s="626" t="s">
        <v>6713</v>
      </c>
      <c r="F154" s="629"/>
      <c r="G154" s="629"/>
      <c r="H154" s="629"/>
      <c r="I154" s="629"/>
      <c r="J154" s="629">
        <v>4</v>
      </c>
      <c r="K154" s="629">
        <v>664</v>
      </c>
      <c r="L154" s="629"/>
      <c r="M154" s="629">
        <v>166</v>
      </c>
      <c r="N154" s="629">
        <v>4</v>
      </c>
      <c r="O154" s="629">
        <v>664</v>
      </c>
      <c r="P154" s="642"/>
      <c r="Q154" s="630">
        <v>166</v>
      </c>
    </row>
    <row r="155" spans="1:17" ht="14.4" customHeight="1" x14ac:dyDescent="0.3">
      <c r="A155" s="625" t="s">
        <v>6561</v>
      </c>
      <c r="B155" s="626" t="s">
        <v>6562</v>
      </c>
      <c r="C155" s="626" t="s">
        <v>5155</v>
      </c>
      <c r="D155" s="626" t="s">
        <v>6714</v>
      </c>
      <c r="E155" s="626" t="s">
        <v>6715</v>
      </c>
      <c r="F155" s="629">
        <v>1465</v>
      </c>
      <c r="G155" s="629">
        <v>215355</v>
      </c>
      <c r="H155" s="629">
        <v>1</v>
      </c>
      <c r="I155" s="629">
        <v>147</v>
      </c>
      <c r="J155" s="629">
        <v>1612</v>
      </c>
      <c r="K155" s="629">
        <v>236964</v>
      </c>
      <c r="L155" s="629">
        <v>1.1003412969283277</v>
      </c>
      <c r="M155" s="629">
        <v>147</v>
      </c>
      <c r="N155" s="629">
        <v>1559</v>
      </c>
      <c r="O155" s="629">
        <v>229173</v>
      </c>
      <c r="P155" s="642">
        <v>1.0641638225255974</v>
      </c>
      <c r="Q155" s="630">
        <v>147</v>
      </c>
    </row>
    <row r="156" spans="1:17" ht="14.4" customHeight="1" x14ac:dyDescent="0.3">
      <c r="A156" s="625" t="s">
        <v>6561</v>
      </c>
      <c r="B156" s="626" t="s">
        <v>6562</v>
      </c>
      <c r="C156" s="626" t="s">
        <v>5155</v>
      </c>
      <c r="D156" s="626" t="s">
        <v>6716</v>
      </c>
      <c r="E156" s="626" t="s">
        <v>6717</v>
      </c>
      <c r="F156" s="629">
        <v>2</v>
      </c>
      <c r="G156" s="629">
        <v>696</v>
      </c>
      <c r="H156" s="629">
        <v>1</v>
      </c>
      <c r="I156" s="629">
        <v>348</v>
      </c>
      <c r="J156" s="629">
        <v>2</v>
      </c>
      <c r="K156" s="629">
        <v>698</v>
      </c>
      <c r="L156" s="629">
        <v>1.0028735632183907</v>
      </c>
      <c r="M156" s="629">
        <v>349</v>
      </c>
      <c r="N156" s="629">
        <v>1</v>
      </c>
      <c r="O156" s="629">
        <v>349</v>
      </c>
      <c r="P156" s="642">
        <v>0.50143678160919536</v>
      </c>
      <c r="Q156" s="630">
        <v>349</v>
      </c>
    </row>
    <row r="157" spans="1:17" ht="14.4" customHeight="1" x14ac:dyDescent="0.3">
      <c r="A157" s="625" t="s">
        <v>6561</v>
      </c>
      <c r="B157" s="626" t="s">
        <v>6562</v>
      </c>
      <c r="C157" s="626" t="s">
        <v>5155</v>
      </c>
      <c r="D157" s="626" t="s">
        <v>6718</v>
      </c>
      <c r="E157" s="626" t="s">
        <v>6719</v>
      </c>
      <c r="F157" s="629">
        <v>2</v>
      </c>
      <c r="G157" s="629">
        <v>646</v>
      </c>
      <c r="H157" s="629">
        <v>1</v>
      </c>
      <c r="I157" s="629">
        <v>323</v>
      </c>
      <c r="J157" s="629">
        <v>2</v>
      </c>
      <c r="K157" s="629">
        <v>648</v>
      </c>
      <c r="L157" s="629">
        <v>1.0030959752321982</v>
      </c>
      <c r="M157" s="629">
        <v>324</v>
      </c>
      <c r="N157" s="629">
        <v>1</v>
      </c>
      <c r="O157" s="629">
        <v>324</v>
      </c>
      <c r="P157" s="642">
        <v>0.50154798761609909</v>
      </c>
      <c r="Q157" s="630">
        <v>324</v>
      </c>
    </row>
    <row r="158" spans="1:17" ht="14.4" customHeight="1" x14ac:dyDescent="0.3">
      <c r="A158" s="625" t="s">
        <v>6561</v>
      </c>
      <c r="B158" s="626" t="s">
        <v>6562</v>
      </c>
      <c r="C158" s="626" t="s">
        <v>5155</v>
      </c>
      <c r="D158" s="626" t="s">
        <v>6720</v>
      </c>
      <c r="E158" s="626" t="s">
        <v>6721</v>
      </c>
      <c r="F158" s="629">
        <v>2</v>
      </c>
      <c r="G158" s="629">
        <v>696</v>
      </c>
      <c r="H158" s="629">
        <v>1</v>
      </c>
      <c r="I158" s="629">
        <v>348</v>
      </c>
      <c r="J158" s="629">
        <v>2</v>
      </c>
      <c r="K158" s="629">
        <v>698</v>
      </c>
      <c r="L158" s="629">
        <v>1.0028735632183907</v>
      </c>
      <c r="M158" s="629">
        <v>349</v>
      </c>
      <c r="N158" s="629">
        <v>1</v>
      </c>
      <c r="O158" s="629">
        <v>349</v>
      </c>
      <c r="P158" s="642">
        <v>0.50143678160919536</v>
      </c>
      <c r="Q158" s="630">
        <v>349</v>
      </c>
    </row>
    <row r="159" spans="1:17" ht="14.4" customHeight="1" x14ac:dyDescent="0.3">
      <c r="A159" s="625" t="s">
        <v>6561</v>
      </c>
      <c r="B159" s="626" t="s">
        <v>6562</v>
      </c>
      <c r="C159" s="626" t="s">
        <v>5155</v>
      </c>
      <c r="D159" s="626" t="s">
        <v>6722</v>
      </c>
      <c r="E159" s="626" t="s">
        <v>6723</v>
      </c>
      <c r="F159" s="629"/>
      <c r="G159" s="629"/>
      <c r="H159" s="629"/>
      <c r="I159" s="629"/>
      <c r="J159" s="629">
        <v>1</v>
      </c>
      <c r="K159" s="629">
        <v>1207</v>
      </c>
      <c r="L159" s="629"/>
      <c r="M159" s="629">
        <v>1207</v>
      </c>
      <c r="N159" s="629">
        <v>1</v>
      </c>
      <c r="O159" s="629">
        <v>1210</v>
      </c>
      <c r="P159" s="642"/>
      <c r="Q159" s="630">
        <v>1210</v>
      </c>
    </row>
    <row r="160" spans="1:17" ht="14.4" customHeight="1" x14ac:dyDescent="0.3">
      <c r="A160" s="625" t="s">
        <v>6561</v>
      </c>
      <c r="B160" s="626" t="s">
        <v>6562</v>
      </c>
      <c r="C160" s="626" t="s">
        <v>5155</v>
      </c>
      <c r="D160" s="626" t="s">
        <v>6724</v>
      </c>
      <c r="E160" s="626" t="s">
        <v>6725</v>
      </c>
      <c r="F160" s="629">
        <v>208</v>
      </c>
      <c r="G160" s="629">
        <v>162448</v>
      </c>
      <c r="H160" s="629">
        <v>1</v>
      </c>
      <c r="I160" s="629">
        <v>781</v>
      </c>
      <c r="J160" s="629">
        <v>210</v>
      </c>
      <c r="K160" s="629">
        <v>164220</v>
      </c>
      <c r="L160" s="629">
        <v>1.0109081059785285</v>
      </c>
      <c r="M160" s="629">
        <v>782</v>
      </c>
      <c r="N160" s="629">
        <v>167</v>
      </c>
      <c r="O160" s="629">
        <v>130761</v>
      </c>
      <c r="P160" s="642">
        <v>0.80494065793361569</v>
      </c>
      <c r="Q160" s="630">
        <v>783</v>
      </c>
    </row>
    <row r="161" spans="1:17" ht="14.4" customHeight="1" x14ac:dyDescent="0.3">
      <c r="A161" s="625" t="s">
        <v>6561</v>
      </c>
      <c r="B161" s="626" t="s">
        <v>6562</v>
      </c>
      <c r="C161" s="626" t="s">
        <v>5155</v>
      </c>
      <c r="D161" s="626" t="s">
        <v>6726</v>
      </c>
      <c r="E161" s="626" t="s">
        <v>6727</v>
      </c>
      <c r="F161" s="629"/>
      <c r="G161" s="629"/>
      <c r="H161" s="629"/>
      <c r="I161" s="629"/>
      <c r="J161" s="629">
        <v>3</v>
      </c>
      <c r="K161" s="629">
        <v>558</v>
      </c>
      <c r="L161" s="629"/>
      <c r="M161" s="629">
        <v>186</v>
      </c>
      <c r="N161" s="629"/>
      <c r="O161" s="629"/>
      <c r="P161" s="642"/>
      <c r="Q161" s="630"/>
    </row>
    <row r="162" spans="1:17" ht="14.4" customHeight="1" x14ac:dyDescent="0.3">
      <c r="A162" s="625" t="s">
        <v>6561</v>
      </c>
      <c r="B162" s="626" t="s">
        <v>6562</v>
      </c>
      <c r="C162" s="626" t="s">
        <v>5155</v>
      </c>
      <c r="D162" s="626" t="s">
        <v>6728</v>
      </c>
      <c r="E162" s="626" t="s">
        <v>6729</v>
      </c>
      <c r="F162" s="629">
        <v>244</v>
      </c>
      <c r="G162" s="629">
        <v>70760</v>
      </c>
      <c r="H162" s="629">
        <v>1</v>
      </c>
      <c r="I162" s="629">
        <v>290</v>
      </c>
      <c r="J162" s="629">
        <v>227</v>
      </c>
      <c r="K162" s="629">
        <v>66057</v>
      </c>
      <c r="L162" s="629">
        <v>0.93353589598643305</v>
      </c>
      <c r="M162" s="629">
        <v>291</v>
      </c>
      <c r="N162" s="629">
        <v>228</v>
      </c>
      <c r="O162" s="629">
        <v>66348</v>
      </c>
      <c r="P162" s="642">
        <v>0.9376483889202939</v>
      </c>
      <c r="Q162" s="630">
        <v>291</v>
      </c>
    </row>
    <row r="163" spans="1:17" ht="14.4" customHeight="1" x14ac:dyDescent="0.3">
      <c r="A163" s="625" t="s">
        <v>6561</v>
      </c>
      <c r="B163" s="626" t="s">
        <v>6562</v>
      </c>
      <c r="C163" s="626" t="s">
        <v>5155</v>
      </c>
      <c r="D163" s="626" t="s">
        <v>6730</v>
      </c>
      <c r="E163" s="626" t="s">
        <v>6731</v>
      </c>
      <c r="F163" s="629">
        <v>1</v>
      </c>
      <c r="G163" s="629">
        <v>176</v>
      </c>
      <c r="H163" s="629">
        <v>1</v>
      </c>
      <c r="I163" s="629">
        <v>176</v>
      </c>
      <c r="J163" s="629"/>
      <c r="K163" s="629"/>
      <c r="L163" s="629"/>
      <c r="M163" s="629"/>
      <c r="N163" s="629"/>
      <c r="O163" s="629"/>
      <c r="P163" s="642"/>
      <c r="Q163" s="630"/>
    </row>
    <row r="164" spans="1:17" ht="14.4" customHeight="1" x14ac:dyDescent="0.3">
      <c r="A164" s="625" t="s">
        <v>6561</v>
      </c>
      <c r="B164" s="626" t="s">
        <v>6562</v>
      </c>
      <c r="C164" s="626" t="s">
        <v>5155</v>
      </c>
      <c r="D164" s="626" t="s">
        <v>6732</v>
      </c>
      <c r="E164" s="626" t="s">
        <v>6733</v>
      </c>
      <c r="F164" s="629">
        <v>1</v>
      </c>
      <c r="G164" s="629">
        <v>404</v>
      </c>
      <c r="H164" s="629">
        <v>1</v>
      </c>
      <c r="I164" s="629">
        <v>404</v>
      </c>
      <c r="J164" s="629">
        <v>3</v>
      </c>
      <c r="K164" s="629">
        <v>1212</v>
      </c>
      <c r="L164" s="629">
        <v>3</v>
      </c>
      <c r="M164" s="629">
        <v>404</v>
      </c>
      <c r="N164" s="629"/>
      <c r="O164" s="629"/>
      <c r="P164" s="642"/>
      <c r="Q164" s="630"/>
    </row>
    <row r="165" spans="1:17" ht="14.4" customHeight="1" x14ac:dyDescent="0.3">
      <c r="A165" s="625" t="s">
        <v>6561</v>
      </c>
      <c r="B165" s="626" t="s">
        <v>6562</v>
      </c>
      <c r="C165" s="626" t="s">
        <v>5155</v>
      </c>
      <c r="D165" s="626" t="s">
        <v>6734</v>
      </c>
      <c r="E165" s="626" t="s">
        <v>6735</v>
      </c>
      <c r="F165" s="629">
        <v>1</v>
      </c>
      <c r="G165" s="629">
        <v>196</v>
      </c>
      <c r="H165" s="629">
        <v>1</v>
      </c>
      <c r="I165" s="629">
        <v>196</v>
      </c>
      <c r="J165" s="629"/>
      <c r="K165" s="629"/>
      <c r="L165" s="629"/>
      <c r="M165" s="629"/>
      <c r="N165" s="629"/>
      <c r="O165" s="629"/>
      <c r="P165" s="642"/>
      <c r="Q165" s="630"/>
    </row>
    <row r="166" spans="1:17" ht="14.4" customHeight="1" x14ac:dyDescent="0.3">
      <c r="A166" s="625" t="s">
        <v>6561</v>
      </c>
      <c r="B166" s="626" t="s">
        <v>6562</v>
      </c>
      <c r="C166" s="626" t="s">
        <v>5155</v>
      </c>
      <c r="D166" s="626" t="s">
        <v>6736</v>
      </c>
      <c r="E166" s="626" t="s">
        <v>6737</v>
      </c>
      <c r="F166" s="629"/>
      <c r="G166" s="629"/>
      <c r="H166" s="629"/>
      <c r="I166" s="629"/>
      <c r="J166" s="629">
        <v>1</v>
      </c>
      <c r="K166" s="629">
        <v>226</v>
      </c>
      <c r="L166" s="629"/>
      <c r="M166" s="629">
        <v>226</v>
      </c>
      <c r="N166" s="629"/>
      <c r="O166" s="629"/>
      <c r="P166" s="642"/>
      <c r="Q166" s="630"/>
    </row>
    <row r="167" spans="1:17" ht="14.4" customHeight="1" x14ac:dyDescent="0.3">
      <c r="A167" s="625" t="s">
        <v>6561</v>
      </c>
      <c r="B167" s="626" t="s">
        <v>6562</v>
      </c>
      <c r="C167" s="626" t="s">
        <v>5155</v>
      </c>
      <c r="D167" s="626" t="s">
        <v>6738</v>
      </c>
      <c r="E167" s="626" t="s">
        <v>6739</v>
      </c>
      <c r="F167" s="629"/>
      <c r="G167" s="629"/>
      <c r="H167" s="629"/>
      <c r="I167" s="629"/>
      <c r="J167" s="629"/>
      <c r="K167" s="629"/>
      <c r="L167" s="629"/>
      <c r="M167" s="629"/>
      <c r="N167" s="629">
        <v>2</v>
      </c>
      <c r="O167" s="629">
        <v>370</v>
      </c>
      <c r="P167" s="642"/>
      <c r="Q167" s="630">
        <v>185</v>
      </c>
    </row>
    <row r="168" spans="1:17" ht="14.4" customHeight="1" x14ac:dyDescent="0.3">
      <c r="A168" s="625" t="s">
        <v>6561</v>
      </c>
      <c r="B168" s="626" t="s">
        <v>6562</v>
      </c>
      <c r="C168" s="626" t="s">
        <v>5155</v>
      </c>
      <c r="D168" s="626" t="s">
        <v>6740</v>
      </c>
      <c r="E168" s="626" t="s">
        <v>6741</v>
      </c>
      <c r="F168" s="629">
        <v>3</v>
      </c>
      <c r="G168" s="629">
        <v>1377</v>
      </c>
      <c r="H168" s="629">
        <v>1</v>
      </c>
      <c r="I168" s="629">
        <v>459</v>
      </c>
      <c r="J168" s="629">
        <v>11</v>
      </c>
      <c r="K168" s="629">
        <v>5049</v>
      </c>
      <c r="L168" s="629">
        <v>3.6666666666666665</v>
      </c>
      <c r="M168" s="629">
        <v>459</v>
      </c>
      <c r="N168" s="629">
        <v>1</v>
      </c>
      <c r="O168" s="629">
        <v>460</v>
      </c>
      <c r="P168" s="642">
        <v>0.33405954974582425</v>
      </c>
      <c r="Q168" s="630">
        <v>460</v>
      </c>
    </row>
    <row r="169" spans="1:17" ht="14.4" customHeight="1" x14ac:dyDescent="0.3">
      <c r="A169" s="625" t="s">
        <v>6561</v>
      </c>
      <c r="B169" s="626" t="s">
        <v>6562</v>
      </c>
      <c r="C169" s="626" t="s">
        <v>5155</v>
      </c>
      <c r="D169" s="626" t="s">
        <v>6742</v>
      </c>
      <c r="E169" s="626" t="s">
        <v>6743</v>
      </c>
      <c r="F169" s="629"/>
      <c r="G169" s="629"/>
      <c r="H169" s="629"/>
      <c r="I169" s="629"/>
      <c r="J169" s="629"/>
      <c r="K169" s="629"/>
      <c r="L169" s="629"/>
      <c r="M169" s="629"/>
      <c r="N169" s="629">
        <v>2</v>
      </c>
      <c r="O169" s="629">
        <v>1120</v>
      </c>
      <c r="P169" s="642"/>
      <c r="Q169" s="630">
        <v>560</v>
      </c>
    </row>
    <row r="170" spans="1:17" ht="14.4" customHeight="1" x14ac:dyDescent="0.3">
      <c r="A170" s="625" t="s">
        <v>6561</v>
      </c>
      <c r="B170" s="626" t="s">
        <v>6562</v>
      </c>
      <c r="C170" s="626" t="s">
        <v>5155</v>
      </c>
      <c r="D170" s="626" t="s">
        <v>6744</v>
      </c>
      <c r="E170" s="626" t="s">
        <v>6745</v>
      </c>
      <c r="F170" s="629">
        <v>7</v>
      </c>
      <c r="G170" s="629">
        <v>910</v>
      </c>
      <c r="H170" s="629">
        <v>1</v>
      </c>
      <c r="I170" s="629">
        <v>130</v>
      </c>
      <c r="J170" s="629">
        <v>8</v>
      </c>
      <c r="K170" s="629">
        <v>1040</v>
      </c>
      <c r="L170" s="629">
        <v>1.1428571428571428</v>
      </c>
      <c r="M170" s="629">
        <v>130</v>
      </c>
      <c r="N170" s="629">
        <v>4</v>
      </c>
      <c r="O170" s="629">
        <v>524</v>
      </c>
      <c r="P170" s="642">
        <v>0.57582417582417578</v>
      </c>
      <c r="Q170" s="630">
        <v>131</v>
      </c>
    </row>
    <row r="171" spans="1:17" ht="14.4" customHeight="1" x14ac:dyDescent="0.3">
      <c r="A171" s="625" t="s">
        <v>6561</v>
      </c>
      <c r="B171" s="626" t="s">
        <v>6562</v>
      </c>
      <c r="C171" s="626" t="s">
        <v>5155</v>
      </c>
      <c r="D171" s="626" t="s">
        <v>6746</v>
      </c>
      <c r="E171" s="626" t="s">
        <v>6747</v>
      </c>
      <c r="F171" s="629">
        <v>6</v>
      </c>
      <c r="G171" s="629">
        <v>780</v>
      </c>
      <c r="H171" s="629">
        <v>1</v>
      </c>
      <c r="I171" s="629">
        <v>130</v>
      </c>
      <c r="J171" s="629">
        <v>8</v>
      </c>
      <c r="K171" s="629">
        <v>1040</v>
      </c>
      <c r="L171" s="629">
        <v>1.3333333333333333</v>
      </c>
      <c r="M171" s="629">
        <v>130</v>
      </c>
      <c r="N171" s="629">
        <v>4</v>
      </c>
      <c r="O171" s="629">
        <v>524</v>
      </c>
      <c r="P171" s="642">
        <v>0.67179487179487174</v>
      </c>
      <c r="Q171" s="630">
        <v>131</v>
      </c>
    </row>
    <row r="172" spans="1:17" ht="14.4" customHeight="1" x14ac:dyDescent="0.3">
      <c r="A172" s="625" t="s">
        <v>6561</v>
      </c>
      <c r="B172" s="626" t="s">
        <v>6562</v>
      </c>
      <c r="C172" s="626" t="s">
        <v>5155</v>
      </c>
      <c r="D172" s="626" t="s">
        <v>6748</v>
      </c>
      <c r="E172" s="626" t="s">
        <v>6749</v>
      </c>
      <c r="F172" s="629">
        <v>19</v>
      </c>
      <c r="G172" s="629">
        <v>3420</v>
      </c>
      <c r="H172" s="629">
        <v>1</v>
      </c>
      <c r="I172" s="629">
        <v>180</v>
      </c>
      <c r="J172" s="629">
        <v>17</v>
      </c>
      <c r="K172" s="629">
        <v>3060</v>
      </c>
      <c r="L172" s="629">
        <v>0.89473684210526316</v>
      </c>
      <c r="M172" s="629">
        <v>180</v>
      </c>
      <c r="N172" s="629">
        <v>22</v>
      </c>
      <c r="O172" s="629">
        <v>3982</v>
      </c>
      <c r="P172" s="642">
        <v>1.1643274853801169</v>
      </c>
      <c r="Q172" s="630">
        <v>181</v>
      </c>
    </row>
    <row r="173" spans="1:17" ht="14.4" customHeight="1" x14ac:dyDescent="0.3">
      <c r="A173" s="625" t="s">
        <v>6561</v>
      </c>
      <c r="B173" s="626" t="s">
        <v>6562</v>
      </c>
      <c r="C173" s="626" t="s">
        <v>5155</v>
      </c>
      <c r="D173" s="626" t="s">
        <v>6750</v>
      </c>
      <c r="E173" s="626" t="s">
        <v>6751</v>
      </c>
      <c r="F173" s="629">
        <v>22</v>
      </c>
      <c r="G173" s="629">
        <v>3806</v>
      </c>
      <c r="H173" s="629">
        <v>1</v>
      </c>
      <c r="I173" s="629">
        <v>173</v>
      </c>
      <c r="J173" s="629">
        <v>15</v>
      </c>
      <c r="K173" s="629">
        <v>2595</v>
      </c>
      <c r="L173" s="629">
        <v>0.68181818181818177</v>
      </c>
      <c r="M173" s="629">
        <v>173</v>
      </c>
      <c r="N173" s="629">
        <v>24</v>
      </c>
      <c r="O173" s="629">
        <v>4176</v>
      </c>
      <c r="P173" s="642">
        <v>1.0972149238045192</v>
      </c>
      <c r="Q173" s="630">
        <v>174</v>
      </c>
    </row>
    <row r="174" spans="1:17" ht="14.4" customHeight="1" x14ac:dyDescent="0.3">
      <c r="A174" s="625" t="s">
        <v>6561</v>
      </c>
      <c r="B174" s="626" t="s">
        <v>6562</v>
      </c>
      <c r="C174" s="626" t="s">
        <v>5155</v>
      </c>
      <c r="D174" s="626" t="s">
        <v>6752</v>
      </c>
      <c r="E174" s="626" t="s">
        <v>6753</v>
      </c>
      <c r="F174" s="629"/>
      <c r="G174" s="629"/>
      <c r="H174" s="629"/>
      <c r="I174" s="629"/>
      <c r="J174" s="629">
        <v>2</v>
      </c>
      <c r="K174" s="629">
        <v>524</v>
      </c>
      <c r="L174" s="629"/>
      <c r="M174" s="629">
        <v>262</v>
      </c>
      <c r="N174" s="629"/>
      <c r="O174" s="629"/>
      <c r="P174" s="642"/>
      <c r="Q174" s="630"/>
    </row>
    <row r="175" spans="1:17" ht="14.4" customHeight="1" x14ac:dyDescent="0.3">
      <c r="A175" s="625" t="s">
        <v>6561</v>
      </c>
      <c r="B175" s="626" t="s">
        <v>6562</v>
      </c>
      <c r="C175" s="626" t="s">
        <v>5155</v>
      </c>
      <c r="D175" s="626" t="s">
        <v>6754</v>
      </c>
      <c r="E175" s="626" t="s">
        <v>6755</v>
      </c>
      <c r="F175" s="629">
        <v>1</v>
      </c>
      <c r="G175" s="629">
        <v>183</v>
      </c>
      <c r="H175" s="629">
        <v>1</v>
      </c>
      <c r="I175" s="629">
        <v>183</v>
      </c>
      <c r="J175" s="629"/>
      <c r="K175" s="629"/>
      <c r="L175" s="629"/>
      <c r="M175" s="629"/>
      <c r="N175" s="629"/>
      <c r="O175" s="629"/>
      <c r="P175" s="642"/>
      <c r="Q175" s="630"/>
    </row>
    <row r="176" spans="1:17" ht="14.4" customHeight="1" x14ac:dyDescent="0.3">
      <c r="A176" s="625" t="s">
        <v>6561</v>
      </c>
      <c r="B176" s="626" t="s">
        <v>6562</v>
      </c>
      <c r="C176" s="626" t="s">
        <v>5155</v>
      </c>
      <c r="D176" s="626" t="s">
        <v>6756</v>
      </c>
      <c r="E176" s="626" t="s">
        <v>6757</v>
      </c>
      <c r="F176" s="629"/>
      <c r="G176" s="629"/>
      <c r="H176" s="629"/>
      <c r="I176" s="629"/>
      <c r="J176" s="629"/>
      <c r="K176" s="629"/>
      <c r="L176" s="629"/>
      <c r="M176" s="629"/>
      <c r="N176" s="629">
        <v>3</v>
      </c>
      <c r="O176" s="629">
        <v>1236</v>
      </c>
      <c r="P176" s="642"/>
      <c r="Q176" s="630">
        <v>412</v>
      </c>
    </row>
    <row r="177" spans="1:17" ht="14.4" customHeight="1" x14ac:dyDescent="0.3">
      <c r="A177" s="625" t="s">
        <v>6561</v>
      </c>
      <c r="B177" s="626" t="s">
        <v>6562</v>
      </c>
      <c r="C177" s="626" t="s">
        <v>5155</v>
      </c>
      <c r="D177" s="626" t="s">
        <v>6758</v>
      </c>
      <c r="E177" s="626" t="s">
        <v>6759</v>
      </c>
      <c r="F177" s="629"/>
      <c r="G177" s="629"/>
      <c r="H177" s="629"/>
      <c r="I177" s="629"/>
      <c r="J177" s="629"/>
      <c r="K177" s="629"/>
      <c r="L177" s="629"/>
      <c r="M177" s="629"/>
      <c r="N177" s="629">
        <v>1</v>
      </c>
      <c r="O177" s="629">
        <v>526</v>
      </c>
      <c r="P177" s="642"/>
      <c r="Q177" s="630">
        <v>526</v>
      </c>
    </row>
    <row r="178" spans="1:17" ht="14.4" customHeight="1" x14ac:dyDescent="0.3">
      <c r="A178" s="625" t="s">
        <v>6561</v>
      </c>
      <c r="B178" s="626" t="s">
        <v>6562</v>
      </c>
      <c r="C178" s="626" t="s">
        <v>5155</v>
      </c>
      <c r="D178" s="626" t="s">
        <v>6760</v>
      </c>
      <c r="E178" s="626" t="s">
        <v>6761</v>
      </c>
      <c r="F178" s="629">
        <v>1</v>
      </c>
      <c r="G178" s="629">
        <v>252</v>
      </c>
      <c r="H178" s="629">
        <v>1</v>
      </c>
      <c r="I178" s="629">
        <v>252</v>
      </c>
      <c r="J178" s="629">
        <v>3</v>
      </c>
      <c r="K178" s="629">
        <v>759</v>
      </c>
      <c r="L178" s="629">
        <v>3.0119047619047619</v>
      </c>
      <c r="M178" s="629">
        <v>253</v>
      </c>
      <c r="N178" s="629"/>
      <c r="O178" s="629"/>
      <c r="P178" s="642"/>
      <c r="Q178" s="630"/>
    </row>
    <row r="179" spans="1:17" ht="14.4" customHeight="1" x14ac:dyDescent="0.3">
      <c r="A179" s="625" t="s">
        <v>6561</v>
      </c>
      <c r="B179" s="626" t="s">
        <v>6562</v>
      </c>
      <c r="C179" s="626" t="s">
        <v>5155</v>
      </c>
      <c r="D179" s="626" t="s">
        <v>6762</v>
      </c>
      <c r="E179" s="626" t="s">
        <v>6763</v>
      </c>
      <c r="F179" s="629">
        <v>2</v>
      </c>
      <c r="G179" s="629">
        <v>1876</v>
      </c>
      <c r="H179" s="629">
        <v>1</v>
      </c>
      <c r="I179" s="629">
        <v>938</v>
      </c>
      <c r="J179" s="629"/>
      <c r="K179" s="629"/>
      <c r="L179" s="629"/>
      <c r="M179" s="629"/>
      <c r="N179" s="629"/>
      <c r="O179" s="629"/>
      <c r="P179" s="642"/>
      <c r="Q179" s="630"/>
    </row>
    <row r="180" spans="1:17" ht="14.4" customHeight="1" x14ac:dyDescent="0.3">
      <c r="A180" s="625" t="s">
        <v>6561</v>
      </c>
      <c r="B180" s="626" t="s">
        <v>6562</v>
      </c>
      <c r="C180" s="626" t="s">
        <v>5155</v>
      </c>
      <c r="D180" s="626" t="s">
        <v>6764</v>
      </c>
      <c r="E180" s="626" t="s">
        <v>6765</v>
      </c>
      <c r="F180" s="629"/>
      <c r="G180" s="629"/>
      <c r="H180" s="629"/>
      <c r="I180" s="629"/>
      <c r="J180" s="629"/>
      <c r="K180" s="629"/>
      <c r="L180" s="629"/>
      <c r="M180" s="629"/>
      <c r="N180" s="629">
        <v>2</v>
      </c>
      <c r="O180" s="629">
        <v>788</v>
      </c>
      <c r="P180" s="642"/>
      <c r="Q180" s="630">
        <v>394</v>
      </c>
    </row>
    <row r="181" spans="1:17" ht="14.4" customHeight="1" x14ac:dyDescent="0.3">
      <c r="A181" s="625" t="s">
        <v>6561</v>
      </c>
      <c r="B181" s="626" t="s">
        <v>6562</v>
      </c>
      <c r="C181" s="626" t="s">
        <v>5155</v>
      </c>
      <c r="D181" s="626" t="s">
        <v>6766</v>
      </c>
      <c r="E181" s="626" t="s">
        <v>6767</v>
      </c>
      <c r="F181" s="629"/>
      <c r="G181" s="629"/>
      <c r="H181" s="629"/>
      <c r="I181" s="629"/>
      <c r="J181" s="629"/>
      <c r="K181" s="629"/>
      <c r="L181" s="629"/>
      <c r="M181" s="629"/>
      <c r="N181" s="629">
        <v>1</v>
      </c>
      <c r="O181" s="629">
        <v>586</v>
      </c>
      <c r="P181" s="642"/>
      <c r="Q181" s="630">
        <v>586</v>
      </c>
    </row>
    <row r="182" spans="1:17" ht="14.4" customHeight="1" x14ac:dyDescent="0.3">
      <c r="A182" s="625" t="s">
        <v>6561</v>
      </c>
      <c r="B182" s="626" t="s">
        <v>6562</v>
      </c>
      <c r="C182" s="626" t="s">
        <v>5155</v>
      </c>
      <c r="D182" s="626" t="s">
        <v>6768</v>
      </c>
      <c r="E182" s="626" t="s">
        <v>6769</v>
      </c>
      <c r="F182" s="629">
        <v>17</v>
      </c>
      <c r="G182" s="629">
        <v>3077</v>
      </c>
      <c r="H182" s="629">
        <v>1</v>
      </c>
      <c r="I182" s="629">
        <v>181</v>
      </c>
      <c r="J182" s="629">
        <v>16</v>
      </c>
      <c r="K182" s="629">
        <v>2896</v>
      </c>
      <c r="L182" s="629">
        <v>0.94117647058823528</v>
      </c>
      <c r="M182" s="629">
        <v>181</v>
      </c>
      <c r="N182" s="629">
        <v>23</v>
      </c>
      <c r="O182" s="629">
        <v>4186</v>
      </c>
      <c r="P182" s="642">
        <v>1.3604159896002599</v>
      </c>
      <c r="Q182" s="630">
        <v>182</v>
      </c>
    </row>
    <row r="183" spans="1:17" ht="14.4" customHeight="1" x14ac:dyDescent="0.3">
      <c r="A183" s="625" t="s">
        <v>6561</v>
      </c>
      <c r="B183" s="626" t="s">
        <v>6562</v>
      </c>
      <c r="C183" s="626" t="s">
        <v>5155</v>
      </c>
      <c r="D183" s="626" t="s">
        <v>6770</v>
      </c>
      <c r="E183" s="626" t="s">
        <v>6771</v>
      </c>
      <c r="F183" s="629"/>
      <c r="G183" s="629"/>
      <c r="H183" s="629"/>
      <c r="I183" s="629"/>
      <c r="J183" s="629">
        <v>1</v>
      </c>
      <c r="K183" s="629">
        <v>298</v>
      </c>
      <c r="L183" s="629"/>
      <c r="M183" s="629">
        <v>298</v>
      </c>
      <c r="N183" s="629"/>
      <c r="O183" s="629"/>
      <c r="P183" s="642"/>
      <c r="Q183" s="630"/>
    </row>
    <row r="184" spans="1:17" ht="14.4" customHeight="1" x14ac:dyDescent="0.3">
      <c r="A184" s="625" t="s">
        <v>6561</v>
      </c>
      <c r="B184" s="626" t="s">
        <v>6562</v>
      </c>
      <c r="C184" s="626" t="s">
        <v>5155</v>
      </c>
      <c r="D184" s="626" t="s">
        <v>6772</v>
      </c>
      <c r="E184" s="626" t="s">
        <v>6773</v>
      </c>
      <c r="F184" s="629">
        <v>2</v>
      </c>
      <c r="G184" s="629">
        <v>1298</v>
      </c>
      <c r="H184" s="629">
        <v>1</v>
      </c>
      <c r="I184" s="629">
        <v>649</v>
      </c>
      <c r="J184" s="629"/>
      <c r="K184" s="629"/>
      <c r="L184" s="629"/>
      <c r="M184" s="629"/>
      <c r="N184" s="629"/>
      <c r="O184" s="629"/>
      <c r="P184" s="642"/>
      <c r="Q184" s="630"/>
    </row>
    <row r="185" spans="1:17" ht="14.4" customHeight="1" x14ac:dyDescent="0.3">
      <c r="A185" s="625" t="s">
        <v>6561</v>
      </c>
      <c r="B185" s="626" t="s">
        <v>6562</v>
      </c>
      <c r="C185" s="626" t="s">
        <v>5155</v>
      </c>
      <c r="D185" s="626" t="s">
        <v>6437</v>
      </c>
      <c r="E185" s="626" t="s">
        <v>6438</v>
      </c>
      <c r="F185" s="629"/>
      <c r="G185" s="629"/>
      <c r="H185" s="629"/>
      <c r="I185" s="629"/>
      <c r="J185" s="629"/>
      <c r="K185" s="629"/>
      <c r="L185" s="629"/>
      <c r="M185" s="629"/>
      <c r="N185" s="629">
        <v>1</v>
      </c>
      <c r="O185" s="629">
        <v>1245</v>
      </c>
      <c r="P185" s="642"/>
      <c r="Q185" s="630">
        <v>1245</v>
      </c>
    </row>
    <row r="186" spans="1:17" ht="14.4" customHeight="1" x14ac:dyDescent="0.3">
      <c r="A186" s="625" t="s">
        <v>6561</v>
      </c>
      <c r="B186" s="626" t="s">
        <v>6562</v>
      </c>
      <c r="C186" s="626" t="s">
        <v>5155</v>
      </c>
      <c r="D186" s="626" t="s">
        <v>6441</v>
      </c>
      <c r="E186" s="626" t="s">
        <v>6442</v>
      </c>
      <c r="F186" s="629">
        <v>11</v>
      </c>
      <c r="G186" s="629">
        <v>6149</v>
      </c>
      <c r="H186" s="629">
        <v>1</v>
      </c>
      <c r="I186" s="629">
        <v>559</v>
      </c>
      <c r="J186" s="629">
        <v>4</v>
      </c>
      <c r="K186" s="629">
        <v>2248</v>
      </c>
      <c r="L186" s="629">
        <v>0.36558790047162137</v>
      </c>
      <c r="M186" s="629">
        <v>562</v>
      </c>
      <c r="N186" s="629">
        <v>23</v>
      </c>
      <c r="O186" s="629">
        <v>12972</v>
      </c>
      <c r="P186" s="642">
        <v>2.1096113189136445</v>
      </c>
      <c r="Q186" s="630">
        <v>564</v>
      </c>
    </row>
    <row r="187" spans="1:17" ht="14.4" customHeight="1" x14ac:dyDescent="0.3">
      <c r="A187" s="625" t="s">
        <v>6561</v>
      </c>
      <c r="B187" s="626" t="s">
        <v>6562</v>
      </c>
      <c r="C187" s="626" t="s">
        <v>5155</v>
      </c>
      <c r="D187" s="626" t="s">
        <v>6445</v>
      </c>
      <c r="E187" s="626" t="s">
        <v>6446</v>
      </c>
      <c r="F187" s="629">
        <v>11</v>
      </c>
      <c r="G187" s="629">
        <v>10978</v>
      </c>
      <c r="H187" s="629">
        <v>1</v>
      </c>
      <c r="I187" s="629">
        <v>998</v>
      </c>
      <c r="J187" s="629">
        <v>4</v>
      </c>
      <c r="K187" s="629">
        <v>4000</v>
      </c>
      <c r="L187" s="629">
        <v>0.36436509382401167</v>
      </c>
      <c r="M187" s="629">
        <v>1000</v>
      </c>
      <c r="N187" s="629">
        <v>23</v>
      </c>
      <c r="O187" s="629">
        <v>23046</v>
      </c>
      <c r="P187" s="642">
        <v>2.099289488067043</v>
      </c>
      <c r="Q187" s="630">
        <v>1002</v>
      </c>
    </row>
    <row r="188" spans="1:17" ht="14.4" customHeight="1" x14ac:dyDescent="0.3">
      <c r="A188" s="625" t="s">
        <v>6561</v>
      </c>
      <c r="B188" s="626" t="s">
        <v>6562</v>
      </c>
      <c r="C188" s="626" t="s">
        <v>5155</v>
      </c>
      <c r="D188" s="626" t="s">
        <v>6535</v>
      </c>
      <c r="E188" s="626" t="s">
        <v>6536</v>
      </c>
      <c r="F188" s="629">
        <v>3</v>
      </c>
      <c r="G188" s="629">
        <v>69</v>
      </c>
      <c r="H188" s="629">
        <v>1</v>
      </c>
      <c r="I188" s="629">
        <v>23</v>
      </c>
      <c r="J188" s="629"/>
      <c r="K188" s="629"/>
      <c r="L188" s="629"/>
      <c r="M188" s="629"/>
      <c r="N188" s="629"/>
      <c r="O188" s="629"/>
      <c r="P188" s="642"/>
      <c r="Q188" s="630"/>
    </row>
    <row r="189" spans="1:17" ht="14.4" customHeight="1" x14ac:dyDescent="0.3">
      <c r="A189" s="625" t="s">
        <v>6561</v>
      </c>
      <c r="B189" s="626" t="s">
        <v>6562</v>
      </c>
      <c r="C189" s="626" t="s">
        <v>5155</v>
      </c>
      <c r="D189" s="626" t="s">
        <v>6549</v>
      </c>
      <c r="E189" s="626" t="s">
        <v>6550</v>
      </c>
      <c r="F189" s="629">
        <v>4</v>
      </c>
      <c r="G189" s="629">
        <v>88</v>
      </c>
      <c r="H189" s="629">
        <v>1</v>
      </c>
      <c r="I189" s="629">
        <v>22</v>
      </c>
      <c r="J189" s="629">
        <v>3</v>
      </c>
      <c r="K189" s="629">
        <v>66</v>
      </c>
      <c r="L189" s="629">
        <v>0.75</v>
      </c>
      <c r="M189" s="629">
        <v>22</v>
      </c>
      <c r="N189" s="629"/>
      <c r="O189" s="629"/>
      <c r="P189" s="642"/>
      <c r="Q189" s="630"/>
    </row>
    <row r="190" spans="1:17" ht="14.4" customHeight="1" x14ac:dyDescent="0.3">
      <c r="A190" s="625" t="s">
        <v>6561</v>
      </c>
      <c r="B190" s="626" t="s">
        <v>6774</v>
      </c>
      <c r="C190" s="626" t="s">
        <v>5155</v>
      </c>
      <c r="D190" s="626" t="s">
        <v>6775</v>
      </c>
      <c r="E190" s="626" t="s">
        <v>6776</v>
      </c>
      <c r="F190" s="629">
        <v>1</v>
      </c>
      <c r="G190" s="629">
        <v>1034</v>
      </c>
      <c r="H190" s="629">
        <v>1</v>
      </c>
      <c r="I190" s="629">
        <v>1034</v>
      </c>
      <c r="J190" s="629"/>
      <c r="K190" s="629"/>
      <c r="L190" s="629"/>
      <c r="M190" s="629"/>
      <c r="N190" s="629"/>
      <c r="O190" s="629"/>
      <c r="P190" s="642"/>
      <c r="Q190" s="630"/>
    </row>
    <row r="191" spans="1:17" ht="14.4" customHeight="1" x14ac:dyDescent="0.3">
      <c r="A191" s="625" t="s">
        <v>6561</v>
      </c>
      <c r="B191" s="626" t="s">
        <v>6774</v>
      </c>
      <c r="C191" s="626" t="s">
        <v>5155</v>
      </c>
      <c r="D191" s="626" t="s">
        <v>6777</v>
      </c>
      <c r="E191" s="626" t="s">
        <v>6778</v>
      </c>
      <c r="F191" s="629"/>
      <c r="G191" s="629"/>
      <c r="H191" s="629"/>
      <c r="I191" s="629"/>
      <c r="J191" s="629">
        <v>2</v>
      </c>
      <c r="K191" s="629">
        <v>2458</v>
      </c>
      <c r="L191" s="629"/>
      <c r="M191" s="629">
        <v>1229</v>
      </c>
      <c r="N191" s="629"/>
      <c r="O191" s="629"/>
      <c r="P191" s="642"/>
      <c r="Q191" s="630"/>
    </row>
    <row r="192" spans="1:17" ht="14.4" customHeight="1" x14ac:dyDescent="0.3">
      <c r="A192" s="625" t="s">
        <v>6561</v>
      </c>
      <c r="B192" s="626" t="s">
        <v>6774</v>
      </c>
      <c r="C192" s="626" t="s">
        <v>5155</v>
      </c>
      <c r="D192" s="626" t="s">
        <v>6437</v>
      </c>
      <c r="E192" s="626" t="s">
        <v>6438</v>
      </c>
      <c r="F192" s="629">
        <v>11</v>
      </c>
      <c r="G192" s="629">
        <v>13508</v>
      </c>
      <c r="H192" s="629">
        <v>1</v>
      </c>
      <c r="I192" s="629">
        <v>1228</v>
      </c>
      <c r="J192" s="629">
        <v>3</v>
      </c>
      <c r="K192" s="629">
        <v>3708</v>
      </c>
      <c r="L192" s="629">
        <v>0.27450399763103345</v>
      </c>
      <c r="M192" s="629">
        <v>1236</v>
      </c>
      <c r="N192" s="629">
        <v>17</v>
      </c>
      <c r="O192" s="629">
        <v>21165</v>
      </c>
      <c r="P192" s="642">
        <v>1.5668492745039977</v>
      </c>
      <c r="Q192" s="630">
        <v>1245</v>
      </c>
    </row>
    <row r="193" spans="1:17" ht="14.4" customHeight="1" x14ac:dyDescent="0.3">
      <c r="A193" s="625" t="s">
        <v>6779</v>
      </c>
      <c r="B193" s="626" t="s">
        <v>6207</v>
      </c>
      <c r="C193" s="626" t="s">
        <v>5139</v>
      </c>
      <c r="D193" s="626" t="s">
        <v>6780</v>
      </c>
      <c r="E193" s="626" t="s">
        <v>6781</v>
      </c>
      <c r="F193" s="629"/>
      <c r="G193" s="629"/>
      <c r="H193" s="629"/>
      <c r="I193" s="629"/>
      <c r="J193" s="629">
        <v>1</v>
      </c>
      <c r="K193" s="629">
        <v>484.78</v>
      </c>
      <c r="L193" s="629"/>
      <c r="M193" s="629">
        <v>484.78</v>
      </c>
      <c r="N193" s="629"/>
      <c r="O193" s="629"/>
      <c r="P193" s="642"/>
      <c r="Q193" s="630"/>
    </row>
    <row r="194" spans="1:17" ht="14.4" customHeight="1" x14ac:dyDescent="0.3">
      <c r="A194" s="625" t="s">
        <v>6779</v>
      </c>
      <c r="B194" s="626" t="s">
        <v>6207</v>
      </c>
      <c r="C194" s="626" t="s">
        <v>5139</v>
      </c>
      <c r="D194" s="626" t="s">
        <v>6782</v>
      </c>
      <c r="E194" s="626" t="s">
        <v>6783</v>
      </c>
      <c r="F194" s="629">
        <v>1</v>
      </c>
      <c r="G194" s="629">
        <v>2554.48</v>
      </c>
      <c r="H194" s="629">
        <v>1</v>
      </c>
      <c r="I194" s="629">
        <v>2554.48</v>
      </c>
      <c r="J194" s="629">
        <v>0.67</v>
      </c>
      <c r="K194" s="629">
        <v>1774.31</v>
      </c>
      <c r="L194" s="629">
        <v>0.6945875481506999</v>
      </c>
      <c r="M194" s="629">
        <v>2648.2238805970146</v>
      </c>
      <c r="N194" s="629">
        <v>2</v>
      </c>
      <c r="O194" s="629">
        <v>5319.68</v>
      </c>
      <c r="P194" s="642">
        <v>2.0824903698600106</v>
      </c>
      <c r="Q194" s="630">
        <v>2659.84</v>
      </c>
    </row>
    <row r="195" spans="1:17" ht="14.4" customHeight="1" x14ac:dyDescent="0.3">
      <c r="A195" s="625" t="s">
        <v>6779</v>
      </c>
      <c r="B195" s="626" t="s">
        <v>6207</v>
      </c>
      <c r="C195" s="626" t="s">
        <v>5139</v>
      </c>
      <c r="D195" s="626" t="s">
        <v>6784</v>
      </c>
      <c r="E195" s="626" t="s">
        <v>6783</v>
      </c>
      <c r="F195" s="629"/>
      <c r="G195" s="629"/>
      <c r="H195" s="629"/>
      <c r="I195" s="629"/>
      <c r="J195" s="629"/>
      <c r="K195" s="629"/>
      <c r="L195" s="629"/>
      <c r="M195" s="629"/>
      <c r="N195" s="629">
        <v>0.2</v>
      </c>
      <c r="O195" s="629">
        <v>1335.72</v>
      </c>
      <c r="P195" s="642"/>
      <c r="Q195" s="630">
        <v>6678.5999999999995</v>
      </c>
    </row>
    <row r="196" spans="1:17" ht="14.4" customHeight="1" x14ac:dyDescent="0.3">
      <c r="A196" s="625" t="s">
        <v>6779</v>
      </c>
      <c r="B196" s="626" t="s">
        <v>6207</v>
      </c>
      <c r="C196" s="626" t="s">
        <v>5139</v>
      </c>
      <c r="D196" s="626" t="s">
        <v>6785</v>
      </c>
      <c r="E196" s="626" t="s">
        <v>6786</v>
      </c>
      <c r="F196" s="629">
        <v>19</v>
      </c>
      <c r="G196" s="629">
        <v>27060.14</v>
      </c>
      <c r="H196" s="629">
        <v>1</v>
      </c>
      <c r="I196" s="629">
        <v>1424.217894736842</v>
      </c>
      <c r="J196" s="629">
        <v>15.209999999999999</v>
      </c>
      <c r="K196" s="629">
        <v>17755.330000000002</v>
      </c>
      <c r="L196" s="629">
        <v>0.65614331633169676</v>
      </c>
      <c r="M196" s="629">
        <v>1167.345825115056</v>
      </c>
      <c r="N196" s="629">
        <v>10.9</v>
      </c>
      <c r="O196" s="629">
        <v>10752</v>
      </c>
      <c r="P196" s="642">
        <v>0.39733719042103993</v>
      </c>
      <c r="Q196" s="630">
        <v>986.42201834862385</v>
      </c>
    </row>
    <row r="197" spans="1:17" ht="14.4" customHeight="1" x14ac:dyDescent="0.3">
      <c r="A197" s="625" t="s">
        <v>6779</v>
      </c>
      <c r="B197" s="626" t="s">
        <v>6207</v>
      </c>
      <c r="C197" s="626" t="s">
        <v>5139</v>
      </c>
      <c r="D197" s="626" t="s">
        <v>6787</v>
      </c>
      <c r="E197" s="626" t="s">
        <v>6786</v>
      </c>
      <c r="F197" s="629">
        <v>1</v>
      </c>
      <c r="G197" s="629">
        <v>2980.2</v>
      </c>
      <c r="H197" s="629">
        <v>1</v>
      </c>
      <c r="I197" s="629">
        <v>2980.2</v>
      </c>
      <c r="J197" s="629"/>
      <c r="K197" s="629"/>
      <c r="L197" s="629"/>
      <c r="M197" s="629"/>
      <c r="N197" s="629"/>
      <c r="O197" s="629"/>
      <c r="P197" s="642"/>
      <c r="Q197" s="630"/>
    </row>
    <row r="198" spans="1:17" ht="14.4" customHeight="1" x14ac:dyDescent="0.3">
      <c r="A198" s="625" t="s">
        <v>6779</v>
      </c>
      <c r="B198" s="626" t="s">
        <v>6207</v>
      </c>
      <c r="C198" s="626" t="s">
        <v>5139</v>
      </c>
      <c r="D198" s="626" t="s">
        <v>6788</v>
      </c>
      <c r="E198" s="626" t="s">
        <v>5689</v>
      </c>
      <c r="F198" s="629">
        <v>0.33</v>
      </c>
      <c r="G198" s="629">
        <v>4522.16</v>
      </c>
      <c r="H198" s="629">
        <v>1</v>
      </c>
      <c r="I198" s="629">
        <v>13703.51515151515</v>
      </c>
      <c r="J198" s="629"/>
      <c r="K198" s="629"/>
      <c r="L198" s="629"/>
      <c r="M198" s="629"/>
      <c r="N198" s="629"/>
      <c r="O198" s="629"/>
      <c r="P198" s="642"/>
      <c r="Q198" s="630"/>
    </row>
    <row r="199" spans="1:17" ht="14.4" customHeight="1" x14ac:dyDescent="0.3">
      <c r="A199" s="625" t="s">
        <v>6779</v>
      </c>
      <c r="B199" s="626" t="s">
        <v>6207</v>
      </c>
      <c r="C199" s="626" t="s">
        <v>5139</v>
      </c>
      <c r="D199" s="626" t="s">
        <v>6789</v>
      </c>
      <c r="E199" s="626" t="s">
        <v>6790</v>
      </c>
      <c r="F199" s="629">
        <v>2.4500000000000002</v>
      </c>
      <c r="G199" s="629">
        <v>40449.120000000003</v>
      </c>
      <c r="H199" s="629">
        <v>1</v>
      </c>
      <c r="I199" s="629">
        <v>16509.844897959185</v>
      </c>
      <c r="J199" s="629">
        <v>2.91</v>
      </c>
      <c r="K199" s="629">
        <v>37506.65</v>
      </c>
      <c r="L199" s="629">
        <v>0.92725503051735114</v>
      </c>
      <c r="M199" s="629">
        <v>12888.883161512027</v>
      </c>
      <c r="N199" s="629">
        <v>3.1100000000000003</v>
      </c>
      <c r="O199" s="629">
        <v>33225.429999999993</v>
      </c>
      <c r="P199" s="642">
        <v>0.82141292567057056</v>
      </c>
      <c r="Q199" s="630">
        <v>10683.418006430866</v>
      </c>
    </row>
    <row r="200" spans="1:17" ht="14.4" customHeight="1" x14ac:dyDescent="0.3">
      <c r="A200" s="625" t="s">
        <v>6779</v>
      </c>
      <c r="B200" s="626" t="s">
        <v>6207</v>
      </c>
      <c r="C200" s="626" t="s">
        <v>5139</v>
      </c>
      <c r="D200" s="626" t="s">
        <v>6791</v>
      </c>
      <c r="E200" s="626" t="s">
        <v>6790</v>
      </c>
      <c r="F200" s="629">
        <v>0.05</v>
      </c>
      <c r="G200" s="629">
        <v>127.71</v>
      </c>
      <c r="H200" s="629">
        <v>1</v>
      </c>
      <c r="I200" s="629">
        <v>2554.1999999999998</v>
      </c>
      <c r="J200" s="629"/>
      <c r="K200" s="629"/>
      <c r="L200" s="629"/>
      <c r="M200" s="629"/>
      <c r="N200" s="629"/>
      <c r="O200" s="629"/>
      <c r="P200" s="642"/>
      <c r="Q200" s="630"/>
    </row>
    <row r="201" spans="1:17" ht="14.4" customHeight="1" x14ac:dyDescent="0.3">
      <c r="A201" s="625" t="s">
        <v>6779</v>
      </c>
      <c r="B201" s="626" t="s">
        <v>6207</v>
      </c>
      <c r="C201" s="626" t="s">
        <v>5139</v>
      </c>
      <c r="D201" s="626" t="s">
        <v>5690</v>
      </c>
      <c r="E201" s="626" t="s">
        <v>5689</v>
      </c>
      <c r="F201" s="629">
        <v>0.2</v>
      </c>
      <c r="G201" s="629">
        <v>1357.76</v>
      </c>
      <c r="H201" s="629">
        <v>1</v>
      </c>
      <c r="I201" s="629">
        <v>6788.7999999999993</v>
      </c>
      <c r="J201" s="629"/>
      <c r="K201" s="629"/>
      <c r="L201" s="629"/>
      <c r="M201" s="629"/>
      <c r="N201" s="629"/>
      <c r="O201" s="629"/>
      <c r="P201" s="642"/>
      <c r="Q201" s="630"/>
    </row>
    <row r="202" spans="1:17" ht="14.4" customHeight="1" x14ac:dyDescent="0.3">
      <c r="A202" s="625" t="s">
        <v>6779</v>
      </c>
      <c r="B202" s="626" t="s">
        <v>6207</v>
      </c>
      <c r="C202" s="626" t="s">
        <v>5139</v>
      </c>
      <c r="D202" s="626" t="s">
        <v>6792</v>
      </c>
      <c r="E202" s="626" t="s">
        <v>6790</v>
      </c>
      <c r="F202" s="629">
        <v>0.46</v>
      </c>
      <c r="G202" s="629">
        <v>3584.7599999999998</v>
      </c>
      <c r="H202" s="629">
        <v>1</v>
      </c>
      <c r="I202" s="629">
        <v>7792.9565217391291</v>
      </c>
      <c r="J202" s="629">
        <v>0.96000000000000008</v>
      </c>
      <c r="K202" s="629">
        <v>6191.92</v>
      </c>
      <c r="L202" s="629">
        <v>1.7272899719925463</v>
      </c>
      <c r="M202" s="629">
        <v>6449.9166666666661</v>
      </c>
      <c r="N202" s="629">
        <v>0.52</v>
      </c>
      <c r="O202" s="629">
        <v>3365.2799999999997</v>
      </c>
      <c r="P202" s="642">
        <v>0.93877414387574065</v>
      </c>
      <c r="Q202" s="630">
        <v>6471.6923076923067</v>
      </c>
    </row>
    <row r="203" spans="1:17" ht="14.4" customHeight="1" x14ac:dyDescent="0.3">
      <c r="A203" s="625" t="s">
        <v>6779</v>
      </c>
      <c r="B203" s="626" t="s">
        <v>6207</v>
      </c>
      <c r="C203" s="626" t="s">
        <v>5139</v>
      </c>
      <c r="D203" s="626" t="s">
        <v>6793</v>
      </c>
      <c r="E203" s="626" t="s">
        <v>6790</v>
      </c>
      <c r="F203" s="629">
        <v>0.48</v>
      </c>
      <c r="G203" s="629">
        <v>8277.35</v>
      </c>
      <c r="H203" s="629">
        <v>1</v>
      </c>
      <c r="I203" s="629">
        <v>17244.479166666668</v>
      </c>
      <c r="J203" s="629">
        <v>0.1</v>
      </c>
      <c r="K203" s="629">
        <v>1289.99</v>
      </c>
      <c r="L203" s="629">
        <v>0.15584577189559459</v>
      </c>
      <c r="M203" s="629">
        <v>12899.9</v>
      </c>
      <c r="N203" s="629"/>
      <c r="O203" s="629"/>
      <c r="P203" s="642"/>
      <c r="Q203" s="630"/>
    </row>
    <row r="204" spans="1:17" ht="14.4" customHeight="1" x14ac:dyDescent="0.3">
      <c r="A204" s="625" t="s">
        <v>6779</v>
      </c>
      <c r="B204" s="626" t="s">
        <v>6207</v>
      </c>
      <c r="C204" s="626" t="s">
        <v>5139</v>
      </c>
      <c r="D204" s="626" t="s">
        <v>6794</v>
      </c>
      <c r="E204" s="626" t="s">
        <v>6795</v>
      </c>
      <c r="F204" s="629"/>
      <c r="G204" s="629"/>
      <c r="H204" s="629"/>
      <c r="I204" s="629"/>
      <c r="J204" s="629"/>
      <c r="K204" s="629"/>
      <c r="L204" s="629"/>
      <c r="M204" s="629"/>
      <c r="N204" s="629">
        <v>0.1</v>
      </c>
      <c r="O204" s="629">
        <v>26.63</v>
      </c>
      <c r="P204" s="642"/>
      <c r="Q204" s="630">
        <v>266.29999999999995</v>
      </c>
    </row>
    <row r="205" spans="1:17" ht="14.4" customHeight="1" x14ac:dyDescent="0.3">
      <c r="A205" s="625" t="s">
        <v>6779</v>
      </c>
      <c r="B205" s="626" t="s">
        <v>6207</v>
      </c>
      <c r="C205" s="626" t="s">
        <v>5139</v>
      </c>
      <c r="D205" s="626" t="s">
        <v>6796</v>
      </c>
      <c r="E205" s="626" t="s">
        <v>5709</v>
      </c>
      <c r="F205" s="629">
        <v>1.5</v>
      </c>
      <c r="G205" s="629">
        <v>1537.17</v>
      </c>
      <c r="H205" s="629">
        <v>1</v>
      </c>
      <c r="I205" s="629">
        <v>1024.78</v>
      </c>
      <c r="J205" s="629"/>
      <c r="K205" s="629"/>
      <c r="L205" s="629"/>
      <c r="M205" s="629"/>
      <c r="N205" s="629">
        <v>2</v>
      </c>
      <c r="O205" s="629">
        <v>1950.44</v>
      </c>
      <c r="P205" s="642">
        <v>1.2688512005828894</v>
      </c>
      <c r="Q205" s="630">
        <v>975.22</v>
      </c>
    </row>
    <row r="206" spans="1:17" ht="14.4" customHeight="1" x14ac:dyDescent="0.3">
      <c r="A206" s="625" t="s">
        <v>6779</v>
      </c>
      <c r="B206" s="626" t="s">
        <v>6207</v>
      </c>
      <c r="C206" s="626" t="s">
        <v>5139</v>
      </c>
      <c r="D206" s="626" t="s">
        <v>5708</v>
      </c>
      <c r="E206" s="626" t="s">
        <v>5709</v>
      </c>
      <c r="F206" s="629"/>
      <c r="G206" s="629"/>
      <c r="H206" s="629"/>
      <c r="I206" s="629"/>
      <c r="J206" s="629">
        <v>0.5</v>
      </c>
      <c r="K206" s="629">
        <v>966.73</v>
      </c>
      <c r="L206" s="629"/>
      <c r="M206" s="629">
        <v>1933.46</v>
      </c>
      <c r="N206" s="629"/>
      <c r="O206" s="629"/>
      <c r="P206" s="642"/>
      <c r="Q206" s="630"/>
    </row>
    <row r="207" spans="1:17" ht="14.4" customHeight="1" x14ac:dyDescent="0.3">
      <c r="A207" s="625" t="s">
        <v>6779</v>
      </c>
      <c r="B207" s="626" t="s">
        <v>6207</v>
      </c>
      <c r="C207" s="626" t="s">
        <v>5139</v>
      </c>
      <c r="D207" s="626" t="s">
        <v>6797</v>
      </c>
      <c r="E207" s="626" t="s">
        <v>6798</v>
      </c>
      <c r="F207" s="629"/>
      <c r="G207" s="629"/>
      <c r="H207" s="629"/>
      <c r="I207" s="629"/>
      <c r="J207" s="629">
        <v>0.06</v>
      </c>
      <c r="K207" s="629">
        <v>339.21</v>
      </c>
      <c r="L207" s="629"/>
      <c r="M207" s="629">
        <v>5653.5</v>
      </c>
      <c r="N207" s="629"/>
      <c r="O207" s="629"/>
      <c r="P207" s="642"/>
      <c r="Q207" s="630"/>
    </row>
    <row r="208" spans="1:17" ht="14.4" customHeight="1" x14ac:dyDescent="0.3">
      <c r="A208" s="625" t="s">
        <v>6779</v>
      </c>
      <c r="B208" s="626" t="s">
        <v>6207</v>
      </c>
      <c r="C208" s="626" t="s">
        <v>5139</v>
      </c>
      <c r="D208" s="626" t="s">
        <v>6799</v>
      </c>
      <c r="E208" s="626" t="s">
        <v>6800</v>
      </c>
      <c r="F208" s="629">
        <v>0.1</v>
      </c>
      <c r="G208" s="629">
        <v>520.98</v>
      </c>
      <c r="H208" s="629">
        <v>1</v>
      </c>
      <c r="I208" s="629">
        <v>5209.8</v>
      </c>
      <c r="J208" s="629">
        <v>0.08</v>
      </c>
      <c r="K208" s="629">
        <v>387.82</v>
      </c>
      <c r="L208" s="629">
        <v>0.7444047756151867</v>
      </c>
      <c r="M208" s="629">
        <v>4847.75</v>
      </c>
      <c r="N208" s="629">
        <v>0.1</v>
      </c>
      <c r="O208" s="629">
        <v>489.03</v>
      </c>
      <c r="P208" s="642">
        <v>0.93867326960727848</v>
      </c>
      <c r="Q208" s="630">
        <v>4890.2999999999993</v>
      </c>
    </row>
    <row r="209" spans="1:17" ht="14.4" customHeight="1" x14ac:dyDescent="0.3">
      <c r="A209" s="625" t="s">
        <v>6779</v>
      </c>
      <c r="B209" s="626" t="s">
        <v>6207</v>
      </c>
      <c r="C209" s="626" t="s">
        <v>5139</v>
      </c>
      <c r="D209" s="626" t="s">
        <v>6801</v>
      </c>
      <c r="E209" s="626" t="s">
        <v>6800</v>
      </c>
      <c r="F209" s="629">
        <v>0.04</v>
      </c>
      <c r="G209" s="629">
        <v>448.16</v>
      </c>
      <c r="H209" s="629">
        <v>1</v>
      </c>
      <c r="I209" s="629">
        <v>11204</v>
      </c>
      <c r="J209" s="629"/>
      <c r="K209" s="629"/>
      <c r="L209" s="629"/>
      <c r="M209" s="629"/>
      <c r="N209" s="629">
        <v>0.1</v>
      </c>
      <c r="O209" s="629">
        <v>978.06</v>
      </c>
      <c r="P209" s="642">
        <v>2.1823902177793641</v>
      </c>
      <c r="Q209" s="630">
        <v>9780.5999999999985</v>
      </c>
    </row>
    <row r="210" spans="1:17" ht="14.4" customHeight="1" x14ac:dyDescent="0.3">
      <c r="A210" s="625" t="s">
        <v>6779</v>
      </c>
      <c r="B210" s="626" t="s">
        <v>6207</v>
      </c>
      <c r="C210" s="626" t="s">
        <v>5139</v>
      </c>
      <c r="D210" s="626" t="s">
        <v>6802</v>
      </c>
      <c r="E210" s="626" t="s">
        <v>6479</v>
      </c>
      <c r="F210" s="629">
        <v>0.35</v>
      </c>
      <c r="G210" s="629">
        <v>1983.17</v>
      </c>
      <c r="H210" s="629">
        <v>1</v>
      </c>
      <c r="I210" s="629">
        <v>5666.2000000000007</v>
      </c>
      <c r="J210" s="629">
        <v>0.91999999999999993</v>
      </c>
      <c r="K210" s="629">
        <v>4980.2299999999996</v>
      </c>
      <c r="L210" s="629">
        <v>2.5112471447228426</v>
      </c>
      <c r="M210" s="629">
        <v>5413.29347826087</v>
      </c>
      <c r="N210" s="629">
        <v>0.05</v>
      </c>
      <c r="O210" s="629">
        <v>270.66000000000003</v>
      </c>
      <c r="P210" s="642">
        <v>0.13647846629386287</v>
      </c>
      <c r="Q210" s="630">
        <v>5413.2</v>
      </c>
    </row>
    <row r="211" spans="1:17" ht="14.4" customHeight="1" x14ac:dyDescent="0.3">
      <c r="A211" s="625" t="s">
        <v>6779</v>
      </c>
      <c r="B211" s="626" t="s">
        <v>6207</v>
      </c>
      <c r="C211" s="626" t="s">
        <v>5139</v>
      </c>
      <c r="D211" s="626" t="s">
        <v>6803</v>
      </c>
      <c r="E211" s="626" t="s">
        <v>6479</v>
      </c>
      <c r="F211" s="629">
        <v>8.25</v>
      </c>
      <c r="G211" s="629">
        <v>94509.09</v>
      </c>
      <c r="H211" s="629">
        <v>1</v>
      </c>
      <c r="I211" s="629">
        <v>11455.647272727272</v>
      </c>
      <c r="J211" s="629">
        <v>5.17</v>
      </c>
      <c r="K211" s="629">
        <v>55919.4</v>
      </c>
      <c r="L211" s="629">
        <v>0.59168276829244681</v>
      </c>
      <c r="M211" s="629">
        <v>10816.131528046422</v>
      </c>
      <c r="N211" s="629">
        <v>112.19000000000001</v>
      </c>
      <c r="O211" s="629">
        <v>1214981.3800000004</v>
      </c>
      <c r="P211" s="642">
        <v>12.855709223313868</v>
      </c>
      <c r="Q211" s="630">
        <v>10829.676263481595</v>
      </c>
    </row>
    <row r="212" spans="1:17" ht="14.4" customHeight="1" x14ac:dyDescent="0.3">
      <c r="A212" s="625" t="s">
        <v>6779</v>
      </c>
      <c r="B212" s="626" t="s">
        <v>6207</v>
      </c>
      <c r="C212" s="626" t="s">
        <v>5139</v>
      </c>
      <c r="D212" s="626" t="s">
        <v>6804</v>
      </c>
      <c r="E212" s="626" t="s">
        <v>6800</v>
      </c>
      <c r="F212" s="629">
        <v>1.2000000000000002</v>
      </c>
      <c r="G212" s="629">
        <v>3278.2799999999997</v>
      </c>
      <c r="H212" s="629">
        <v>1</v>
      </c>
      <c r="I212" s="629">
        <v>2731.8999999999992</v>
      </c>
      <c r="J212" s="629">
        <v>0.70000000000000007</v>
      </c>
      <c r="K212" s="629">
        <v>1357.37</v>
      </c>
      <c r="L212" s="629">
        <v>0.4140494405602938</v>
      </c>
      <c r="M212" s="629">
        <v>1939.0999999999997</v>
      </c>
      <c r="N212" s="629">
        <v>0.70000000000000007</v>
      </c>
      <c r="O212" s="629">
        <v>1360.77</v>
      </c>
      <c r="P212" s="642">
        <v>0.41508656978659542</v>
      </c>
      <c r="Q212" s="630">
        <v>1943.9571428571426</v>
      </c>
    </row>
    <row r="213" spans="1:17" ht="14.4" customHeight="1" x14ac:dyDescent="0.3">
      <c r="A213" s="625" t="s">
        <v>6779</v>
      </c>
      <c r="B213" s="626" t="s">
        <v>6207</v>
      </c>
      <c r="C213" s="626" t="s">
        <v>5139</v>
      </c>
      <c r="D213" s="626" t="s">
        <v>6805</v>
      </c>
      <c r="E213" s="626" t="s">
        <v>6806</v>
      </c>
      <c r="F213" s="629">
        <v>0.13</v>
      </c>
      <c r="G213" s="629">
        <v>60.28</v>
      </c>
      <c r="H213" s="629">
        <v>1</v>
      </c>
      <c r="I213" s="629">
        <v>463.69230769230768</v>
      </c>
      <c r="J213" s="629"/>
      <c r="K213" s="629"/>
      <c r="L213" s="629"/>
      <c r="M213" s="629"/>
      <c r="N213" s="629">
        <v>0.02</v>
      </c>
      <c r="O213" s="629">
        <v>7.58</v>
      </c>
      <c r="P213" s="642">
        <v>0.12574651625746516</v>
      </c>
      <c r="Q213" s="630">
        <v>379</v>
      </c>
    </row>
    <row r="214" spans="1:17" ht="14.4" customHeight="1" x14ac:dyDescent="0.3">
      <c r="A214" s="625" t="s">
        <v>6779</v>
      </c>
      <c r="B214" s="626" t="s">
        <v>6207</v>
      </c>
      <c r="C214" s="626" t="s">
        <v>5139</v>
      </c>
      <c r="D214" s="626" t="s">
        <v>6807</v>
      </c>
      <c r="E214" s="626" t="s">
        <v>5689</v>
      </c>
      <c r="F214" s="629">
        <v>0.2</v>
      </c>
      <c r="G214" s="629">
        <v>2740.7</v>
      </c>
      <c r="H214" s="629">
        <v>1</v>
      </c>
      <c r="I214" s="629">
        <v>13703.499999999998</v>
      </c>
      <c r="J214" s="629"/>
      <c r="K214" s="629"/>
      <c r="L214" s="629"/>
      <c r="M214" s="629"/>
      <c r="N214" s="629"/>
      <c r="O214" s="629"/>
      <c r="P214" s="642"/>
      <c r="Q214" s="630"/>
    </row>
    <row r="215" spans="1:17" ht="14.4" customHeight="1" x14ac:dyDescent="0.3">
      <c r="A215" s="625" t="s">
        <v>6779</v>
      </c>
      <c r="B215" s="626" t="s">
        <v>6207</v>
      </c>
      <c r="C215" s="626" t="s">
        <v>5144</v>
      </c>
      <c r="D215" s="626" t="s">
        <v>6808</v>
      </c>
      <c r="E215" s="626" t="s">
        <v>6809</v>
      </c>
      <c r="F215" s="629">
        <v>2</v>
      </c>
      <c r="G215" s="629">
        <v>1137.8</v>
      </c>
      <c r="H215" s="629">
        <v>1</v>
      </c>
      <c r="I215" s="629">
        <v>568.9</v>
      </c>
      <c r="J215" s="629"/>
      <c r="K215" s="629"/>
      <c r="L215" s="629"/>
      <c r="M215" s="629"/>
      <c r="N215" s="629"/>
      <c r="O215" s="629"/>
      <c r="P215" s="642"/>
      <c r="Q215" s="630"/>
    </row>
    <row r="216" spans="1:17" ht="14.4" customHeight="1" x14ac:dyDescent="0.3">
      <c r="A216" s="625" t="s">
        <v>6779</v>
      </c>
      <c r="B216" s="626" t="s">
        <v>6207</v>
      </c>
      <c r="C216" s="626" t="s">
        <v>5144</v>
      </c>
      <c r="D216" s="626" t="s">
        <v>6810</v>
      </c>
      <c r="E216" s="626" t="s">
        <v>6811</v>
      </c>
      <c r="F216" s="629">
        <v>2</v>
      </c>
      <c r="G216" s="629">
        <v>1876.4</v>
      </c>
      <c r="H216" s="629">
        <v>1</v>
      </c>
      <c r="I216" s="629">
        <v>938.2</v>
      </c>
      <c r="J216" s="629">
        <v>4</v>
      </c>
      <c r="K216" s="629">
        <v>3889.28</v>
      </c>
      <c r="L216" s="629">
        <v>2.0727350245150289</v>
      </c>
      <c r="M216" s="629">
        <v>972.32</v>
      </c>
      <c r="N216" s="629">
        <v>3</v>
      </c>
      <c r="O216" s="629">
        <v>2916.96</v>
      </c>
      <c r="P216" s="642">
        <v>1.5545512683862714</v>
      </c>
      <c r="Q216" s="630">
        <v>972.32</v>
      </c>
    </row>
    <row r="217" spans="1:17" ht="14.4" customHeight="1" x14ac:dyDescent="0.3">
      <c r="A217" s="625" t="s">
        <v>6779</v>
      </c>
      <c r="B217" s="626" t="s">
        <v>6207</v>
      </c>
      <c r="C217" s="626" t="s">
        <v>5144</v>
      </c>
      <c r="D217" s="626" t="s">
        <v>6812</v>
      </c>
      <c r="E217" s="626" t="s">
        <v>6811</v>
      </c>
      <c r="F217" s="629">
        <v>5</v>
      </c>
      <c r="G217" s="629">
        <v>8237</v>
      </c>
      <c r="H217" s="629">
        <v>1</v>
      </c>
      <c r="I217" s="629">
        <v>1647.4</v>
      </c>
      <c r="J217" s="629">
        <v>3</v>
      </c>
      <c r="K217" s="629">
        <v>5121.93</v>
      </c>
      <c r="L217" s="629">
        <v>0.62181983731941248</v>
      </c>
      <c r="M217" s="629">
        <v>1707.3100000000002</v>
      </c>
      <c r="N217" s="629">
        <v>6</v>
      </c>
      <c r="O217" s="629">
        <v>10243.859999999999</v>
      </c>
      <c r="P217" s="642">
        <v>1.2436396746388247</v>
      </c>
      <c r="Q217" s="630">
        <v>1707.3099999999997</v>
      </c>
    </row>
    <row r="218" spans="1:17" ht="14.4" customHeight="1" x14ac:dyDescent="0.3">
      <c r="A218" s="625" t="s">
        <v>6779</v>
      </c>
      <c r="B218" s="626" t="s">
        <v>6207</v>
      </c>
      <c r="C218" s="626" t="s">
        <v>5144</v>
      </c>
      <c r="D218" s="626" t="s">
        <v>6813</v>
      </c>
      <c r="E218" s="626" t="s">
        <v>6811</v>
      </c>
      <c r="F218" s="629">
        <v>2</v>
      </c>
      <c r="G218" s="629">
        <v>3987.6</v>
      </c>
      <c r="H218" s="629">
        <v>1</v>
      </c>
      <c r="I218" s="629">
        <v>1993.8</v>
      </c>
      <c r="J218" s="629"/>
      <c r="K218" s="629"/>
      <c r="L218" s="629"/>
      <c r="M218" s="629"/>
      <c r="N218" s="629">
        <v>1</v>
      </c>
      <c r="O218" s="629">
        <v>2066.3000000000002</v>
      </c>
      <c r="P218" s="642">
        <v>0.51818136222289102</v>
      </c>
      <c r="Q218" s="630">
        <v>2066.3000000000002</v>
      </c>
    </row>
    <row r="219" spans="1:17" ht="14.4" customHeight="1" x14ac:dyDescent="0.3">
      <c r="A219" s="625" t="s">
        <v>6779</v>
      </c>
      <c r="B219" s="626" t="s">
        <v>6207</v>
      </c>
      <c r="C219" s="626" t="s">
        <v>5144</v>
      </c>
      <c r="D219" s="626" t="s">
        <v>6814</v>
      </c>
      <c r="E219" s="626" t="s">
        <v>6815</v>
      </c>
      <c r="F219" s="629">
        <v>3</v>
      </c>
      <c r="G219" s="629">
        <v>5592.9</v>
      </c>
      <c r="H219" s="629">
        <v>1</v>
      </c>
      <c r="I219" s="629">
        <v>1864.3</v>
      </c>
      <c r="J219" s="629">
        <v>3</v>
      </c>
      <c r="K219" s="629">
        <v>5796.2699999999995</v>
      </c>
      <c r="L219" s="629">
        <v>1.0363621734699351</v>
      </c>
      <c r="M219" s="629">
        <v>1932.09</v>
      </c>
      <c r="N219" s="629">
        <v>2</v>
      </c>
      <c r="O219" s="629">
        <v>3864.18</v>
      </c>
      <c r="P219" s="642">
        <v>0.69090811564662347</v>
      </c>
      <c r="Q219" s="630">
        <v>1932.09</v>
      </c>
    </row>
    <row r="220" spans="1:17" ht="14.4" customHeight="1" x14ac:dyDescent="0.3">
      <c r="A220" s="625" t="s">
        <v>6779</v>
      </c>
      <c r="B220" s="626" t="s">
        <v>6207</v>
      </c>
      <c r="C220" s="626" t="s">
        <v>5144</v>
      </c>
      <c r="D220" s="626" t="s">
        <v>6816</v>
      </c>
      <c r="E220" s="626" t="s">
        <v>6817</v>
      </c>
      <c r="F220" s="629">
        <v>10</v>
      </c>
      <c r="G220" s="629">
        <v>9917</v>
      </c>
      <c r="H220" s="629">
        <v>1</v>
      </c>
      <c r="I220" s="629">
        <v>991.7</v>
      </c>
      <c r="J220" s="629">
        <v>4</v>
      </c>
      <c r="K220" s="629">
        <v>4111.04</v>
      </c>
      <c r="L220" s="629">
        <v>0.41454472118584251</v>
      </c>
      <c r="M220" s="629">
        <v>1027.76</v>
      </c>
      <c r="N220" s="629">
        <v>9</v>
      </c>
      <c r="O220" s="629">
        <v>9249.84</v>
      </c>
      <c r="P220" s="642">
        <v>0.93272562266814563</v>
      </c>
      <c r="Q220" s="630">
        <v>1027.76</v>
      </c>
    </row>
    <row r="221" spans="1:17" ht="14.4" customHeight="1" x14ac:dyDescent="0.3">
      <c r="A221" s="625" t="s">
        <v>6779</v>
      </c>
      <c r="B221" s="626" t="s">
        <v>6207</v>
      </c>
      <c r="C221" s="626" t="s">
        <v>5144</v>
      </c>
      <c r="D221" s="626" t="s">
        <v>6818</v>
      </c>
      <c r="E221" s="626" t="s">
        <v>6817</v>
      </c>
      <c r="F221" s="629"/>
      <c r="G221" s="629"/>
      <c r="H221" s="629"/>
      <c r="I221" s="629"/>
      <c r="J221" s="629">
        <v>3</v>
      </c>
      <c r="K221" s="629">
        <v>6425.5499999999993</v>
      </c>
      <c r="L221" s="629"/>
      <c r="M221" s="629">
        <v>2141.85</v>
      </c>
      <c r="N221" s="629"/>
      <c r="O221" s="629"/>
      <c r="P221" s="642"/>
      <c r="Q221" s="630"/>
    </row>
    <row r="222" spans="1:17" ht="14.4" customHeight="1" x14ac:dyDescent="0.3">
      <c r="A222" s="625" t="s">
        <v>6779</v>
      </c>
      <c r="B222" s="626" t="s">
        <v>6207</v>
      </c>
      <c r="C222" s="626" t="s">
        <v>5144</v>
      </c>
      <c r="D222" s="626" t="s">
        <v>6819</v>
      </c>
      <c r="E222" s="626" t="s">
        <v>6820</v>
      </c>
      <c r="F222" s="629"/>
      <c r="G222" s="629"/>
      <c r="H222" s="629"/>
      <c r="I222" s="629"/>
      <c r="J222" s="629"/>
      <c r="K222" s="629"/>
      <c r="L222" s="629"/>
      <c r="M222" s="629"/>
      <c r="N222" s="629">
        <v>1</v>
      </c>
      <c r="O222" s="629">
        <v>17350</v>
      </c>
      <c r="P222" s="642"/>
      <c r="Q222" s="630">
        <v>17350</v>
      </c>
    </row>
    <row r="223" spans="1:17" ht="14.4" customHeight="1" x14ac:dyDescent="0.3">
      <c r="A223" s="625" t="s">
        <v>6779</v>
      </c>
      <c r="B223" s="626" t="s">
        <v>6207</v>
      </c>
      <c r="C223" s="626" t="s">
        <v>5144</v>
      </c>
      <c r="D223" s="626" t="s">
        <v>6821</v>
      </c>
      <c r="E223" s="626" t="s">
        <v>6822</v>
      </c>
      <c r="F223" s="629">
        <v>1</v>
      </c>
      <c r="G223" s="629">
        <v>8800</v>
      </c>
      <c r="H223" s="629">
        <v>1</v>
      </c>
      <c r="I223" s="629">
        <v>8800</v>
      </c>
      <c r="J223" s="629"/>
      <c r="K223" s="629"/>
      <c r="L223" s="629"/>
      <c r="M223" s="629"/>
      <c r="N223" s="629"/>
      <c r="O223" s="629"/>
      <c r="P223" s="642"/>
      <c r="Q223" s="630"/>
    </row>
    <row r="224" spans="1:17" ht="14.4" customHeight="1" x14ac:dyDescent="0.3">
      <c r="A224" s="625" t="s">
        <v>6779</v>
      </c>
      <c r="B224" s="626" t="s">
        <v>6207</v>
      </c>
      <c r="C224" s="626" t="s">
        <v>5144</v>
      </c>
      <c r="D224" s="626" t="s">
        <v>6823</v>
      </c>
      <c r="E224" s="626" t="s">
        <v>6824</v>
      </c>
      <c r="F224" s="629"/>
      <c r="G224" s="629"/>
      <c r="H224" s="629"/>
      <c r="I224" s="629"/>
      <c r="J224" s="629"/>
      <c r="K224" s="629"/>
      <c r="L224" s="629"/>
      <c r="M224" s="629"/>
      <c r="N224" s="629">
        <v>1</v>
      </c>
      <c r="O224" s="629">
        <v>3314.29</v>
      </c>
      <c r="P224" s="642"/>
      <c r="Q224" s="630">
        <v>3314.29</v>
      </c>
    </row>
    <row r="225" spans="1:17" ht="14.4" customHeight="1" x14ac:dyDescent="0.3">
      <c r="A225" s="625" t="s">
        <v>6779</v>
      </c>
      <c r="B225" s="626" t="s">
        <v>6207</v>
      </c>
      <c r="C225" s="626" t="s">
        <v>5144</v>
      </c>
      <c r="D225" s="626" t="s">
        <v>6825</v>
      </c>
      <c r="E225" s="626" t="s">
        <v>6826</v>
      </c>
      <c r="F225" s="629">
        <v>4</v>
      </c>
      <c r="G225" s="629">
        <v>47088</v>
      </c>
      <c r="H225" s="629">
        <v>1</v>
      </c>
      <c r="I225" s="629">
        <v>11772</v>
      </c>
      <c r="J225" s="629">
        <v>1</v>
      </c>
      <c r="K225" s="629">
        <v>11772</v>
      </c>
      <c r="L225" s="629">
        <v>0.25</v>
      </c>
      <c r="M225" s="629">
        <v>11772</v>
      </c>
      <c r="N225" s="629">
        <v>1</v>
      </c>
      <c r="O225" s="629">
        <v>11772</v>
      </c>
      <c r="P225" s="642">
        <v>0.25</v>
      </c>
      <c r="Q225" s="630">
        <v>11772</v>
      </c>
    </row>
    <row r="226" spans="1:17" ht="14.4" customHeight="1" x14ac:dyDescent="0.3">
      <c r="A226" s="625" t="s">
        <v>6779</v>
      </c>
      <c r="B226" s="626" t="s">
        <v>6207</v>
      </c>
      <c r="C226" s="626" t="s">
        <v>5144</v>
      </c>
      <c r="D226" s="626" t="s">
        <v>6827</v>
      </c>
      <c r="E226" s="626" t="s">
        <v>6828</v>
      </c>
      <c r="F226" s="629">
        <v>2</v>
      </c>
      <c r="G226" s="629">
        <v>5796</v>
      </c>
      <c r="H226" s="629">
        <v>1</v>
      </c>
      <c r="I226" s="629">
        <v>2898</v>
      </c>
      <c r="J226" s="629"/>
      <c r="K226" s="629"/>
      <c r="L226" s="629"/>
      <c r="M226" s="629"/>
      <c r="N226" s="629"/>
      <c r="O226" s="629"/>
      <c r="P226" s="642"/>
      <c r="Q226" s="630"/>
    </row>
    <row r="227" spans="1:17" ht="14.4" customHeight="1" x14ac:dyDescent="0.3">
      <c r="A227" s="625" t="s">
        <v>6779</v>
      </c>
      <c r="B227" s="626" t="s">
        <v>6207</v>
      </c>
      <c r="C227" s="626" t="s">
        <v>5144</v>
      </c>
      <c r="D227" s="626" t="s">
        <v>6829</v>
      </c>
      <c r="E227" s="626" t="s">
        <v>6830</v>
      </c>
      <c r="F227" s="629">
        <v>2</v>
      </c>
      <c r="G227" s="629">
        <v>4473</v>
      </c>
      <c r="H227" s="629">
        <v>1</v>
      </c>
      <c r="I227" s="629">
        <v>2236.5</v>
      </c>
      <c r="J227" s="629"/>
      <c r="K227" s="629"/>
      <c r="L227" s="629"/>
      <c r="M227" s="629"/>
      <c r="N227" s="629"/>
      <c r="O227" s="629"/>
      <c r="P227" s="642"/>
      <c r="Q227" s="630"/>
    </row>
    <row r="228" spans="1:17" ht="14.4" customHeight="1" x14ac:dyDescent="0.3">
      <c r="A228" s="625" t="s">
        <v>6779</v>
      </c>
      <c r="B228" s="626" t="s">
        <v>6207</v>
      </c>
      <c r="C228" s="626" t="s">
        <v>5144</v>
      </c>
      <c r="D228" s="626" t="s">
        <v>6831</v>
      </c>
      <c r="E228" s="626" t="s">
        <v>6832</v>
      </c>
      <c r="F228" s="629"/>
      <c r="G228" s="629"/>
      <c r="H228" s="629"/>
      <c r="I228" s="629"/>
      <c r="J228" s="629"/>
      <c r="K228" s="629"/>
      <c r="L228" s="629"/>
      <c r="M228" s="629"/>
      <c r="N228" s="629">
        <v>1</v>
      </c>
      <c r="O228" s="629">
        <v>166546.75</v>
      </c>
      <c r="P228" s="642"/>
      <c r="Q228" s="630">
        <v>166546.75</v>
      </c>
    </row>
    <row r="229" spans="1:17" ht="14.4" customHeight="1" x14ac:dyDescent="0.3">
      <c r="A229" s="625" t="s">
        <v>6779</v>
      </c>
      <c r="B229" s="626" t="s">
        <v>6207</v>
      </c>
      <c r="C229" s="626" t="s">
        <v>5144</v>
      </c>
      <c r="D229" s="626" t="s">
        <v>6833</v>
      </c>
      <c r="E229" s="626" t="s">
        <v>6834</v>
      </c>
      <c r="F229" s="629">
        <v>1</v>
      </c>
      <c r="G229" s="629">
        <v>28000</v>
      </c>
      <c r="H229" s="629">
        <v>1</v>
      </c>
      <c r="I229" s="629">
        <v>28000</v>
      </c>
      <c r="J229" s="629"/>
      <c r="K229" s="629"/>
      <c r="L229" s="629"/>
      <c r="M229" s="629"/>
      <c r="N229" s="629"/>
      <c r="O229" s="629"/>
      <c r="P229" s="642"/>
      <c r="Q229" s="630"/>
    </row>
    <row r="230" spans="1:17" ht="14.4" customHeight="1" x14ac:dyDescent="0.3">
      <c r="A230" s="625" t="s">
        <v>6779</v>
      </c>
      <c r="B230" s="626" t="s">
        <v>6207</v>
      </c>
      <c r="C230" s="626" t="s">
        <v>5144</v>
      </c>
      <c r="D230" s="626" t="s">
        <v>6835</v>
      </c>
      <c r="E230" s="626" t="s">
        <v>6836</v>
      </c>
      <c r="F230" s="629">
        <v>1</v>
      </c>
      <c r="G230" s="629">
        <v>6649</v>
      </c>
      <c r="H230" s="629">
        <v>1</v>
      </c>
      <c r="I230" s="629">
        <v>6649</v>
      </c>
      <c r="J230" s="629">
        <v>1</v>
      </c>
      <c r="K230" s="629">
        <v>6890.78</v>
      </c>
      <c r="L230" s="629">
        <v>1.0363633629117159</v>
      </c>
      <c r="M230" s="629">
        <v>6890.78</v>
      </c>
      <c r="N230" s="629">
        <v>2</v>
      </c>
      <c r="O230" s="629">
        <v>13781.56</v>
      </c>
      <c r="P230" s="642">
        <v>2.0727267258234319</v>
      </c>
      <c r="Q230" s="630">
        <v>6890.78</v>
      </c>
    </row>
    <row r="231" spans="1:17" ht="14.4" customHeight="1" x14ac:dyDescent="0.3">
      <c r="A231" s="625" t="s">
        <v>6779</v>
      </c>
      <c r="B231" s="626" t="s">
        <v>6207</v>
      </c>
      <c r="C231" s="626" t="s">
        <v>5144</v>
      </c>
      <c r="D231" s="626" t="s">
        <v>6837</v>
      </c>
      <c r="E231" s="626" t="s">
        <v>6838</v>
      </c>
      <c r="F231" s="629">
        <v>1</v>
      </c>
      <c r="G231" s="629">
        <v>3992.7</v>
      </c>
      <c r="H231" s="629">
        <v>1</v>
      </c>
      <c r="I231" s="629">
        <v>3992.7</v>
      </c>
      <c r="J231" s="629"/>
      <c r="K231" s="629"/>
      <c r="L231" s="629"/>
      <c r="M231" s="629"/>
      <c r="N231" s="629"/>
      <c r="O231" s="629"/>
      <c r="P231" s="642"/>
      <c r="Q231" s="630"/>
    </row>
    <row r="232" spans="1:17" ht="14.4" customHeight="1" x14ac:dyDescent="0.3">
      <c r="A232" s="625" t="s">
        <v>6779</v>
      </c>
      <c r="B232" s="626" t="s">
        <v>6207</v>
      </c>
      <c r="C232" s="626" t="s">
        <v>5144</v>
      </c>
      <c r="D232" s="626" t="s">
        <v>6839</v>
      </c>
      <c r="E232" s="626" t="s">
        <v>6840</v>
      </c>
      <c r="F232" s="629">
        <v>1</v>
      </c>
      <c r="G232" s="629">
        <v>1084.3</v>
      </c>
      <c r="H232" s="629">
        <v>1</v>
      </c>
      <c r="I232" s="629">
        <v>1084.3</v>
      </c>
      <c r="J232" s="629">
        <v>3</v>
      </c>
      <c r="K232" s="629">
        <v>3371.19</v>
      </c>
      <c r="L232" s="629">
        <v>3.1090934243290604</v>
      </c>
      <c r="M232" s="629">
        <v>1123.73</v>
      </c>
      <c r="N232" s="629"/>
      <c r="O232" s="629"/>
      <c r="P232" s="642"/>
      <c r="Q232" s="630"/>
    </row>
    <row r="233" spans="1:17" ht="14.4" customHeight="1" x14ac:dyDescent="0.3">
      <c r="A233" s="625" t="s">
        <v>6779</v>
      </c>
      <c r="B233" s="626" t="s">
        <v>6207</v>
      </c>
      <c r="C233" s="626" t="s">
        <v>5144</v>
      </c>
      <c r="D233" s="626" t="s">
        <v>6841</v>
      </c>
      <c r="E233" s="626" t="s">
        <v>6842</v>
      </c>
      <c r="F233" s="629">
        <v>2</v>
      </c>
      <c r="G233" s="629">
        <v>2005.6</v>
      </c>
      <c r="H233" s="629">
        <v>1</v>
      </c>
      <c r="I233" s="629">
        <v>1002.8</v>
      </c>
      <c r="J233" s="629">
        <v>1</v>
      </c>
      <c r="K233" s="629">
        <v>1002.8</v>
      </c>
      <c r="L233" s="629">
        <v>0.5</v>
      </c>
      <c r="M233" s="629">
        <v>1002.8</v>
      </c>
      <c r="N233" s="629">
        <v>3</v>
      </c>
      <c r="O233" s="629">
        <v>3008.3999999999996</v>
      </c>
      <c r="P233" s="642">
        <v>1.4999999999999998</v>
      </c>
      <c r="Q233" s="630">
        <v>1002.7999999999998</v>
      </c>
    </row>
    <row r="234" spans="1:17" ht="14.4" customHeight="1" x14ac:dyDescent="0.3">
      <c r="A234" s="625" t="s">
        <v>6779</v>
      </c>
      <c r="B234" s="626" t="s">
        <v>6207</v>
      </c>
      <c r="C234" s="626" t="s">
        <v>5144</v>
      </c>
      <c r="D234" s="626" t="s">
        <v>6843</v>
      </c>
      <c r="E234" s="626" t="s">
        <v>6844</v>
      </c>
      <c r="F234" s="629">
        <v>1</v>
      </c>
      <c r="G234" s="629">
        <v>9041.6</v>
      </c>
      <c r="H234" s="629">
        <v>1</v>
      </c>
      <c r="I234" s="629">
        <v>9041.6</v>
      </c>
      <c r="J234" s="629"/>
      <c r="K234" s="629"/>
      <c r="L234" s="629"/>
      <c r="M234" s="629"/>
      <c r="N234" s="629"/>
      <c r="O234" s="629"/>
      <c r="P234" s="642"/>
      <c r="Q234" s="630"/>
    </row>
    <row r="235" spans="1:17" ht="14.4" customHeight="1" x14ac:dyDescent="0.3">
      <c r="A235" s="625" t="s">
        <v>6779</v>
      </c>
      <c r="B235" s="626" t="s">
        <v>6207</v>
      </c>
      <c r="C235" s="626" t="s">
        <v>5144</v>
      </c>
      <c r="D235" s="626" t="s">
        <v>6845</v>
      </c>
      <c r="E235" s="626" t="s">
        <v>6846</v>
      </c>
      <c r="F235" s="629">
        <v>1</v>
      </c>
      <c r="G235" s="629">
        <v>2094.8000000000002</v>
      </c>
      <c r="H235" s="629">
        <v>1</v>
      </c>
      <c r="I235" s="629">
        <v>2094.8000000000002</v>
      </c>
      <c r="J235" s="629"/>
      <c r="K235" s="629"/>
      <c r="L235" s="629"/>
      <c r="M235" s="629"/>
      <c r="N235" s="629"/>
      <c r="O235" s="629"/>
      <c r="P235" s="642"/>
      <c r="Q235" s="630"/>
    </row>
    <row r="236" spans="1:17" ht="14.4" customHeight="1" x14ac:dyDescent="0.3">
      <c r="A236" s="625" t="s">
        <v>6779</v>
      </c>
      <c r="B236" s="626" t="s">
        <v>6207</v>
      </c>
      <c r="C236" s="626" t="s">
        <v>5144</v>
      </c>
      <c r="D236" s="626" t="s">
        <v>6847</v>
      </c>
      <c r="E236" s="626" t="s">
        <v>6848</v>
      </c>
      <c r="F236" s="629">
        <v>1</v>
      </c>
      <c r="G236" s="629">
        <v>11526.9</v>
      </c>
      <c r="H236" s="629">
        <v>1</v>
      </c>
      <c r="I236" s="629">
        <v>11526.9</v>
      </c>
      <c r="J236" s="629"/>
      <c r="K236" s="629"/>
      <c r="L236" s="629"/>
      <c r="M236" s="629"/>
      <c r="N236" s="629"/>
      <c r="O236" s="629"/>
      <c r="P236" s="642"/>
      <c r="Q236" s="630"/>
    </row>
    <row r="237" spans="1:17" ht="14.4" customHeight="1" x14ac:dyDescent="0.3">
      <c r="A237" s="625" t="s">
        <v>6779</v>
      </c>
      <c r="B237" s="626" t="s">
        <v>6207</v>
      </c>
      <c r="C237" s="626" t="s">
        <v>5144</v>
      </c>
      <c r="D237" s="626" t="s">
        <v>6849</v>
      </c>
      <c r="E237" s="626" t="s">
        <v>6850</v>
      </c>
      <c r="F237" s="629"/>
      <c r="G237" s="629"/>
      <c r="H237" s="629"/>
      <c r="I237" s="629"/>
      <c r="J237" s="629"/>
      <c r="K237" s="629"/>
      <c r="L237" s="629"/>
      <c r="M237" s="629"/>
      <c r="N237" s="629">
        <v>2</v>
      </c>
      <c r="O237" s="629">
        <v>20145.88</v>
      </c>
      <c r="P237" s="642"/>
      <c r="Q237" s="630">
        <v>10072.94</v>
      </c>
    </row>
    <row r="238" spans="1:17" ht="14.4" customHeight="1" x14ac:dyDescent="0.3">
      <c r="A238" s="625" t="s">
        <v>6779</v>
      </c>
      <c r="B238" s="626" t="s">
        <v>6207</v>
      </c>
      <c r="C238" s="626" t="s">
        <v>5144</v>
      </c>
      <c r="D238" s="626" t="s">
        <v>6851</v>
      </c>
      <c r="E238" s="626" t="s">
        <v>6852</v>
      </c>
      <c r="F238" s="629">
        <v>2</v>
      </c>
      <c r="G238" s="629">
        <v>10149.4</v>
      </c>
      <c r="H238" s="629">
        <v>1</v>
      </c>
      <c r="I238" s="629">
        <v>5074.7</v>
      </c>
      <c r="J238" s="629">
        <v>1</v>
      </c>
      <c r="K238" s="629">
        <v>5259.23</v>
      </c>
      <c r="L238" s="629">
        <v>0.51818137032730993</v>
      </c>
      <c r="M238" s="629">
        <v>5259.23</v>
      </c>
      <c r="N238" s="629">
        <v>4</v>
      </c>
      <c r="O238" s="629">
        <v>21036.92</v>
      </c>
      <c r="P238" s="642">
        <v>2.0727254813092397</v>
      </c>
      <c r="Q238" s="630">
        <v>5259.23</v>
      </c>
    </row>
    <row r="239" spans="1:17" ht="14.4" customHeight="1" x14ac:dyDescent="0.3">
      <c r="A239" s="625" t="s">
        <v>6779</v>
      </c>
      <c r="B239" s="626" t="s">
        <v>6207</v>
      </c>
      <c r="C239" s="626" t="s">
        <v>5144</v>
      </c>
      <c r="D239" s="626" t="s">
        <v>6853</v>
      </c>
      <c r="E239" s="626" t="s">
        <v>6854</v>
      </c>
      <c r="F239" s="629"/>
      <c r="G239" s="629"/>
      <c r="H239" s="629"/>
      <c r="I239" s="629"/>
      <c r="J239" s="629">
        <v>1</v>
      </c>
      <c r="K239" s="629">
        <v>4890.29</v>
      </c>
      <c r="L239" s="629"/>
      <c r="M239" s="629">
        <v>4890.29</v>
      </c>
      <c r="N239" s="629"/>
      <c r="O239" s="629"/>
      <c r="P239" s="642"/>
      <c r="Q239" s="630"/>
    </row>
    <row r="240" spans="1:17" ht="14.4" customHeight="1" x14ac:dyDescent="0.3">
      <c r="A240" s="625" t="s">
        <v>6779</v>
      </c>
      <c r="B240" s="626" t="s">
        <v>6207</v>
      </c>
      <c r="C240" s="626" t="s">
        <v>5144</v>
      </c>
      <c r="D240" s="626" t="s">
        <v>6855</v>
      </c>
      <c r="E240" s="626" t="s">
        <v>6856</v>
      </c>
      <c r="F240" s="629">
        <v>2</v>
      </c>
      <c r="G240" s="629">
        <v>2889.8</v>
      </c>
      <c r="H240" s="629">
        <v>1</v>
      </c>
      <c r="I240" s="629">
        <v>1444.9</v>
      </c>
      <c r="J240" s="629"/>
      <c r="K240" s="629"/>
      <c r="L240" s="629"/>
      <c r="M240" s="629"/>
      <c r="N240" s="629">
        <v>2</v>
      </c>
      <c r="O240" s="629">
        <v>2994.88</v>
      </c>
      <c r="P240" s="642">
        <v>1.0363623780192401</v>
      </c>
      <c r="Q240" s="630">
        <v>1497.44</v>
      </c>
    </row>
    <row r="241" spans="1:17" ht="14.4" customHeight="1" x14ac:dyDescent="0.3">
      <c r="A241" s="625" t="s">
        <v>6779</v>
      </c>
      <c r="B241" s="626" t="s">
        <v>6207</v>
      </c>
      <c r="C241" s="626" t="s">
        <v>5144</v>
      </c>
      <c r="D241" s="626" t="s">
        <v>6857</v>
      </c>
      <c r="E241" s="626" t="s">
        <v>6858</v>
      </c>
      <c r="F241" s="629">
        <v>1</v>
      </c>
      <c r="G241" s="629">
        <v>584.4</v>
      </c>
      <c r="H241" s="629">
        <v>1</v>
      </c>
      <c r="I241" s="629">
        <v>584.4</v>
      </c>
      <c r="J241" s="629"/>
      <c r="K241" s="629"/>
      <c r="L241" s="629"/>
      <c r="M241" s="629"/>
      <c r="N241" s="629"/>
      <c r="O241" s="629"/>
      <c r="P241" s="642"/>
      <c r="Q241" s="630"/>
    </row>
    <row r="242" spans="1:17" ht="14.4" customHeight="1" x14ac:dyDescent="0.3">
      <c r="A242" s="625" t="s">
        <v>6779</v>
      </c>
      <c r="B242" s="626" t="s">
        <v>6207</v>
      </c>
      <c r="C242" s="626" t="s">
        <v>5144</v>
      </c>
      <c r="D242" s="626" t="s">
        <v>6859</v>
      </c>
      <c r="E242" s="626" t="s">
        <v>6860</v>
      </c>
      <c r="F242" s="629">
        <v>3</v>
      </c>
      <c r="G242" s="629">
        <v>24876.300000000003</v>
      </c>
      <c r="H242" s="629">
        <v>1</v>
      </c>
      <c r="I242" s="629">
        <v>8292.1</v>
      </c>
      <c r="J242" s="629">
        <v>1</v>
      </c>
      <c r="K242" s="629">
        <v>8593.6299999999992</v>
      </c>
      <c r="L242" s="629">
        <v>0.34545450891008705</v>
      </c>
      <c r="M242" s="629">
        <v>8593.6299999999992</v>
      </c>
      <c r="N242" s="629"/>
      <c r="O242" s="629"/>
      <c r="P242" s="642"/>
      <c r="Q242" s="630"/>
    </row>
    <row r="243" spans="1:17" ht="14.4" customHeight="1" x14ac:dyDescent="0.3">
      <c r="A243" s="625" t="s">
        <v>6779</v>
      </c>
      <c r="B243" s="626" t="s">
        <v>6207</v>
      </c>
      <c r="C243" s="626" t="s">
        <v>5144</v>
      </c>
      <c r="D243" s="626" t="s">
        <v>6861</v>
      </c>
      <c r="E243" s="626" t="s">
        <v>6862</v>
      </c>
      <c r="F243" s="629">
        <v>1</v>
      </c>
      <c r="G243" s="629">
        <v>802</v>
      </c>
      <c r="H243" s="629">
        <v>1</v>
      </c>
      <c r="I243" s="629">
        <v>802</v>
      </c>
      <c r="J243" s="629">
        <v>1</v>
      </c>
      <c r="K243" s="629">
        <v>831.16</v>
      </c>
      <c r="L243" s="629">
        <v>1.036359102244389</v>
      </c>
      <c r="M243" s="629">
        <v>831.16</v>
      </c>
      <c r="N243" s="629">
        <v>1</v>
      </c>
      <c r="O243" s="629">
        <v>831.16</v>
      </c>
      <c r="P243" s="642">
        <v>1.036359102244389</v>
      </c>
      <c r="Q243" s="630">
        <v>831.16</v>
      </c>
    </row>
    <row r="244" spans="1:17" ht="14.4" customHeight="1" x14ac:dyDescent="0.3">
      <c r="A244" s="625" t="s">
        <v>6779</v>
      </c>
      <c r="B244" s="626" t="s">
        <v>6207</v>
      </c>
      <c r="C244" s="626" t="s">
        <v>5144</v>
      </c>
      <c r="D244" s="626" t="s">
        <v>6863</v>
      </c>
      <c r="E244" s="626" t="s">
        <v>6862</v>
      </c>
      <c r="F244" s="629">
        <v>7</v>
      </c>
      <c r="G244" s="629">
        <v>5998.2999999999993</v>
      </c>
      <c r="H244" s="629">
        <v>1</v>
      </c>
      <c r="I244" s="629">
        <v>856.89999999999986</v>
      </c>
      <c r="J244" s="629">
        <v>3</v>
      </c>
      <c r="K244" s="629">
        <v>2664.18</v>
      </c>
      <c r="L244" s="629">
        <v>0.44415584415584419</v>
      </c>
      <c r="M244" s="629">
        <v>888.06</v>
      </c>
      <c r="N244" s="629">
        <v>4</v>
      </c>
      <c r="O244" s="629">
        <v>3552.24</v>
      </c>
      <c r="P244" s="642">
        <v>0.59220779220779229</v>
      </c>
      <c r="Q244" s="630">
        <v>888.06</v>
      </c>
    </row>
    <row r="245" spans="1:17" ht="14.4" customHeight="1" x14ac:dyDescent="0.3">
      <c r="A245" s="625" t="s">
        <v>6779</v>
      </c>
      <c r="B245" s="626" t="s">
        <v>6207</v>
      </c>
      <c r="C245" s="626" t="s">
        <v>5144</v>
      </c>
      <c r="D245" s="626" t="s">
        <v>6864</v>
      </c>
      <c r="E245" s="626" t="s">
        <v>6865</v>
      </c>
      <c r="F245" s="629">
        <v>5</v>
      </c>
      <c r="G245" s="629">
        <v>4284.5</v>
      </c>
      <c r="H245" s="629">
        <v>1</v>
      </c>
      <c r="I245" s="629">
        <v>856.9</v>
      </c>
      <c r="J245" s="629">
        <v>2</v>
      </c>
      <c r="K245" s="629">
        <v>1776.12</v>
      </c>
      <c r="L245" s="629">
        <v>0.41454545454545449</v>
      </c>
      <c r="M245" s="629">
        <v>888.06</v>
      </c>
      <c r="N245" s="629">
        <v>7</v>
      </c>
      <c r="O245" s="629">
        <v>6216.4199999999992</v>
      </c>
      <c r="P245" s="642">
        <v>1.4509090909090907</v>
      </c>
      <c r="Q245" s="630">
        <v>888.05999999999983</v>
      </c>
    </row>
    <row r="246" spans="1:17" ht="14.4" customHeight="1" x14ac:dyDescent="0.3">
      <c r="A246" s="625" t="s">
        <v>6779</v>
      </c>
      <c r="B246" s="626" t="s">
        <v>6207</v>
      </c>
      <c r="C246" s="626" t="s">
        <v>5144</v>
      </c>
      <c r="D246" s="626" t="s">
        <v>6866</v>
      </c>
      <c r="E246" s="626" t="s">
        <v>6867</v>
      </c>
      <c r="F246" s="629">
        <v>1</v>
      </c>
      <c r="G246" s="629">
        <v>802</v>
      </c>
      <c r="H246" s="629">
        <v>1</v>
      </c>
      <c r="I246" s="629">
        <v>802</v>
      </c>
      <c r="J246" s="629"/>
      <c r="K246" s="629"/>
      <c r="L246" s="629"/>
      <c r="M246" s="629"/>
      <c r="N246" s="629"/>
      <c r="O246" s="629"/>
      <c r="P246" s="642"/>
      <c r="Q246" s="630"/>
    </row>
    <row r="247" spans="1:17" ht="14.4" customHeight="1" x14ac:dyDescent="0.3">
      <c r="A247" s="625" t="s">
        <v>6779</v>
      </c>
      <c r="B247" s="626" t="s">
        <v>6207</v>
      </c>
      <c r="C247" s="626" t="s">
        <v>5144</v>
      </c>
      <c r="D247" s="626" t="s">
        <v>6868</v>
      </c>
      <c r="E247" s="626" t="s">
        <v>6869</v>
      </c>
      <c r="F247" s="629">
        <v>17</v>
      </c>
      <c r="G247" s="629">
        <v>63954</v>
      </c>
      <c r="H247" s="629">
        <v>1</v>
      </c>
      <c r="I247" s="629">
        <v>3762</v>
      </c>
      <c r="J247" s="629">
        <v>17</v>
      </c>
      <c r="K247" s="629">
        <v>66279.600000000006</v>
      </c>
      <c r="L247" s="629">
        <v>1.0363636363636364</v>
      </c>
      <c r="M247" s="629">
        <v>3898.8</v>
      </c>
      <c r="N247" s="629">
        <v>17</v>
      </c>
      <c r="O247" s="629">
        <v>66279.600000000006</v>
      </c>
      <c r="P247" s="642">
        <v>1.0363636363636364</v>
      </c>
      <c r="Q247" s="630">
        <v>3898.8</v>
      </c>
    </row>
    <row r="248" spans="1:17" ht="14.4" customHeight="1" x14ac:dyDescent="0.3">
      <c r="A248" s="625" t="s">
        <v>6779</v>
      </c>
      <c r="B248" s="626" t="s">
        <v>6207</v>
      </c>
      <c r="C248" s="626" t="s">
        <v>5144</v>
      </c>
      <c r="D248" s="626" t="s">
        <v>6870</v>
      </c>
      <c r="E248" s="626" t="s">
        <v>6871</v>
      </c>
      <c r="F248" s="629"/>
      <c r="G248" s="629"/>
      <c r="H248" s="629"/>
      <c r="I248" s="629"/>
      <c r="J248" s="629"/>
      <c r="K248" s="629"/>
      <c r="L248" s="629"/>
      <c r="M248" s="629"/>
      <c r="N248" s="629">
        <v>2</v>
      </c>
      <c r="O248" s="629">
        <v>6357.26</v>
      </c>
      <c r="P248" s="642"/>
      <c r="Q248" s="630">
        <v>3178.63</v>
      </c>
    </row>
    <row r="249" spans="1:17" ht="14.4" customHeight="1" x14ac:dyDescent="0.3">
      <c r="A249" s="625" t="s">
        <v>6779</v>
      </c>
      <c r="B249" s="626" t="s">
        <v>6207</v>
      </c>
      <c r="C249" s="626" t="s">
        <v>5144</v>
      </c>
      <c r="D249" s="626" t="s">
        <v>6872</v>
      </c>
      <c r="E249" s="626" t="s">
        <v>6873</v>
      </c>
      <c r="F249" s="629"/>
      <c r="G249" s="629"/>
      <c r="H249" s="629"/>
      <c r="I249" s="629"/>
      <c r="J249" s="629"/>
      <c r="K249" s="629"/>
      <c r="L249" s="629"/>
      <c r="M249" s="629"/>
      <c r="N249" s="629">
        <v>2</v>
      </c>
      <c r="O249" s="629">
        <v>44000</v>
      </c>
      <c r="P249" s="642"/>
      <c r="Q249" s="630">
        <v>22000</v>
      </c>
    </row>
    <row r="250" spans="1:17" ht="14.4" customHeight="1" x14ac:dyDescent="0.3">
      <c r="A250" s="625" t="s">
        <v>6779</v>
      </c>
      <c r="B250" s="626" t="s">
        <v>6207</v>
      </c>
      <c r="C250" s="626" t="s">
        <v>5144</v>
      </c>
      <c r="D250" s="626" t="s">
        <v>6874</v>
      </c>
      <c r="E250" s="626" t="s">
        <v>6875</v>
      </c>
      <c r="F250" s="629">
        <v>1</v>
      </c>
      <c r="G250" s="629">
        <v>2205</v>
      </c>
      <c r="H250" s="629">
        <v>1</v>
      </c>
      <c r="I250" s="629">
        <v>2205</v>
      </c>
      <c r="J250" s="629"/>
      <c r="K250" s="629"/>
      <c r="L250" s="629"/>
      <c r="M250" s="629"/>
      <c r="N250" s="629"/>
      <c r="O250" s="629"/>
      <c r="P250" s="642"/>
      <c r="Q250" s="630"/>
    </row>
    <row r="251" spans="1:17" ht="14.4" customHeight="1" x14ac:dyDescent="0.3">
      <c r="A251" s="625" t="s">
        <v>6779</v>
      </c>
      <c r="B251" s="626" t="s">
        <v>6207</v>
      </c>
      <c r="C251" s="626" t="s">
        <v>5144</v>
      </c>
      <c r="D251" s="626" t="s">
        <v>6876</v>
      </c>
      <c r="E251" s="626" t="s">
        <v>6811</v>
      </c>
      <c r="F251" s="629">
        <v>1</v>
      </c>
      <c r="G251" s="629">
        <v>818</v>
      </c>
      <c r="H251" s="629">
        <v>1</v>
      </c>
      <c r="I251" s="629">
        <v>818</v>
      </c>
      <c r="J251" s="629"/>
      <c r="K251" s="629"/>
      <c r="L251" s="629"/>
      <c r="M251" s="629"/>
      <c r="N251" s="629"/>
      <c r="O251" s="629"/>
      <c r="P251" s="642"/>
      <c r="Q251" s="630"/>
    </row>
    <row r="252" spans="1:17" ht="14.4" customHeight="1" x14ac:dyDescent="0.3">
      <c r="A252" s="625" t="s">
        <v>6779</v>
      </c>
      <c r="B252" s="626" t="s">
        <v>6207</v>
      </c>
      <c r="C252" s="626" t="s">
        <v>5144</v>
      </c>
      <c r="D252" s="626" t="s">
        <v>6877</v>
      </c>
      <c r="E252" s="626" t="s">
        <v>6878</v>
      </c>
      <c r="F252" s="629">
        <v>2</v>
      </c>
      <c r="G252" s="629">
        <v>2842.4</v>
      </c>
      <c r="H252" s="629">
        <v>1</v>
      </c>
      <c r="I252" s="629">
        <v>1421.2</v>
      </c>
      <c r="J252" s="629">
        <v>2</v>
      </c>
      <c r="K252" s="629">
        <v>2945.76</v>
      </c>
      <c r="L252" s="629">
        <v>1.0363636363636364</v>
      </c>
      <c r="M252" s="629">
        <v>1472.88</v>
      </c>
      <c r="N252" s="629">
        <v>5</v>
      </c>
      <c r="O252" s="629">
        <v>7364.4000000000005</v>
      </c>
      <c r="P252" s="642">
        <v>2.5909090909090908</v>
      </c>
      <c r="Q252" s="630">
        <v>1472.88</v>
      </c>
    </row>
    <row r="253" spans="1:17" ht="14.4" customHeight="1" x14ac:dyDescent="0.3">
      <c r="A253" s="625" t="s">
        <v>6779</v>
      </c>
      <c r="B253" s="626" t="s">
        <v>6207</v>
      </c>
      <c r="C253" s="626" t="s">
        <v>5144</v>
      </c>
      <c r="D253" s="626" t="s">
        <v>6879</v>
      </c>
      <c r="E253" s="626" t="s">
        <v>6880</v>
      </c>
      <c r="F253" s="629">
        <v>1</v>
      </c>
      <c r="G253" s="629">
        <v>9719.6</v>
      </c>
      <c r="H253" s="629">
        <v>1</v>
      </c>
      <c r="I253" s="629">
        <v>9719.6</v>
      </c>
      <c r="J253" s="629">
        <v>1</v>
      </c>
      <c r="K253" s="629">
        <v>10073.040000000001</v>
      </c>
      <c r="L253" s="629">
        <v>1.0363636363636364</v>
      </c>
      <c r="M253" s="629">
        <v>10073.040000000001</v>
      </c>
      <c r="N253" s="629"/>
      <c r="O253" s="629"/>
      <c r="P253" s="642"/>
      <c r="Q253" s="630"/>
    </row>
    <row r="254" spans="1:17" ht="14.4" customHeight="1" x14ac:dyDescent="0.3">
      <c r="A254" s="625" t="s">
        <v>6779</v>
      </c>
      <c r="B254" s="626" t="s">
        <v>6207</v>
      </c>
      <c r="C254" s="626" t="s">
        <v>5144</v>
      </c>
      <c r="D254" s="626" t="s">
        <v>5970</v>
      </c>
      <c r="E254" s="626" t="s">
        <v>5971</v>
      </c>
      <c r="F254" s="629">
        <v>1</v>
      </c>
      <c r="G254" s="629">
        <v>29963</v>
      </c>
      <c r="H254" s="629">
        <v>1</v>
      </c>
      <c r="I254" s="629">
        <v>29963</v>
      </c>
      <c r="J254" s="629"/>
      <c r="K254" s="629"/>
      <c r="L254" s="629"/>
      <c r="M254" s="629"/>
      <c r="N254" s="629">
        <v>1</v>
      </c>
      <c r="O254" s="629">
        <v>31052.560000000001</v>
      </c>
      <c r="P254" s="642">
        <v>1.0363635150018355</v>
      </c>
      <c r="Q254" s="630">
        <v>31052.560000000001</v>
      </c>
    </row>
    <row r="255" spans="1:17" ht="14.4" customHeight="1" x14ac:dyDescent="0.3">
      <c r="A255" s="625" t="s">
        <v>6779</v>
      </c>
      <c r="B255" s="626" t="s">
        <v>6207</v>
      </c>
      <c r="C255" s="626" t="s">
        <v>5144</v>
      </c>
      <c r="D255" s="626" t="s">
        <v>6881</v>
      </c>
      <c r="E255" s="626" t="s">
        <v>6882</v>
      </c>
      <c r="F255" s="629">
        <v>2</v>
      </c>
      <c r="G255" s="629">
        <v>2520</v>
      </c>
      <c r="H255" s="629">
        <v>1</v>
      </c>
      <c r="I255" s="629">
        <v>1260</v>
      </c>
      <c r="J255" s="629">
        <v>2</v>
      </c>
      <c r="K255" s="629">
        <v>2611.64</v>
      </c>
      <c r="L255" s="629">
        <v>1.0363650793650794</v>
      </c>
      <c r="M255" s="629">
        <v>1305.82</v>
      </c>
      <c r="N255" s="629">
        <v>3</v>
      </c>
      <c r="O255" s="629">
        <v>3917.46</v>
      </c>
      <c r="P255" s="642">
        <v>1.5545476190476191</v>
      </c>
      <c r="Q255" s="630">
        <v>1305.82</v>
      </c>
    </row>
    <row r="256" spans="1:17" ht="14.4" customHeight="1" x14ac:dyDescent="0.3">
      <c r="A256" s="625" t="s">
        <v>6779</v>
      </c>
      <c r="B256" s="626" t="s">
        <v>6207</v>
      </c>
      <c r="C256" s="626" t="s">
        <v>5144</v>
      </c>
      <c r="D256" s="626" t="s">
        <v>6883</v>
      </c>
      <c r="E256" s="626" t="s">
        <v>6884</v>
      </c>
      <c r="F256" s="629">
        <v>6</v>
      </c>
      <c r="G256" s="629">
        <v>2079</v>
      </c>
      <c r="H256" s="629">
        <v>1</v>
      </c>
      <c r="I256" s="629">
        <v>346.5</v>
      </c>
      <c r="J256" s="629">
        <v>5</v>
      </c>
      <c r="K256" s="629">
        <v>1795.5000000000002</v>
      </c>
      <c r="L256" s="629">
        <v>0.86363636363636376</v>
      </c>
      <c r="M256" s="629">
        <v>359.1</v>
      </c>
      <c r="N256" s="629">
        <v>8</v>
      </c>
      <c r="O256" s="629">
        <v>2872.8</v>
      </c>
      <c r="P256" s="642">
        <v>1.3818181818181818</v>
      </c>
      <c r="Q256" s="630">
        <v>359.1</v>
      </c>
    </row>
    <row r="257" spans="1:17" ht="14.4" customHeight="1" x14ac:dyDescent="0.3">
      <c r="A257" s="625" t="s">
        <v>6779</v>
      </c>
      <c r="B257" s="626" t="s">
        <v>6207</v>
      </c>
      <c r="C257" s="626" t="s">
        <v>5144</v>
      </c>
      <c r="D257" s="626" t="s">
        <v>6885</v>
      </c>
      <c r="E257" s="626" t="s">
        <v>6886</v>
      </c>
      <c r="F257" s="629">
        <v>1</v>
      </c>
      <c r="G257" s="629">
        <v>546</v>
      </c>
      <c r="H257" s="629">
        <v>1</v>
      </c>
      <c r="I257" s="629">
        <v>546</v>
      </c>
      <c r="J257" s="629"/>
      <c r="K257" s="629"/>
      <c r="L257" s="629"/>
      <c r="M257" s="629"/>
      <c r="N257" s="629"/>
      <c r="O257" s="629"/>
      <c r="P257" s="642"/>
      <c r="Q257" s="630"/>
    </row>
    <row r="258" spans="1:17" ht="14.4" customHeight="1" x14ac:dyDescent="0.3">
      <c r="A258" s="625" t="s">
        <v>6779</v>
      </c>
      <c r="B258" s="626" t="s">
        <v>6207</v>
      </c>
      <c r="C258" s="626" t="s">
        <v>5144</v>
      </c>
      <c r="D258" s="626" t="s">
        <v>6887</v>
      </c>
      <c r="E258" s="626" t="s">
        <v>6888</v>
      </c>
      <c r="F258" s="629">
        <v>3</v>
      </c>
      <c r="G258" s="629">
        <v>39234</v>
      </c>
      <c r="H258" s="629">
        <v>1</v>
      </c>
      <c r="I258" s="629">
        <v>13078</v>
      </c>
      <c r="J258" s="629"/>
      <c r="K258" s="629"/>
      <c r="L258" s="629"/>
      <c r="M258" s="629"/>
      <c r="N258" s="629"/>
      <c r="O258" s="629"/>
      <c r="P258" s="642"/>
      <c r="Q258" s="630"/>
    </row>
    <row r="259" spans="1:17" ht="14.4" customHeight="1" x14ac:dyDescent="0.3">
      <c r="A259" s="625" t="s">
        <v>6779</v>
      </c>
      <c r="B259" s="626" t="s">
        <v>6207</v>
      </c>
      <c r="C259" s="626" t="s">
        <v>5144</v>
      </c>
      <c r="D259" s="626" t="s">
        <v>6889</v>
      </c>
      <c r="E259" s="626" t="s">
        <v>6890</v>
      </c>
      <c r="F259" s="629">
        <v>1</v>
      </c>
      <c r="G259" s="629">
        <v>135963</v>
      </c>
      <c r="H259" s="629">
        <v>1</v>
      </c>
      <c r="I259" s="629">
        <v>135963</v>
      </c>
      <c r="J259" s="629"/>
      <c r="K259" s="629"/>
      <c r="L259" s="629"/>
      <c r="M259" s="629"/>
      <c r="N259" s="629"/>
      <c r="O259" s="629"/>
      <c r="P259" s="642"/>
      <c r="Q259" s="630"/>
    </row>
    <row r="260" spans="1:17" ht="14.4" customHeight="1" x14ac:dyDescent="0.3">
      <c r="A260" s="625" t="s">
        <v>6779</v>
      </c>
      <c r="B260" s="626" t="s">
        <v>6207</v>
      </c>
      <c r="C260" s="626" t="s">
        <v>5144</v>
      </c>
      <c r="D260" s="626" t="s">
        <v>6891</v>
      </c>
      <c r="E260" s="626" t="s">
        <v>6892</v>
      </c>
      <c r="F260" s="629">
        <v>4</v>
      </c>
      <c r="G260" s="629">
        <v>64964.4</v>
      </c>
      <c r="H260" s="629">
        <v>1</v>
      </c>
      <c r="I260" s="629">
        <v>16241.1</v>
      </c>
      <c r="J260" s="629">
        <v>3</v>
      </c>
      <c r="K260" s="629">
        <v>50495.069999999992</v>
      </c>
      <c r="L260" s="629">
        <v>0.77727293717790036</v>
      </c>
      <c r="M260" s="629">
        <v>16831.689999999999</v>
      </c>
      <c r="N260" s="629">
        <v>2</v>
      </c>
      <c r="O260" s="629">
        <v>33663.379999999997</v>
      </c>
      <c r="P260" s="642">
        <v>0.51818195811860024</v>
      </c>
      <c r="Q260" s="630">
        <v>16831.689999999999</v>
      </c>
    </row>
    <row r="261" spans="1:17" ht="14.4" customHeight="1" x14ac:dyDescent="0.3">
      <c r="A261" s="625" t="s">
        <v>6779</v>
      </c>
      <c r="B261" s="626" t="s">
        <v>6207</v>
      </c>
      <c r="C261" s="626" t="s">
        <v>5144</v>
      </c>
      <c r="D261" s="626" t="s">
        <v>6893</v>
      </c>
      <c r="E261" s="626" t="s">
        <v>6894</v>
      </c>
      <c r="F261" s="629">
        <v>1</v>
      </c>
      <c r="G261" s="629">
        <v>5018.2</v>
      </c>
      <c r="H261" s="629">
        <v>1</v>
      </c>
      <c r="I261" s="629">
        <v>5018.2</v>
      </c>
      <c r="J261" s="629"/>
      <c r="K261" s="629"/>
      <c r="L261" s="629"/>
      <c r="M261" s="629"/>
      <c r="N261" s="629"/>
      <c r="O261" s="629"/>
      <c r="P261" s="642"/>
      <c r="Q261" s="630"/>
    </row>
    <row r="262" spans="1:17" ht="14.4" customHeight="1" x14ac:dyDescent="0.3">
      <c r="A262" s="625" t="s">
        <v>6779</v>
      </c>
      <c r="B262" s="626" t="s">
        <v>6207</v>
      </c>
      <c r="C262" s="626" t="s">
        <v>5144</v>
      </c>
      <c r="D262" s="626" t="s">
        <v>6895</v>
      </c>
      <c r="E262" s="626" t="s">
        <v>6896</v>
      </c>
      <c r="F262" s="629">
        <v>1</v>
      </c>
      <c r="G262" s="629">
        <v>6356</v>
      </c>
      <c r="H262" s="629">
        <v>1</v>
      </c>
      <c r="I262" s="629">
        <v>6356</v>
      </c>
      <c r="J262" s="629">
        <v>2</v>
      </c>
      <c r="K262" s="629">
        <v>13174.26</v>
      </c>
      <c r="L262" s="629">
        <v>2.0727281308999372</v>
      </c>
      <c r="M262" s="629">
        <v>6587.13</v>
      </c>
      <c r="N262" s="629">
        <v>2</v>
      </c>
      <c r="O262" s="629">
        <v>13174.26</v>
      </c>
      <c r="P262" s="642">
        <v>2.0727281308999372</v>
      </c>
      <c r="Q262" s="630">
        <v>6587.13</v>
      </c>
    </row>
    <row r="263" spans="1:17" ht="14.4" customHeight="1" x14ac:dyDescent="0.3">
      <c r="A263" s="625" t="s">
        <v>6779</v>
      </c>
      <c r="B263" s="626" t="s">
        <v>6207</v>
      </c>
      <c r="C263" s="626" t="s">
        <v>5144</v>
      </c>
      <c r="D263" s="626" t="s">
        <v>6897</v>
      </c>
      <c r="E263" s="626" t="s">
        <v>6898</v>
      </c>
      <c r="F263" s="629">
        <v>1</v>
      </c>
      <c r="G263" s="629">
        <v>1777</v>
      </c>
      <c r="H263" s="629">
        <v>1</v>
      </c>
      <c r="I263" s="629">
        <v>1777</v>
      </c>
      <c r="J263" s="629">
        <v>6</v>
      </c>
      <c r="K263" s="629">
        <v>10985.099999999999</v>
      </c>
      <c r="L263" s="629">
        <v>6.1818232976927394</v>
      </c>
      <c r="M263" s="629">
        <v>1830.8499999999997</v>
      </c>
      <c r="N263" s="629">
        <v>2</v>
      </c>
      <c r="O263" s="629">
        <v>3683.24</v>
      </c>
      <c r="P263" s="642">
        <v>2.0727293190770961</v>
      </c>
      <c r="Q263" s="630">
        <v>1841.62</v>
      </c>
    </row>
    <row r="264" spans="1:17" ht="14.4" customHeight="1" x14ac:dyDescent="0.3">
      <c r="A264" s="625" t="s">
        <v>6779</v>
      </c>
      <c r="B264" s="626" t="s">
        <v>6207</v>
      </c>
      <c r="C264" s="626" t="s">
        <v>5144</v>
      </c>
      <c r="D264" s="626" t="s">
        <v>6899</v>
      </c>
      <c r="E264" s="626" t="s">
        <v>6900</v>
      </c>
      <c r="F264" s="629">
        <v>2</v>
      </c>
      <c r="G264" s="629">
        <v>161872.79999999999</v>
      </c>
      <c r="H264" s="629">
        <v>1</v>
      </c>
      <c r="I264" s="629">
        <v>80936.399999999994</v>
      </c>
      <c r="J264" s="629">
        <v>2</v>
      </c>
      <c r="K264" s="629">
        <v>161872.79999999999</v>
      </c>
      <c r="L264" s="629">
        <v>1</v>
      </c>
      <c r="M264" s="629">
        <v>80936.399999999994</v>
      </c>
      <c r="N264" s="629"/>
      <c r="O264" s="629"/>
      <c r="P264" s="642"/>
      <c r="Q264" s="630"/>
    </row>
    <row r="265" spans="1:17" ht="14.4" customHeight="1" x14ac:dyDescent="0.3">
      <c r="A265" s="625" t="s">
        <v>6779</v>
      </c>
      <c r="B265" s="626" t="s">
        <v>6207</v>
      </c>
      <c r="C265" s="626" t="s">
        <v>5144</v>
      </c>
      <c r="D265" s="626" t="s">
        <v>6901</v>
      </c>
      <c r="E265" s="626" t="s">
        <v>6902</v>
      </c>
      <c r="F265" s="629"/>
      <c r="G265" s="629"/>
      <c r="H265" s="629"/>
      <c r="I265" s="629"/>
      <c r="J265" s="629"/>
      <c r="K265" s="629"/>
      <c r="L265" s="629"/>
      <c r="M265" s="629"/>
      <c r="N265" s="629">
        <v>1</v>
      </c>
      <c r="O265" s="629">
        <v>26499.82</v>
      </c>
      <c r="P265" s="642"/>
      <c r="Q265" s="630">
        <v>26499.82</v>
      </c>
    </row>
    <row r="266" spans="1:17" ht="14.4" customHeight="1" x14ac:dyDescent="0.3">
      <c r="A266" s="625" t="s">
        <v>6779</v>
      </c>
      <c r="B266" s="626" t="s">
        <v>6207</v>
      </c>
      <c r="C266" s="626" t="s">
        <v>5144</v>
      </c>
      <c r="D266" s="626" t="s">
        <v>6903</v>
      </c>
      <c r="E266" s="626" t="s">
        <v>6904</v>
      </c>
      <c r="F266" s="629">
        <v>1</v>
      </c>
      <c r="G266" s="629">
        <v>10629</v>
      </c>
      <c r="H266" s="629">
        <v>1</v>
      </c>
      <c r="I266" s="629">
        <v>10629</v>
      </c>
      <c r="J266" s="629"/>
      <c r="K266" s="629"/>
      <c r="L266" s="629"/>
      <c r="M266" s="629"/>
      <c r="N266" s="629"/>
      <c r="O266" s="629"/>
      <c r="P266" s="642"/>
      <c r="Q266" s="630"/>
    </row>
    <row r="267" spans="1:17" ht="14.4" customHeight="1" x14ac:dyDescent="0.3">
      <c r="A267" s="625" t="s">
        <v>6779</v>
      </c>
      <c r="B267" s="626" t="s">
        <v>6207</v>
      </c>
      <c r="C267" s="626" t="s">
        <v>5144</v>
      </c>
      <c r="D267" s="626" t="s">
        <v>6905</v>
      </c>
      <c r="E267" s="626" t="s">
        <v>6906</v>
      </c>
      <c r="F267" s="629">
        <v>1</v>
      </c>
      <c r="G267" s="629">
        <v>1399.8</v>
      </c>
      <c r="H267" s="629">
        <v>1</v>
      </c>
      <c r="I267" s="629">
        <v>1399.8</v>
      </c>
      <c r="J267" s="629"/>
      <c r="K267" s="629"/>
      <c r="L267" s="629"/>
      <c r="M267" s="629"/>
      <c r="N267" s="629"/>
      <c r="O267" s="629"/>
      <c r="P267" s="642"/>
      <c r="Q267" s="630"/>
    </row>
    <row r="268" spans="1:17" ht="14.4" customHeight="1" x14ac:dyDescent="0.3">
      <c r="A268" s="625" t="s">
        <v>6779</v>
      </c>
      <c r="B268" s="626" t="s">
        <v>6207</v>
      </c>
      <c r="C268" s="626" t="s">
        <v>5144</v>
      </c>
      <c r="D268" s="626" t="s">
        <v>6907</v>
      </c>
      <c r="E268" s="626" t="s">
        <v>6908</v>
      </c>
      <c r="F268" s="629"/>
      <c r="G268" s="629"/>
      <c r="H268" s="629"/>
      <c r="I268" s="629"/>
      <c r="J268" s="629">
        <v>2</v>
      </c>
      <c r="K268" s="629">
        <v>159729.54</v>
      </c>
      <c r="L268" s="629"/>
      <c r="M268" s="629">
        <v>79864.77</v>
      </c>
      <c r="N268" s="629">
        <v>1</v>
      </c>
      <c r="O268" s="629">
        <v>79864.77</v>
      </c>
      <c r="P268" s="642"/>
      <c r="Q268" s="630">
        <v>79864.77</v>
      </c>
    </row>
    <row r="269" spans="1:17" ht="14.4" customHeight="1" x14ac:dyDescent="0.3">
      <c r="A269" s="625" t="s">
        <v>6779</v>
      </c>
      <c r="B269" s="626" t="s">
        <v>6207</v>
      </c>
      <c r="C269" s="626" t="s">
        <v>5144</v>
      </c>
      <c r="D269" s="626" t="s">
        <v>6909</v>
      </c>
      <c r="E269" s="626" t="s">
        <v>6910</v>
      </c>
      <c r="F269" s="629"/>
      <c r="G269" s="629"/>
      <c r="H269" s="629"/>
      <c r="I269" s="629"/>
      <c r="J269" s="629">
        <v>1</v>
      </c>
      <c r="K269" s="629">
        <v>122627</v>
      </c>
      <c r="L269" s="629"/>
      <c r="M269" s="629">
        <v>122627</v>
      </c>
      <c r="N269" s="629">
        <v>1</v>
      </c>
      <c r="O269" s="629">
        <v>122627</v>
      </c>
      <c r="P269" s="642"/>
      <c r="Q269" s="630">
        <v>122627</v>
      </c>
    </row>
    <row r="270" spans="1:17" ht="14.4" customHeight="1" x14ac:dyDescent="0.3">
      <c r="A270" s="625" t="s">
        <v>6779</v>
      </c>
      <c r="B270" s="626" t="s">
        <v>6207</v>
      </c>
      <c r="C270" s="626" t="s">
        <v>5144</v>
      </c>
      <c r="D270" s="626" t="s">
        <v>6911</v>
      </c>
      <c r="E270" s="626" t="s">
        <v>6912</v>
      </c>
      <c r="F270" s="629"/>
      <c r="G270" s="629"/>
      <c r="H270" s="629"/>
      <c r="I270" s="629"/>
      <c r="J270" s="629"/>
      <c r="K270" s="629"/>
      <c r="L270" s="629"/>
      <c r="M270" s="629"/>
      <c r="N270" s="629">
        <v>1</v>
      </c>
      <c r="O270" s="629">
        <v>74411</v>
      </c>
      <c r="P270" s="642"/>
      <c r="Q270" s="630">
        <v>74411</v>
      </c>
    </row>
    <row r="271" spans="1:17" ht="14.4" customHeight="1" x14ac:dyDescent="0.3">
      <c r="A271" s="625" t="s">
        <v>6779</v>
      </c>
      <c r="B271" s="626" t="s">
        <v>6207</v>
      </c>
      <c r="C271" s="626" t="s">
        <v>5144</v>
      </c>
      <c r="D271" s="626" t="s">
        <v>6913</v>
      </c>
      <c r="E271" s="626" t="s">
        <v>6914</v>
      </c>
      <c r="F271" s="629">
        <v>1</v>
      </c>
      <c r="G271" s="629">
        <v>19075</v>
      </c>
      <c r="H271" s="629">
        <v>1</v>
      </c>
      <c r="I271" s="629">
        <v>19075</v>
      </c>
      <c r="J271" s="629"/>
      <c r="K271" s="629"/>
      <c r="L271" s="629"/>
      <c r="M271" s="629"/>
      <c r="N271" s="629"/>
      <c r="O271" s="629"/>
      <c r="P271" s="642"/>
      <c r="Q271" s="630"/>
    </row>
    <row r="272" spans="1:17" ht="14.4" customHeight="1" x14ac:dyDescent="0.3">
      <c r="A272" s="625" t="s">
        <v>6779</v>
      </c>
      <c r="B272" s="626" t="s">
        <v>6207</v>
      </c>
      <c r="C272" s="626" t="s">
        <v>5144</v>
      </c>
      <c r="D272" s="626" t="s">
        <v>6915</v>
      </c>
      <c r="E272" s="626" t="s">
        <v>6916</v>
      </c>
      <c r="F272" s="629"/>
      <c r="G272" s="629"/>
      <c r="H272" s="629"/>
      <c r="I272" s="629"/>
      <c r="J272" s="629">
        <v>1</v>
      </c>
      <c r="K272" s="629">
        <v>2121.23</v>
      </c>
      <c r="L272" s="629"/>
      <c r="M272" s="629">
        <v>2121.23</v>
      </c>
      <c r="N272" s="629"/>
      <c r="O272" s="629"/>
      <c r="P272" s="642"/>
      <c r="Q272" s="630"/>
    </row>
    <row r="273" spans="1:17" ht="14.4" customHeight="1" x14ac:dyDescent="0.3">
      <c r="A273" s="625" t="s">
        <v>6779</v>
      </c>
      <c r="B273" s="626" t="s">
        <v>6207</v>
      </c>
      <c r="C273" s="626" t="s">
        <v>5144</v>
      </c>
      <c r="D273" s="626" t="s">
        <v>6917</v>
      </c>
      <c r="E273" s="626" t="s">
        <v>6918</v>
      </c>
      <c r="F273" s="629">
        <v>1</v>
      </c>
      <c r="G273" s="629">
        <v>2112.4</v>
      </c>
      <c r="H273" s="629">
        <v>1</v>
      </c>
      <c r="I273" s="629">
        <v>2112.4</v>
      </c>
      <c r="J273" s="629"/>
      <c r="K273" s="629"/>
      <c r="L273" s="629"/>
      <c r="M273" s="629"/>
      <c r="N273" s="629"/>
      <c r="O273" s="629"/>
      <c r="P273" s="642"/>
      <c r="Q273" s="630"/>
    </row>
    <row r="274" spans="1:17" ht="14.4" customHeight="1" x14ac:dyDescent="0.3">
      <c r="A274" s="625" t="s">
        <v>6779</v>
      </c>
      <c r="B274" s="626" t="s">
        <v>6207</v>
      </c>
      <c r="C274" s="626" t="s">
        <v>5155</v>
      </c>
      <c r="D274" s="626" t="s">
        <v>6919</v>
      </c>
      <c r="E274" s="626" t="s">
        <v>6920</v>
      </c>
      <c r="F274" s="629">
        <v>14</v>
      </c>
      <c r="G274" s="629">
        <v>2086</v>
      </c>
      <c r="H274" s="629">
        <v>1</v>
      </c>
      <c r="I274" s="629">
        <v>149</v>
      </c>
      <c r="J274" s="629">
        <v>11</v>
      </c>
      <c r="K274" s="629">
        <v>1639</v>
      </c>
      <c r="L274" s="629">
        <v>0.7857142857142857</v>
      </c>
      <c r="M274" s="629">
        <v>149</v>
      </c>
      <c r="N274" s="629">
        <v>8</v>
      </c>
      <c r="O274" s="629">
        <v>1200</v>
      </c>
      <c r="P274" s="642">
        <v>0.57526366251198469</v>
      </c>
      <c r="Q274" s="630">
        <v>150</v>
      </c>
    </row>
    <row r="275" spans="1:17" ht="14.4" customHeight="1" x14ac:dyDescent="0.3">
      <c r="A275" s="625" t="s">
        <v>6779</v>
      </c>
      <c r="B275" s="626" t="s">
        <v>6207</v>
      </c>
      <c r="C275" s="626" t="s">
        <v>5155</v>
      </c>
      <c r="D275" s="626" t="s">
        <v>6921</v>
      </c>
      <c r="E275" s="626" t="s">
        <v>6922</v>
      </c>
      <c r="F275" s="629">
        <v>1</v>
      </c>
      <c r="G275" s="629">
        <v>157</v>
      </c>
      <c r="H275" s="629">
        <v>1</v>
      </c>
      <c r="I275" s="629">
        <v>157</v>
      </c>
      <c r="J275" s="629"/>
      <c r="K275" s="629"/>
      <c r="L275" s="629"/>
      <c r="M275" s="629"/>
      <c r="N275" s="629"/>
      <c r="O275" s="629"/>
      <c r="P275" s="642"/>
      <c r="Q275" s="630"/>
    </row>
    <row r="276" spans="1:17" ht="14.4" customHeight="1" x14ac:dyDescent="0.3">
      <c r="A276" s="625" t="s">
        <v>6779</v>
      </c>
      <c r="B276" s="626" t="s">
        <v>6207</v>
      </c>
      <c r="C276" s="626" t="s">
        <v>5155</v>
      </c>
      <c r="D276" s="626" t="s">
        <v>6923</v>
      </c>
      <c r="E276" s="626" t="s">
        <v>6924</v>
      </c>
      <c r="F276" s="629">
        <v>2</v>
      </c>
      <c r="G276" s="629">
        <v>298</v>
      </c>
      <c r="H276" s="629">
        <v>1</v>
      </c>
      <c r="I276" s="629">
        <v>149</v>
      </c>
      <c r="J276" s="629">
        <v>1</v>
      </c>
      <c r="K276" s="629">
        <v>149</v>
      </c>
      <c r="L276" s="629">
        <v>0.5</v>
      </c>
      <c r="M276" s="629">
        <v>149</v>
      </c>
      <c r="N276" s="629">
        <v>5</v>
      </c>
      <c r="O276" s="629">
        <v>750</v>
      </c>
      <c r="P276" s="642">
        <v>2.5167785234899327</v>
      </c>
      <c r="Q276" s="630">
        <v>150</v>
      </c>
    </row>
    <row r="277" spans="1:17" ht="14.4" customHeight="1" x14ac:dyDescent="0.3">
      <c r="A277" s="625" t="s">
        <v>6779</v>
      </c>
      <c r="B277" s="626" t="s">
        <v>6207</v>
      </c>
      <c r="C277" s="626" t="s">
        <v>5155</v>
      </c>
      <c r="D277" s="626" t="s">
        <v>6925</v>
      </c>
      <c r="E277" s="626" t="s">
        <v>6926</v>
      </c>
      <c r="F277" s="629">
        <v>4</v>
      </c>
      <c r="G277" s="629">
        <v>724</v>
      </c>
      <c r="H277" s="629">
        <v>1</v>
      </c>
      <c r="I277" s="629">
        <v>181</v>
      </c>
      <c r="J277" s="629">
        <v>3</v>
      </c>
      <c r="K277" s="629">
        <v>543</v>
      </c>
      <c r="L277" s="629">
        <v>0.75</v>
      </c>
      <c r="M277" s="629">
        <v>181</v>
      </c>
      <c r="N277" s="629"/>
      <c r="O277" s="629"/>
      <c r="P277" s="642"/>
      <c r="Q277" s="630"/>
    </row>
    <row r="278" spans="1:17" ht="14.4" customHeight="1" x14ac:dyDescent="0.3">
      <c r="A278" s="625" t="s">
        <v>6779</v>
      </c>
      <c r="B278" s="626" t="s">
        <v>6207</v>
      </c>
      <c r="C278" s="626" t="s">
        <v>5155</v>
      </c>
      <c r="D278" s="626" t="s">
        <v>6927</v>
      </c>
      <c r="E278" s="626" t="s">
        <v>6928</v>
      </c>
      <c r="F278" s="629">
        <v>2</v>
      </c>
      <c r="G278" s="629">
        <v>314</v>
      </c>
      <c r="H278" s="629">
        <v>1</v>
      </c>
      <c r="I278" s="629">
        <v>157</v>
      </c>
      <c r="J278" s="629">
        <v>1</v>
      </c>
      <c r="K278" s="629">
        <v>157</v>
      </c>
      <c r="L278" s="629">
        <v>0.5</v>
      </c>
      <c r="M278" s="629">
        <v>157</v>
      </c>
      <c r="N278" s="629"/>
      <c r="O278" s="629"/>
      <c r="P278" s="642"/>
      <c r="Q278" s="630"/>
    </row>
    <row r="279" spans="1:17" ht="14.4" customHeight="1" x14ac:dyDescent="0.3">
      <c r="A279" s="625" t="s">
        <v>6779</v>
      </c>
      <c r="B279" s="626" t="s">
        <v>6207</v>
      </c>
      <c r="C279" s="626" t="s">
        <v>5155</v>
      </c>
      <c r="D279" s="626" t="s">
        <v>6929</v>
      </c>
      <c r="E279" s="626" t="s">
        <v>6930</v>
      </c>
      <c r="F279" s="629">
        <v>26</v>
      </c>
      <c r="G279" s="629">
        <v>3198</v>
      </c>
      <c r="H279" s="629">
        <v>1</v>
      </c>
      <c r="I279" s="629">
        <v>123</v>
      </c>
      <c r="J279" s="629">
        <v>17</v>
      </c>
      <c r="K279" s="629">
        <v>2108</v>
      </c>
      <c r="L279" s="629">
        <v>0.65916197623514694</v>
      </c>
      <c r="M279" s="629">
        <v>124</v>
      </c>
      <c r="N279" s="629">
        <v>14</v>
      </c>
      <c r="O279" s="629">
        <v>1736</v>
      </c>
      <c r="P279" s="642">
        <v>0.54283927454659164</v>
      </c>
      <c r="Q279" s="630">
        <v>124</v>
      </c>
    </row>
    <row r="280" spans="1:17" ht="14.4" customHeight="1" x14ac:dyDescent="0.3">
      <c r="A280" s="625" t="s">
        <v>6779</v>
      </c>
      <c r="B280" s="626" t="s">
        <v>6207</v>
      </c>
      <c r="C280" s="626" t="s">
        <v>5155</v>
      </c>
      <c r="D280" s="626" t="s">
        <v>6931</v>
      </c>
      <c r="E280" s="626" t="s">
        <v>6932</v>
      </c>
      <c r="F280" s="629">
        <v>10</v>
      </c>
      <c r="G280" s="629">
        <v>1920</v>
      </c>
      <c r="H280" s="629">
        <v>1</v>
      </c>
      <c r="I280" s="629">
        <v>192</v>
      </c>
      <c r="J280" s="629">
        <v>8</v>
      </c>
      <c r="K280" s="629">
        <v>1536</v>
      </c>
      <c r="L280" s="629">
        <v>0.8</v>
      </c>
      <c r="M280" s="629">
        <v>192</v>
      </c>
      <c r="N280" s="629">
        <v>7</v>
      </c>
      <c r="O280" s="629">
        <v>1351</v>
      </c>
      <c r="P280" s="642">
        <v>0.7036458333333333</v>
      </c>
      <c r="Q280" s="630">
        <v>193</v>
      </c>
    </row>
    <row r="281" spans="1:17" ht="14.4" customHeight="1" x14ac:dyDescent="0.3">
      <c r="A281" s="625" t="s">
        <v>6779</v>
      </c>
      <c r="B281" s="626" t="s">
        <v>6207</v>
      </c>
      <c r="C281" s="626" t="s">
        <v>5155</v>
      </c>
      <c r="D281" s="626" t="s">
        <v>6933</v>
      </c>
      <c r="E281" s="626" t="s">
        <v>6934</v>
      </c>
      <c r="F281" s="629">
        <v>66</v>
      </c>
      <c r="G281" s="629">
        <v>14256</v>
      </c>
      <c r="H281" s="629">
        <v>1</v>
      </c>
      <c r="I281" s="629">
        <v>216</v>
      </c>
      <c r="J281" s="629">
        <v>58</v>
      </c>
      <c r="K281" s="629">
        <v>12528</v>
      </c>
      <c r="L281" s="629">
        <v>0.87878787878787878</v>
      </c>
      <c r="M281" s="629">
        <v>216</v>
      </c>
      <c r="N281" s="629">
        <v>77</v>
      </c>
      <c r="O281" s="629">
        <v>16709</v>
      </c>
      <c r="P281" s="642">
        <v>1.1720679012345678</v>
      </c>
      <c r="Q281" s="630">
        <v>217</v>
      </c>
    </row>
    <row r="282" spans="1:17" ht="14.4" customHeight="1" x14ac:dyDescent="0.3">
      <c r="A282" s="625" t="s">
        <v>6779</v>
      </c>
      <c r="B282" s="626" t="s">
        <v>6207</v>
      </c>
      <c r="C282" s="626" t="s">
        <v>5155</v>
      </c>
      <c r="D282" s="626" t="s">
        <v>6935</v>
      </c>
      <c r="E282" s="626" t="s">
        <v>6936</v>
      </c>
      <c r="F282" s="629">
        <v>3</v>
      </c>
      <c r="G282" s="629">
        <v>648</v>
      </c>
      <c r="H282" s="629">
        <v>1</v>
      </c>
      <c r="I282" s="629">
        <v>216</v>
      </c>
      <c r="J282" s="629"/>
      <c r="K282" s="629"/>
      <c r="L282" s="629"/>
      <c r="M282" s="629"/>
      <c r="N282" s="629"/>
      <c r="O282" s="629"/>
      <c r="P282" s="642"/>
      <c r="Q282" s="630"/>
    </row>
    <row r="283" spans="1:17" ht="14.4" customHeight="1" x14ac:dyDescent="0.3">
      <c r="A283" s="625" t="s">
        <v>6779</v>
      </c>
      <c r="B283" s="626" t="s">
        <v>6207</v>
      </c>
      <c r="C283" s="626" t="s">
        <v>5155</v>
      </c>
      <c r="D283" s="626" t="s">
        <v>6937</v>
      </c>
      <c r="E283" s="626" t="s">
        <v>6938</v>
      </c>
      <c r="F283" s="629">
        <v>604</v>
      </c>
      <c r="G283" s="629">
        <v>103888</v>
      </c>
      <c r="H283" s="629">
        <v>1</v>
      </c>
      <c r="I283" s="629">
        <v>172</v>
      </c>
      <c r="J283" s="629">
        <v>675</v>
      </c>
      <c r="K283" s="629">
        <v>116100</v>
      </c>
      <c r="L283" s="629">
        <v>1.1175496688741722</v>
      </c>
      <c r="M283" s="629">
        <v>172</v>
      </c>
      <c r="N283" s="629">
        <v>664</v>
      </c>
      <c r="O283" s="629">
        <v>114872</v>
      </c>
      <c r="P283" s="642">
        <v>1.1057292468812567</v>
      </c>
      <c r="Q283" s="630">
        <v>173</v>
      </c>
    </row>
    <row r="284" spans="1:17" ht="14.4" customHeight="1" x14ac:dyDescent="0.3">
      <c r="A284" s="625" t="s">
        <v>6779</v>
      </c>
      <c r="B284" s="626" t="s">
        <v>6207</v>
      </c>
      <c r="C284" s="626" t="s">
        <v>5155</v>
      </c>
      <c r="D284" s="626" t="s">
        <v>6450</v>
      </c>
      <c r="E284" s="626" t="s">
        <v>6451</v>
      </c>
      <c r="F284" s="629">
        <v>29</v>
      </c>
      <c r="G284" s="629">
        <v>6322</v>
      </c>
      <c r="H284" s="629">
        <v>1</v>
      </c>
      <c r="I284" s="629">
        <v>218</v>
      </c>
      <c r="J284" s="629">
        <v>14</v>
      </c>
      <c r="K284" s="629">
        <v>3052</v>
      </c>
      <c r="L284" s="629">
        <v>0.48275862068965519</v>
      </c>
      <c r="M284" s="629">
        <v>218</v>
      </c>
      <c r="N284" s="629">
        <v>11</v>
      </c>
      <c r="O284" s="629">
        <v>2409</v>
      </c>
      <c r="P284" s="642">
        <v>0.38105030053780448</v>
      </c>
      <c r="Q284" s="630">
        <v>219</v>
      </c>
    </row>
    <row r="285" spans="1:17" ht="14.4" customHeight="1" x14ac:dyDescent="0.3">
      <c r="A285" s="625" t="s">
        <v>6779</v>
      </c>
      <c r="B285" s="626" t="s">
        <v>6207</v>
      </c>
      <c r="C285" s="626" t="s">
        <v>5155</v>
      </c>
      <c r="D285" s="626" t="s">
        <v>6939</v>
      </c>
      <c r="E285" s="626" t="s">
        <v>6940</v>
      </c>
      <c r="F285" s="629">
        <v>3</v>
      </c>
      <c r="G285" s="629">
        <v>1242</v>
      </c>
      <c r="H285" s="629">
        <v>1</v>
      </c>
      <c r="I285" s="629">
        <v>414</v>
      </c>
      <c r="J285" s="629">
        <v>4</v>
      </c>
      <c r="K285" s="629">
        <v>1656</v>
      </c>
      <c r="L285" s="629">
        <v>1.3333333333333333</v>
      </c>
      <c r="M285" s="629">
        <v>414</v>
      </c>
      <c r="N285" s="629">
        <v>4</v>
      </c>
      <c r="O285" s="629">
        <v>1660</v>
      </c>
      <c r="P285" s="642">
        <v>1.3365539452495974</v>
      </c>
      <c r="Q285" s="630">
        <v>415</v>
      </c>
    </row>
    <row r="286" spans="1:17" ht="14.4" customHeight="1" x14ac:dyDescent="0.3">
      <c r="A286" s="625" t="s">
        <v>6779</v>
      </c>
      <c r="B286" s="626" t="s">
        <v>6207</v>
      </c>
      <c r="C286" s="626" t="s">
        <v>5155</v>
      </c>
      <c r="D286" s="626" t="s">
        <v>6941</v>
      </c>
      <c r="E286" s="626" t="s">
        <v>6942</v>
      </c>
      <c r="F286" s="629">
        <v>3</v>
      </c>
      <c r="G286" s="629">
        <v>1818</v>
      </c>
      <c r="H286" s="629">
        <v>1</v>
      </c>
      <c r="I286" s="629">
        <v>606</v>
      </c>
      <c r="J286" s="629">
        <v>2</v>
      </c>
      <c r="K286" s="629">
        <v>1216</v>
      </c>
      <c r="L286" s="629">
        <v>0.66886688668866889</v>
      </c>
      <c r="M286" s="629">
        <v>608</v>
      </c>
      <c r="N286" s="629">
        <v>2</v>
      </c>
      <c r="O286" s="629">
        <v>1218</v>
      </c>
      <c r="P286" s="642">
        <v>0.66996699669966997</v>
      </c>
      <c r="Q286" s="630">
        <v>609</v>
      </c>
    </row>
    <row r="287" spans="1:17" ht="14.4" customHeight="1" x14ac:dyDescent="0.3">
      <c r="A287" s="625" t="s">
        <v>6779</v>
      </c>
      <c r="B287" s="626" t="s">
        <v>6207</v>
      </c>
      <c r="C287" s="626" t="s">
        <v>5155</v>
      </c>
      <c r="D287" s="626" t="s">
        <v>6943</v>
      </c>
      <c r="E287" s="626" t="s">
        <v>6944</v>
      </c>
      <c r="F287" s="629">
        <v>1</v>
      </c>
      <c r="G287" s="629">
        <v>655</v>
      </c>
      <c r="H287" s="629">
        <v>1</v>
      </c>
      <c r="I287" s="629">
        <v>655</v>
      </c>
      <c r="J287" s="629">
        <v>2</v>
      </c>
      <c r="K287" s="629">
        <v>1314</v>
      </c>
      <c r="L287" s="629">
        <v>2.0061068702290075</v>
      </c>
      <c r="M287" s="629">
        <v>657</v>
      </c>
      <c r="N287" s="629">
        <v>1</v>
      </c>
      <c r="O287" s="629">
        <v>658</v>
      </c>
      <c r="P287" s="642">
        <v>1.0045801526717557</v>
      </c>
      <c r="Q287" s="630">
        <v>658</v>
      </c>
    </row>
    <row r="288" spans="1:17" ht="14.4" customHeight="1" x14ac:dyDescent="0.3">
      <c r="A288" s="625" t="s">
        <v>6779</v>
      </c>
      <c r="B288" s="626" t="s">
        <v>6207</v>
      </c>
      <c r="C288" s="626" t="s">
        <v>5155</v>
      </c>
      <c r="D288" s="626" t="s">
        <v>6945</v>
      </c>
      <c r="E288" s="626" t="s">
        <v>6946</v>
      </c>
      <c r="F288" s="629">
        <v>9</v>
      </c>
      <c r="G288" s="629">
        <v>3816</v>
      </c>
      <c r="H288" s="629">
        <v>1</v>
      </c>
      <c r="I288" s="629">
        <v>424</v>
      </c>
      <c r="J288" s="629">
        <v>1</v>
      </c>
      <c r="K288" s="629">
        <v>424</v>
      </c>
      <c r="L288" s="629">
        <v>0.1111111111111111</v>
      </c>
      <c r="M288" s="629">
        <v>424</v>
      </c>
      <c r="N288" s="629">
        <v>4</v>
      </c>
      <c r="O288" s="629">
        <v>1700</v>
      </c>
      <c r="P288" s="642">
        <v>0.44549266247379454</v>
      </c>
      <c r="Q288" s="630">
        <v>425</v>
      </c>
    </row>
    <row r="289" spans="1:17" ht="14.4" customHeight="1" x14ac:dyDescent="0.3">
      <c r="A289" s="625" t="s">
        <v>6779</v>
      </c>
      <c r="B289" s="626" t="s">
        <v>6207</v>
      </c>
      <c r="C289" s="626" t="s">
        <v>5155</v>
      </c>
      <c r="D289" s="626" t="s">
        <v>6432</v>
      </c>
      <c r="E289" s="626" t="s">
        <v>6433</v>
      </c>
      <c r="F289" s="629"/>
      <c r="G289" s="629"/>
      <c r="H289" s="629"/>
      <c r="I289" s="629"/>
      <c r="J289" s="629">
        <v>1</v>
      </c>
      <c r="K289" s="629">
        <v>256</v>
      </c>
      <c r="L289" s="629"/>
      <c r="M289" s="629">
        <v>256</v>
      </c>
      <c r="N289" s="629">
        <v>2</v>
      </c>
      <c r="O289" s="629">
        <v>514</v>
      </c>
      <c r="P289" s="642"/>
      <c r="Q289" s="630">
        <v>257</v>
      </c>
    </row>
    <row r="290" spans="1:17" ht="14.4" customHeight="1" x14ac:dyDescent="0.3">
      <c r="A290" s="625" t="s">
        <v>6779</v>
      </c>
      <c r="B290" s="626" t="s">
        <v>6207</v>
      </c>
      <c r="C290" s="626" t="s">
        <v>5155</v>
      </c>
      <c r="D290" s="626" t="s">
        <v>6474</v>
      </c>
      <c r="E290" s="626" t="s">
        <v>6475</v>
      </c>
      <c r="F290" s="629">
        <v>183</v>
      </c>
      <c r="G290" s="629">
        <v>36051</v>
      </c>
      <c r="H290" s="629">
        <v>1</v>
      </c>
      <c r="I290" s="629">
        <v>197</v>
      </c>
      <c r="J290" s="629">
        <v>198</v>
      </c>
      <c r="K290" s="629">
        <v>39006</v>
      </c>
      <c r="L290" s="629">
        <v>1.0819672131147542</v>
      </c>
      <c r="M290" s="629">
        <v>197</v>
      </c>
      <c r="N290" s="629">
        <v>110</v>
      </c>
      <c r="O290" s="629">
        <v>21780</v>
      </c>
      <c r="P290" s="642">
        <v>0.6041441291503703</v>
      </c>
      <c r="Q290" s="630">
        <v>198</v>
      </c>
    </row>
    <row r="291" spans="1:17" ht="14.4" customHeight="1" x14ac:dyDescent="0.3">
      <c r="A291" s="625" t="s">
        <v>6779</v>
      </c>
      <c r="B291" s="626" t="s">
        <v>6207</v>
      </c>
      <c r="C291" s="626" t="s">
        <v>5155</v>
      </c>
      <c r="D291" s="626" t="s">
        <v>5237</v>
      </c>
      <c r="E291" s="626" t="s">
        <v>5238</v>
      </c>
      <c r="F291" s="629">
        <v>4</v>
      </c>
      <c r="G291" s="629">
        <v>2936</v>
      </c>
      <c r="H291" s="629">
        <v>1</v>
      </c>
      <c r="I291" s="629">
        <v>734</v>
      </c>
      <c r="J291" s="629">
        <v>2</v>
      </c>
      <c r="K291" s="629">
        <v>1476</v>
      </c>
      <c r="L291" s="629">
        <v>0.50272479564032702</v>
      </c>
      <c r="M291" s="629">
        <v>738</v>
      </c>
      <c r="N291" s="629"/>
      <c r="O291" s="629"/>
      <c r="P291" s="642"/>
      <c r="Q291" s="630"/>
    </row>
    <row r="292" spans="1:17" ht="14.4" customHeight="1" x14ac:dyDescent="0.3">
      <c r="A292" s="625" t="s">
        <v>6779</v>
      </c>
      <c r="B292" s="626" t="s">
        <v>6207</v>
      </c>
      <c r="C292" s="626" t="s">
        <v>5155</v>
      </c>
      <c r="D292" s="626" t="s">
        <v>6947</v>
      </c>
      <c r="E292" s="626" t="s">
        <v>6948</v>
      </c>
      <c r="F292" s="629"/>
      <c r="G292" s="629"/>
      <c r="H292" s="629"/>
      <c r="I292" s="629"/>
      <c r="J292" s="629">
        <v>1</v>
      </c>
      <c r="K292" s="629">
        <v>325</v>
      </c>
      <c r="L292" s="629"/>
      <c r="M292" s="629">
        <v>325</v>
      </c>
      <c r="N292" s="629">
        <v>1</v>
      </c>
      <c r="O292" s="629">
        <v>326</v>
      </c>
      <c r="P292" s="642"/>
      <c r="Q292" s="630">
        <v>326</v>
      </c>
    </row>
    <row r="293" spans="1:17" ht="14.4" customHeight="1" x14ac:dyDescent="0.3">
      <c r="A293" s="625" t="s">
        <v>6779</v>
      </c>
      <c r="B293" s="626" t="s">
        <v>6207</v>
      </c>
      <c r="C293" s="626" t="s">
        <v>5155</v>
      </c>
      <c r="D293" s="626" t="s">
        <v>6949</v>
      </c>
      <c r="E293" s="626" t="s">
        <v>6950</v>
      </c>
      <c r="F293" s="629">
        <v>3</v>
      </c>
      <c r="G293" s="629">
        <v>41049</v>
      </c>
      <c r="H293" s="629">
        <v>1</v>
      </c>
      <c r="I293" s="629">
        <v>13683</v>
      </c>
      <c r="J293" s="629">
        <v>2</v>
      </c>
      <c r="K293" s="629">
        <v>27382</v>
      </c>
      <c r="L293" s="629">
        <v>0.66705644473677794</v>
      </c>
      <c r="M293" s="629">
        <v>13691</v>
      </c>
      <c r="N293" s="629"/>
      <c r="O293" s="629"/>
      <c r="P293" s="642"/>
      <c r="Q293" s="630"/>
    </row>
    <row r="294" spans="1:17" ht="14.4" customHeight="1" x14ac:dyDescent="0.3">
      <c r="A294" s="625" t="s">
        <v>6779</v>
      </c>
      <c r="B294" s="626" t="s">
        <v>6207</v>
      </c>
      <c r="C294" s="626" t="s">
        <v>5155</v>
      </c>
      <c r="D294" s="626" t="s">
        <v>6951</v>
      </c>
      <c r="E294" s="626" t="s">
        <v>6952</v>
      </c>
      <c r="F294" s="629">
        <v>2</v>
      </c>
      <c r="G294" s="629">
        <v>8236</v>
      </c>
      <c r="H294" s="629">
        <v>1</v>
      </c>
      <c r="I294" s="629">
        <v>4118</v>
      </c>
      <c r="J294" s="629">
        <v>3</v>
      </c>
      <c r="K294" s="629">
        <v>12366</v>
      </c>
      <c r="L294" s="629">
        <v>1.5014570179698883</v>
      </c>
      <c r="M294" s="629">
        <v>4122</v>
      </c>
      <c r="N294" s="629">
        <v>5</v>
      </c>
      <c r="O294" s="629">
        <v>20635</v>
      </c>
      <c r="P294" s="642">
        <v>2.5054638173870809</v>
      </c>
      <c r="Q294" s="630">
        <v>4127</v>
      </c>
    </row>
    <row r="295" spans="1:17" ht="14.4" customHeight="1" x14ac:dyDescent="0.3">
      <c r="A295" s="625" t="s">
        <v>6779</v>
      </c>
      <c r="B295" s="626" t="s">
        <v>6207</v>
      </c>
      <c r="C295" s="626" t="s">
        <v>5155</v>
      </c>
      <c r="D295" s="626" t="s">
        <v>6953</v>
      </c>
      <c r="E295" s="626" t="s">
        <v>6954</v>
      </c>
      <c r="F295" s="629">
        <v>4</v>
      </c>
      <c r="G295" s="629">
        <v>7936</v>
      </c>
      <c r="H295" s="629">
        <v>1</v>
      </c>
      <c r="I295" s="629">
        <v>1984</v>
      </c>
      <c r="J295" s="629">
        <v>7</v>
      </c>
      <c r="K295" s="629">
        <v>13916</v>
      </c>
      <c r="L295" s="629">
        <v>1.7535282258064515</v>
      </c>
      <c r="M295" s="629">
        <v>1988</v>
      </c>
      <c r="N295" s="629">
        <v>2</v>
      </c>
      <c r="O295" s="629">
        <v>3986</v>
      </c>
      <c r="P295" s="642">
        <v>0.50226814516129037</v>
      </c>
      <c r="Q295" s="630">
        <v>1993</v>
      </c>
    </row>
    <row r="296" spans="1:17" ht="14.4" customHeight="1" x14ac:dyDescent="0.3">
      <c r="A296" s="625" t="s">
        <v>6779</v>
      </c>
      <c r="B296" s="626" t="s">
        <v>6207</v>
      </c>
      <c r="C296" s="626" t="s">
        <v>5155</v>
      </c>
      <c r="D296" s="626" t="s">
        <v>6955</v>
      </c>
      <c r="E296" s="626" t="s">
        <v>6956</v>
      </c>
      <c r="F296" s="629">
        <v>8</v>
      </c>
      <c r="G296" s="629">
        <v>2216</v>
      </c>
      <c r="H296" s="629">
        <v>1</v>
      </c>
      <c r="I296" s="629">
        <v>277</v>
      </c>
      <c r="J296" s="629">
        <v>6</v>
      </c>
      <c r="K296" s="629">
        <v>1662</v>
      </c>
      <c r="L296" s="629">
        <v>0.75</v>
      </c>
      <c r="M296" s="629">
        <v>277</v>
      </c>
      <c r="N296" s="629">
        <v>4</v>
      </c>
      <c r="O296" s="629">
        <v>1112</v>
      </c>
      <c r="P296" s="642">
        <v>0.50180505415162457</v>
      </c>
      <c r="Q296" s="630">
        <v>278</v>
      </c>
    </row>
    <row r="297" spans="1:17" ht="14.4" customHeight="1" x14ac:dyDescent="0.3">
      <c r="A297" s="625" t="s">
        <v>6779</v>
      </c>
      <c r="B297" s="626" t="s">
        <v>6207</v>
      </c>
      <c r="C297" s="626" t="s">
        <v>5155</v>
      </c>
      <c r="D297" s="626" t="s">
        <v>6957</v>
      </c>
      <c r="E297" s="626" t="s">
        <v>6958</v>
      </c>
      <c r="F297" s="629">
        <v>3</v>
      </c>
      <c r="G297" s="629">
        <v>6216</v>
      </c>
      <c r="H297" s="629">
        <v>1</v>
      </c>
      <c r="I297" s="629">
        <v>2072</v>
      </c>
      <c r="J297" s="629">
        <v>2</v>
      </c>
      <c r="K297" s="629">
        <v>4148</v>
      </c>
      <c r="L297" s="629">
        <v>0.66731016731016735</v>
      </c>
      <c r="M297" s="629">
        <v>2074</v>
      </c>
      <c r="N297" s="629"/>
      <c r="O297" s="629"/>
      <c r="P297" s="642"/>
      <c r="Q297" s="630"/>
    </row>
    <row r="298" spans="1:17" ht="14.4" customHeight="1" x14ac:dyDescent="0.3">
      <c r="A298" s="625" t="s">
        <v>6779</v>
      </c>
      <c r="B298" s="626" t="s">
        <v>6207</v>
      </c>
      <c r="C298" s="626" t="s">
        <v>5155</v>
      </c>
      <c r="D298" s="626" t="s">
        <v>6959</v>
      </c>
      <c r="E298" s="626" t="s">
        <v>6960</v>
      </c>
      <c r="F298" s="629">
        <v>2</v>
      </c>
      <c r="G298" s="629">
        <v>12480</v>
      </c>
      <c r="H298" s="629">
        <v>1</v>
      </c>
      <c r="I298" s="629">
        <v>6240</v>
      </c>
      <c r="J298" s="629"/>
      <c r="K298" s="629"/>
      <c r="L298" s="629"/>
      <c r="M298" s="629"/>
      <c r="N298" s="629"/>
      <c r="O298" s="629"/>
      <c r="P298" s="642"/>
      <c r="Q298" s="630"/>
    </row>
    <row r="299" spans="1:17" ht="14.4" customHeight="1" x14ac:dyDescent="0.3">
      <c r="A299" s="625" t="s">
        <v>6779</v>
      </c>
      <c r="B299" s="626" t="s">
        <v>6207</v>
      </c>
      <c r="C299" s="626" t="s">
        <v>5155</v>
      </c>
      <c r="D299" s="626" t="s">
        <v>6961</v>
      </c>
      <c r="E299" s="626" t="s">
        <v>6962</v>
      </c>
      <c r="F299" s="629"/>
      <c r="G299" s="629"/>
      <c r="H299" s="629"/>
      <c r="I299" s="629"/>
      <c r="J299" s="629"/>
      <c r="K299" s="629"/>
      <c r="L299" s="629"/>
      <c r="M299" s="629"/>
      <c r="N299" s="629">
        <v>1</v>
      </c>
      <c r="O299" s="629">
        <v>1515</v>
      </c>
      <c r="P299" s="642"/>
      <c r="Q299" s="630">
        <v>1515</v>
      </c>
    </row>
    <row r="300" spans="1:17" ht="14.4" customHeight="1" x14ac:dyDescent="0.3">
      <c r="A300" s="625" t="s">
        <v>6779</v>
      </c>
      <c r="B300" s="626" t="s">
        <v>6207</v>
      </c>
      <c r="C300" s="626" t="s">
        <v>5155</v>
      </c>
      <c r="D300" s="626" t="s">
        <v>6963</v>
      </c>
      <c r="E300" s="626" t="s">
        <v>6964</v>
      </c>
      <c r="F300" s="629">
        <v>2</v>
      </c>
      <c r="G300" s="629">
        <v>30064</v>
      </c>
      <c r="H300" s="629">
        <v>1</v>
      </c>
      <c r="I300" s="629">
        <v>15032</v>
      </c>
      <c r="J300" s="629">
        <v>1</v>
      </c>
      <c r="K300" s="629">
        <v>15040</v>
      </c>
      <c r="L300" s="629">
        <v>0.50026609898882379</v>
      </c>
      <c r="M300" s="629">
        <v>15040</v>
      </c>
      <c r="N300" s="629">
        <v>3</v>
      </c>
      <c r="O300" s="629">
        <v>45147</v>
      </c>
      <c r="P300" s="642">
        <v>1.501696381053752</v>
      </c>
      <c r="Q300" s="630">
        <v>15049</v>
      </c>
    </row>
    <row r="301" spans="1:17" ht="14.4" customHeight="1" x14ac:dyDescent="0.3">
      <c r="A301" s="625" t="s">
        <v>6779</v>
      </c>
      <c r="B301" s="626" t="s">
        <v>6207</v>
      </c>
      <c r="C301" s="626" t="s">
        <v>5155</v>
      </c>
      <c r="D301" s="626" t="s">
        <v>6965</v>
      </c>
      <c r="E301" s="626" t="s">
        <v>6966</v>
      </c>
      <c r="F301" s="629">
        <v>33</v>
      </c>
      <c r="G301" s="629">
        <v>276342</v>
      </c>
      <c r="H301" s="629">
        <v>1</v>
      </c>
      <c r="I301" s="629">
        <v>8374</v>
      </c>
      <c r="J301" s="629">
        <v>40</v>
      </c>
      <c r="K301" s="629">
        <v>335120</v>
      </c>
      <c r="L301" s="629">
        <v>1.2127002048186668</v>
      </c>
      <c r="M301" s="629">
        <v>8378</v>
      </c>
      <c r="N301" s="629">
        <v>34</v>
      </c>
      <c r="O301" s="629">
        <v>285056</v>
      </c>
      <c r="P301" s="642">
        <v>1.0315333897851213</v>
      </c>
      <c r="Q301" s="630">
        <v>8384</v>
      </c>
    </row>
    <row r="302" spans="1:17" ht="14.4" customHeight="1" x14ac:dyDescent="0.3">
      <c r="A302" s="625" t="s">
        <v>6779</v>
      </c>
      <c r="B302" s="626" t="s">
        <v>6207</v>
      </c>
      <c r="C302" s="626" t="s">
        <v>5155</v>
      </c>
      <c r="D302" s="626" t="s">
        <v>6967</v>
      </c>
      <c r="E302" s="626" t="s">
        <v>6968</v>
      </c>
      <c r="F302" s="629">
        <v>31</v>
      </c>
      <c r="G302" s="629">
        <v>57660</v>
      </c>
      <c r="H302" s="629">
        <v>1</v>
      </c>
      <c r="I302" s="629">
        <v>1860</v>
      </c>
      <c r="J302" s="629">
        <v>28</v>
      </c>
      <c r="K302" s="629">
        <v>52136</v>
      </c>
      <c r="L302" s="629">
        <v>0.90419701699618449</v>
      </c>
      <c r="M302" s="629">
        <v>1862</v>
      </c>
      <c r="N302" s="629">
        <v>26</v>
      </c>
      <c r="O302" s="629">
        <v>48464</v>
      </c>
      <c r="P302" s="642">
        <v>0.84051335414498785</v>
      </c>
      <c r="Q302" s="630">
        <v>1864</v>
      </c>
    </row>
    <row r="303" spans="1:17" ht="14.4" customHeight="1" x14ac:dyDescent="0.3">
      <c r="A303" s="625" t="s">
        <v>6779</v>
      </c>
      <c r="B303" s="626" t="s">
        <v>6207</v>
      </c>
      <c r="C303" s="626" t="s">
        <v>5155</v>
      </c>
      <c r="D303" s="626" t="s">
        <v>6969</v>
      </c>
      <c r="E303" s="626" t="s">
        <v>6968</v>
      </c>
      <c r="F303" s="629">
        <v>24</v>
      </c>
      <c r="G303" s="629">
        <v>91416</v>
      </c>
      <c r="H303" s="629">
        <v>1</v>
      </c>
      <c r="I303" s="629">
        <v>3809</v>
      </c>
      <c r="J303" s="629">
        <v>13</v>
      </c>
      <c r="K303" s="629">
        <v>49543</v>
      </c>
      <c r="L303" s="629">
        <v>0.54195108077360632</v>
      </c>
      <c r="M303" s="629">
        <v>3811</v>
      </c>
      <c r="N303" s="629">
        <v>24</v>
      </c>
      <c r="O303" s="629">
        <v>91560</v>
      </c>
      <c r="P303" s="642">
        <v>1.0015752165922815</v>
      </c>
      <c r="Q303" s="630">
        <v>3815</v>
      </c>
    </row>
    <row r="304" spans="1:17" ht="14.4" customHeight="1" x14ac:dyDescent="0.3">
      <c r="A304" s="625" t="s">
        <v>6779</v>
      </c>
      <c r="B304" s="626" t="s">
        <v>6207</v>
      </c>
      <c r="C304" s="626" t="s">
        <v>5155</v>
      </c>
      <c r="D304" s="626" t="s">
        <v>6970</v>
      </c>
      <c r="E304" s="626" t="s">
        <v>6971</v>
      </c>
      <c r="F304" s="629">
        <v>4</v>
      </c>
      <c r="G304" s="629">
        <v>20564</v>
      </c>
      <c r="H304" s="629">
        <v>1</v>
      </c>
      <c r="I304" s="629">
        <v>5141</v>
      </c>
      <c r="J304" s="629">
        <v>1</v>
      </c>
      <c r="K304" s="629">
        <v>5145</v>
      </c>
      <c r="L304" s="629">
        <v>0.25019451468585879</v>
      </c>
      <c r="M304" s="629">
        <v>5145</v>
      </c>
      <c r="N304" s="629">
        <v>4</v>
      </c>
      <c r="O304" s="629">
        <v>20600</v>
      </c>
      <c r="P304" s="642">
        <v>1.001750632172729</v>
      </c>
      <c r="Q304" s="630">
        <v>5150</v>
      </c>
    </row>
    <row r="305" spans="1:17" ht="14.4" customHeight="1" x14ac:dyDescent="0.3">
      <c r="A305" s="625" t="s">
        <v>6779</v>
      </c>
      <c r="B305" s="626" t="s">
        <v>6207</v>
      </c>
      <c r="C305" s="626" t="s">
        <v>5155</v>
      </c>
      <c r="D305" s="626" t="s">
        <v>6972</v>
      </c>
      <c r="E305" s="626" t="s">
        <v>6973</v>
      </c>
      <c r="F305" s="629">
        <v>4</v>
      </c>
      <c r="G305" s="629">
        <v>31288</v>
      </c>
      <c r="H305" s="629">
        <v>1</v>
      </c>
      <c r="I305" s="629">
        <v>7822</v>
      </c>
      <c r="J305" s="629">
        <v>3</v>
      </c>
      <c r="K305" s="629">
        <v>23484</v>
      </c>
      <c r="L305" s="629">
        <v>0.75057530043467147</v>
      </c>
      <c r="M305" s="629">
        <v>7828</v>
      </c>
      <c r="N305" s="629">
        <v>3</v>
      </c>
      <c r="O305" s="629">
        <v>23505</v>
      </c>
      <c r="P305" s="642">
        <v>0.75124648427512142</v>
      </c>
      <c r="Q305" s="630">
        <v>7835</v>
      </c>
    </row>
    <row r="306" spans="1:17" ht="14.4" customHeight="1" x14ac:dyDescent="0.3">
      <c r="A306" s="625" t="s">
        <v>6779</v>
      </c>
      <c r="B306" s="626" t="s">
        <v>6207</v>
      </c>
      <c r="C306" s="626" t="s">
        <v>5155</v>
      </c>
      <c r="D306" s="626" t="s">
        <v>6974</v>
      </c>
      <c r="E306" s="626" t="s">
        <v>6975</v>
      </c>
      <c r="F306" s="629"/>
      <c r="G306" s="629"/>
      <c r="H306" s="629"/>
      <c r="I306" s="629"/>
      <c r="J306" s="629"/>
      <c r="K306" s="629"/>
      <c r="L306" s="629"/>
      <c r="M306" s="629"/>
      <c r="N306" s="629">
        <v>3</v>
      </c>
      <c r="O306" s="629">
        <v>2742</v>
      </c>
      <c r="P306" s="642"/>
      <c r="Q306" s="630">
        <v>914</v>
      </c>
    </row>
    <row r="307" spans="1:17" ht="14.4" customHeight="1" x14ac:dyDescent="0.3">
      <c r="A307" s="625" t="s">
        <v>6779</v>
      </c>
      <c r="B307" s="626" t="s">
        <v>6207</v>
      </c>
      <c r="C307" s="626" t="s">
        <v>5155</v>
      </c>
      <c r="D307" s="626" t="s">
        <v>6976</v>
      </c>
      <c r="E307" s="626" t="s">
        <v>6977</v>
      </c>
      <c r="F307" s="629">
        <v>2</v>
      </c>
      <c r="G307" s="629">
        <v>3302</v>
      </c>
      <c r="H307" s="629">
        <v>1</v>
      </c>
      <c r="I307" s="629">
        <v>1651</v>
      </c>
      <c r="J307" s="629"/>
      <c r="K307" s="629"/>
      <c r="L307" s="629"/>
      <c r="M307" s="629"/>
      <c r="N307" s="629"/>
      <c r="O307" s="629"/>
      <c r="P307" s="642"/>
      <c r="Q307" s="630"/>
    </row>
    <row r="308" spans="1:17" ht="14.4" customHeight="1" x14ac:dyDescent="0.3">
      <c r="A308" s="625" t="s">
        <v>6779</v>
      </c>
      <c r="B308" s="626" t="s">
        <v>6207</v>
      </c>
      <c r="C308" s="626" t="s">
        <v>5155</v>
      </c>
      <c r="D308" s="626" t="s">
        <v>6978</v>
      </c>
      <c r="E308" s="626" t="s">
        <v>6979</v>
      </c>
      <c r="F308" s="629">
        <v>57</v>
      </c>
      <c r="G308" s="629">
        <v>120498</v>
      </c>
      <c r="H308" s="629">
        <v>1</v>
      </c>
      <c r="I308" s="629">
        <v>2114</v>
      </c>
      <c r="J308" s="629">
        <v>57</v>
      </c>
      <c r="K308" s="629">
        <v>120612</v>
      </c>
      <c r="L308" s="629">
        <v>1.0009460737937559</v>
      </c>
      <c r="M308" s="629">
        <v>2116</v>
      </c>
      <c r="N308" s="629">
        <v>160</v>
      </c>
      <c r="O308" s="629">
        <v>338880</v>
      </c>
      <c r="P308" s="642">
        <v>2.8123288353333664</v>
      </c>
      <c r="Q308" s="630">
        <v>2118</v>
      </c>
    </row>
    <row r="309" spans="1:17" ht="14.4" customHeight="1" x14ac:dyDescent="0.3">
      <c r="A309" s="625" t="s">
        <v>6779</v>
      </c>
      <c r="B309" s="626" t="s">
        <v>6207</v>
      </c>
      <c r="C309" s="626" t="s">
        <v>5155</v>
      </c>
      <c r="D309" s="626" t="s">
        <v>6980</v>
      </c>
      <c r="E309" s="626" t="s">
        <v>6981</v>
      </c>
      <c r="F309" s="629">
        <v>37</v>
      </c>
      <c r="G309" s="629">
        <v>38554</v>
      </c>
      <c r="H309" s="629">
        <v>1</v>
      </c>
      <c r="I309" s="629">
        <v>1042</v>
      </c>
      <c r="J309" s="629"/>
      <c r="K309" s="629"/>
      <c r="L309" s="629"/>
      <c r="M309" s="629"/>
      <c r="N309" s="629"/>
      <c r="O309" s="629"/>
      <c r="P309" s="642"/>
      <c r="Q309" s="630"/>
    </row>
    <row r="310" spans="1:17" ht="14.4" customHeight="1" x14ac:dyDescent="0.3">
      <c r="A310" s="625" t="s">
        <v>6779</v>
      </c>
      <c r="B310" s="626" t="s">
        <v>6207</v>
      </c>
      <c r="C310" s="626" t="s">
        <v>5155</v>
      </c>
      <c r="D310" s="626" t="s">
        <v>6982</v>
      </c>
      <c r="E310" s="626" t="s">
        <v>6983</v>
      </c>
      <c r="F310" s="629">
        <v>118</v>
      </c>
      <c r="G310" s="629">
        <v>235056</v>
      </c>
      <c r="H310" s="629">
        <v>1</v>
      </c>
      <c r="I310" s="629">
        <v>1992</v>
      </c>
      <c r="J310" s="629">
        <v>170</v>
      </c>
      <c r="K310" s="629">
        <v>338980</v>
      </c>
      <c r="L310" s="629">
        <v>1.4421244299230822</v>
      </c>
      <c r="M310" s="629">
        <v>1994</v>
      </c>
      <c r="N310" s="629">
        <v>150</v>
      </c>
      <c r="O310" s="629">
        <v>299400</v>
      </c>
      <c r="P310" s="642">
        <v>1.2737390238921789</v>
      </c>
      <c r="Q310" s="630">
        <v>1996</v>
      </c>
    </row>
    <row r="311" spans="1:17" ht="14.4" customHeight="1" x14ac:dyDescent="0.3">
      <c r="A311" s="625" t="s">
        <v>6779</v>
      </c>
      <c r="B311" s="626" t="s">
        <v>6207</v>
      </c>
      <c r="C311" s="626" t="s">
        <v>5155</v>
      </c>
      <c r="D311" s="626" t="s">
        <v>6984</v>
      </c>
      <c r="E311" s="626" t="s">
        <v>6985</v>
      </c>
      <c r="F311" s="629">
        <v>41</v>
      </c>
      <c r="G311" s="629">
        <v>52234</v>
      </c>
      <c r="H311" s="629">
        <v>1</v>
      </c>
      <c r="I311" s="629">
        <v>1274</v>
      </c>
      <c r="J311" s="629">
        <v>42</v>
      </c>
      <c r="K311" s="629">
        <v>53592</v>
      </c>
      <c r="L311" s="629">
        <v>1.0259983918520503</v>
      </c>
      <c r="M311" s="629">
        <v>1276</v>
      </c>
      <c r="N311" s="629">
        <v>22</v>
      </c>
      <c r="O311" s="629">
        <v>28094</v>
      </c>
      <c r="P311" s="642">
        <v>0.53784891067121032</v>
      </c>
      <c r="Q311" s="630">
        <v>1277</v>
      </c>
    </row>
    <row r="312" spans="1:17" ht="14.4" customHeight="1" x14ac:dyDescent="0.3">
      <c r="A312" s="625" t="s">
        <v>6779</v>
      </c>
      <c r="B312" s="626" t="s">
        <v>6207</v>
      </c>
      <c r="C312" s="626" t="s">
        <v>5155</v>
      </c>
      <c r="D312" s="626" t="s">
        <v>6986</v>
      </c>
      <c r="E312" s="626" t="s">
        <v>6987</v>
      </c>
      <c r="F312" s="629">
        <v>36</v>
      </c>
      <c r="G312" s="629">
        <v>41832</v>
      </c>
      <c r="H312" s="629">
        <v>1</v>
      </c>
      <c r="I312" s="629">
        <v>1162</v>
      </c>
      <c r="J312" s="629">
        <v>37</v>
      </c>
      <c r="K312" s="629">
        <v>43031</v>
      </c>
      <c r="L312" s="629">
        <v>1.0286622681200994</v>
      </c>
      <c r="M312" s="629">
        <v>1163</v>
      </c>
      <c r="N312" s="629">
        <v>23</v>
      </c>
      <c r="O312" s="629">
        <v>26772</v>
      </c>
      <c r="P312" s="642">
        <v>0.63998852553069419</v>
      </c>
      <c r="Q312" s="630">
        <v>1164</v>
      </c>
    </row>
    <row r="313" spans="1:17" ht="14.4" customHeight="1" x14ac:dyDescent="0.3">
      <c r="A313" s="625" t="s">
        <v>6779</v>
      </c>
      <c r="B313" s="626" t="s">
        <v>6207</v>
      </c>
      <c r="C313" s="626" t="s">
        <v>5155</v>
      </c>
      <c r="D313" s="626" t="s">
        <v>6988</v>
      </c>
      <c r="E313" s="626" t="s">
        <v>6989</v>
      </c>
      <c r="F313" s="629">
        <v>14</v>
      </c>
      <c r="G313" s="629">
        <v>70882</v>
      </c>
      <c r="H313" s="629">
        <v>1</v>
      </c>
      <c r="I313" s="629">
        <v>5063</v>
      </c>
      <c r="J313" s="629">
        <v>24</v>
      </c>
      <c r="K313" s="629">
        <v>121560</v>
      </c>
      <c r="L313" s="629">
        <v>1.7149628960808103</v>
      </c>
      <c r="M313" s="629">
        <v>5065</v>
      </c>
      <c r="N313" s="629">
        <v>16</v>
      </c>
      <c r="O313" s="629">
        <v>81088</v>
      </c>
      <c r="P313" s="642">
        <v>1.1439857791823029</v>
      </c>
      <c r="Q313" s="630">
        <v>5068</v>
      </c>
    </row>
    <row r="314" spans="1:17" ht="14.4" customHeight="1" x14ac:dyDescent="0.3">
      <c r="A314" s="625" t="s">
        <v>6779</v>
      </c>
      <c r="B314" s="626" t="s">
        <v>6207</v>
      </c>
      <c r="C314" s="626" t="s">
        <v>5155</v>
      </c>
      <c r="D314" s="626" t="s">
        <v>6990</v>
      </c>
      <c r="E314" s="626" t="s">
        <v>6991</v>
      </c>
      <c r="F314" s="629">
        <v>1</v>
      </c>
      <c r="G314" s="629">
        <v>5175</v>
      </c>
      <c r="H314" s="629">
        <v>1</v>
      </c>
      <c r="I314" s="629">
        <v>5175</v>
      </c>
      <c r="J314" s="629">
        <v>2</v>
      </c>
      <c r="K314" s="629">
        <v>10354</v>
      </c>
      <c r="L314" s="629">
        <v>2.0007729468599034</v>
      </c>
      <c r="M314" s="629">
        <v>5177</v>
      </c>
      <c r="N314" s="629">
        <v>3</v>
      </c>
      <c r="O314" s="629">
        <v>15540</v>
      </c>
      <c r="P314" s="642">
        <v>3.0028985507246375</v>
      </c>
      <c r="Q314" s="630">
        <v>5180</v>
      </c>
    </row>
    <row r="315" spans="1:17" ht="14.4" customHeight="1" x14ac:dyDescent="0.3">
      <c r="A315" s="625" t="s">
        <v>6779</v>
      </c>
      <c r="B315" s="626" t="s">
        <v>6207</v>
      </c>
      <c r="C315" s="626" t="s">
        <v>5155</v>
      </c>
      <c r="D315" s="626" t="s">
        <v>6992</v>
      </c>
      <c r="E315" s="626" t="s">
        <v>6993</v>
      </c>
      <c r="F315" s="629"/>
      <c r="G315" s="629"/>
      <c r="H315" s="629"/>
      <c r="I315" s="629"/>
      <c r="J315" s="629"/>
      <c r="K315" s="629"/>
      <c r="L315" s="629"/>
      <c r="M315" s="629"/>
      <c r="N315" s="629">
        <v>1</v>
      </c>
      <c r="O315" s="629">
        <v>7673</v>
      </c>
      <c r="P315" s="642"/>
      <c r="Q315" s="630">
        <v>7673</v>
      </c>
    </row>
    <row r="316" spans="1:17" ht="14.4" customHeight="1" x14ac:dyDescent="0.3">
      <c r="A316" s="625" t="s">
        <v>6779</v>
      </c>
      <c r="B316" s="626" t="s">
        <v>6207</v>
      </c>
      <c r="C316" s="626" t="s">
        <v>5155</v>
      </c>
      <c r="D316" s="626" t="s">
        <v>6994</v>
      </c>
      <c r="E316" s="626" t="s">
        <v>6995</v>
      </c>
      <c r="F316" s="629">
        <v>1</v>
      </c>
      <c r="G316" s="629">
        <v>5503</v>
      </c>
      <c r="H316" s="629">
        <v>1</v>
      </c>
      <c r="I316" s="629">
        <v>5503</v>
      </c>
      <c r="J316" s="629">
        <v>3</v>
      </c>
      <c r="K316" s="629">
        <v>16515</v>
      </c>
      <c r="L316" s="629">
        <v>3.001090314373978</v>
      </c>
      <c r="M316" s="629">
        <v>5505</v>
      </c>
      <c r="N316" s="629">
        <v>2</v>
      </c>
      <c r="O316" s="629">
        <v>11016</v>
      </c>
      <c r="P316" s="642">
        <v>2.0018171906232962</v>
      </c>
      <c r="Q316" s="630">
        <v>5508</v>
      </c>
    </row>
    <row r="317" spans="1:17" ht="14.4" customHeight="1" x14ac:dyDescent="0.3">
      <c r="A317" s="625" t="s">
        <v>6779</v>
      </c>
      <c r="B317" s="626" t="s">
        <v>6207</v>
      </c>
      <c r="C317" s="626" t="s">
        <v>5155</v>
      </c>
      <c r="D317" s="626" t="s">
        <v>6996</v>
      </c>
      <c r="E317" s="626" t="s">
        <v>6997</v>
      </c>
      <c r="F317" s="629">
        <v>3</v>
      </c>
      <c r="G317" s="629">
        <v>8067</v>
      </c>
      <c r="H317" s="629">
        <v>1</v>
      </c>
      <c r="I317" s="629">
        <v>2689</v>
      </c>
      <c r="J317" s="629">
        <v>6</v>
      </c>
      <c r="K317" s="629">
        <v>16146</v>
      </c>
      <c r="L317" s="629">
        <v>2.0014875418371143</v>
      </c>
      <c r="M317" s="629">
        <v>2691</v>
      </c>
      <c r="N317" s="629">
        <v>7</v>
      </c>
      <c r="O317" s="629">
        <v>18844</v>
      </c>
      <c r="P317" s="642">
        <v>2.335936531548283</v>
      </c>
      <c r="Q317" s="630">
        <v>2692</v>
      </c>
    </row>
    <row r="318" spans="1:17" ht="14.4" customHeight="1" x14ac:dyDescent="0.3">
      <c r="A318" s="625" t="s">
        <v>6998</v>
      </c>
      <c r="B318" s="626" t="s">
        <v>6999</v>
      </c>
      <c r="C318" s="626" t="s">
        <v>5155</v>
      </c>
      <c r="D318" s="626" t="s">
        <v>7000</v>
      </c>
      <c r="E318" s="626" t="s">
        <v>7001</v>
      </c>
      <c r="F318" s="629">
        <v>69</v>
      </c>
      <c r="G318" s="629">
        <v>17871</v>
      </c>
      <c r="H318" s="629">
        <v>1</v>
      </c>
      <c r="I318" s="629">
        <v>259</v>
      </c>
      <c r="J318" s="629">
        <v>97</v>
      </c>
      <c r="K318" s="629">
        <v>25317</v>
      </c>
      <c r="L318" s="629">
        <v>1.4166526775222428</v>
      </c>
      <c r="M318" s="629">
        <v>261</v>
      </c>
      <c r="N318" s="629">
        <v>106</v>
      </c>
      <c r="O318" s="629">
        <v>27772</v>
      </c>
      <c r="P318" s="642">
        <v>1.5540260757652062</v>
      </c>
      <c r="Q318" s="630">
        <v>262</v>
      </c>
    </row>
    <row r="319" spans="1:17" ht="14.4" customHeight="1" x14ac:dyDescent="0.3">
      <c r="A319" s="625" t="s">
        <v>6998</v>
      </c>
      <c r="B319" s="626" t="s">
        <v>6999</v>
      </c>
      <c r="C319" s="626" t="s">
        <v>5155</v>
      </c>
      <c r="D319" s="626" t="s">
        <v>7002</v>
      </c>
      <c r="E319" s="626" t="s">
        <v>7003</v>
      </c>
      <c r="F319" s="629">
        <v>49</v>
      </c>
      <c r="G319" s="629">
        <v>7791</v>
      </c>
      <c r="H319" s="629">
        <v>1</v>
      </c>
      <c r="I319" s="629">
        <v>159</v>
      </c>
      <c r="J319" s="629">
        <v>53</v>
      </c>
      <c r="K319" s="629">
        <v>8427</v>
      </c>
      <c r="L319" s="629">
        <v>1.0816326530612246</v>
      </c>
      <c r="M319" s="629">
        <v>159</v>
      </c>
      <c r="N319" s="629">
        <v>48</v>
      </c>
      <c r="O319" s="629">
        <v>7680</v>
      </c>
      <c r="P319" s="642">
        <v>0.98575279168271079</v>
      </c>
      <c r="Q319" s="630">
        <v>160</v>
      </c>
    </row>
    <row r="320" spans="1:17" ht="14.4" customHeight="1" x14ac:dyDescent="0.3">
      <c r="A320" s="625" t="s">
        <v>6998</v>
      </c>
      <c r="B320" s="626" t="s">
        <v>6999</v>
      </c>
      <c r="C320" s="626" t="s">
        <v>5155</v>
      </c>
      <c r="D320" s="626" t="s">
        <v>7004</v>
      </c>
      <c r="E320" s="626" t="s">
        <v>7005</v>
      </c>
      <c r="F320" s="629">
        <v>343</v>
      </c>
      <c r="G320" s="629">
        <v>24010</v>
      </c>
      <c r="H320" s="629">
        <v>1</v>
      </c>
      <c r="I320" s="629">
        <v>70</v>
      </c>
      <c r="J320" s="629">
        <v>341</v>
      </c>
      <c r="K320" s="629">
        <v>23870</v>
      </c>
      <c r="L320" s="629">
        <v>0.99416909620991256</v>
      </c>
      <c r="M320" s="629">
        <v>70</v>
      </c>
      <c r="N320" s="629">
        <v>359</v>
      </c>
      <c r="O320" s="629">
        <v>25130</v>
      </c>
      <c r="P320" s="642">
        <v>1.0466472303206997</v>
      </c>
      <c r="Q320" s="630">
        <v>70</v>
      </c>
    </row>
    <row r="321" spans="1:17" ht="14.4" customHeight="1" x14ac:dyDescent="0.3">
      <c r="A321" s="625" t="s">
        <v>6998</v>
      </c>
      <c r="B321" s="626" t="s">
        <v>6999</v>
      </c>
      <c r="C321" s="626" t="s">
        <v>5155</v>
      </c>
      <c r="D321" s="626" t="s">
        <v>7006</v>
      </c>
      <c r="E321" s="626" t="s">
        <v>7005</v>
      </c>
      <c r="F321" s="629">
        <v>871</v>
      </c>
      <c r="G321" s="629">
        <v>175942</v>
      </c>
      <c r="H321" s="629">
        <v>1</v>
      </c>
      <c r="I321" s="629">
        <v>202</v>
      </c>
      <c r="J321" s="629">
        <v>874</v>
      </c>
      <c r="K321" s="629">
        <v>176548</v>
      </c>
      <c r="L321" s="629">
        <v>1.0034443168771527</v>
      </c>
      <c r="M321" s="629">
        <v>202</v>
      </c>
      <c r="N321" s="629">
        <v>717</v>
      </c>
      <c r="O321" s="629">
        <v>145551</v>
      </c>
      <c r="P321" s="642">
        <v>0.82726694024167058</v>
      </c>
      <c r="Q321" s="630">
        <v>203</v>
      </c>
    </row>
    <row r="322" spans="1:17" ht="14.4" customHeight="1" x14ac:dyDescent="0.3">
      <c r="A322" s="625" t="s">
        <v>6998</v>
      </c>
      <c r="B322" s="626" t="s">
        <v>6999</v>
      </c>
      <c r="C322" s="626" t="s">
        <v>5155</v>
      </c>
      <c r="D322" s="626" t="s">
        <v>7007</v>
      </c>
      <c r="E322" s="626" t="s">
        <v>7008</v>
      </c>
      <c r="F322" s="629">
        <v>386</v>
      </c>
      <c r="G322" s="629">
        <v>112326</v>
      </c>
      <c r="H322" s="629">
        <v>1</v>
      </c>
      <c r="I322" s="629">
        <v>291</v>
      </c>
      <c r="J322" s="629">
        <v>98</v>
      </c>
      <c r="K322" s="629">
        <v>28518</v>
      </c>
      <c r="L322" s="629">
        <v>0.25388601036269431</v>
      </c>
      <c r="M322" s="629">
        <v>291</v>
      </c>
      <c r="N322" s="629">
        <v>208</v>
      </c>
      <c r="O322" s="629">
        <v>60736</v>
      </c>
      <c r="P322" s="642">
        <v>0.54071185656036891</v>
      </c>
      <c r="Q322" s="630">
        <v>292</v>
      </c>
    </row>
    <row r="323" spans="1:17" ht="14.4" customHeight="1" x14ac:dyDescent="0.3">
      <c r="A323" s="625" t="s">
        <v>6998</v>
      </c>
      <c r="B323" s="626" t="s">
        <v>6999</v>
      </c>
      <c r="C323" s="626" t="s">
        <v>5155</v>
      </c>
      <c r="D323" s="626" t="s">
        <v>7009</v>
      </c>
      <c r="E323" s="626" t="s">
        <v>7010</v>
      </c>
      <c r="F323" s="629"/>
      <c r="G323" s="629"/>
      <c r="H323" s="629"/>
      <c r="I323" s="629"/>
      <c r="J323" s="629"/>
      <c r="K323" s="629"/>
      <c r="L323" s="629"/>
      <c r="M323" s="629"/>
      <c r="N323" s="629">
        <v>1</v>
      </c>
      <c r="O323" s="629">
        <v>216</v>
      </c>
      <c r="P323" s="642"/>
      <c r="Q323" s="630">
        <v>216</v>
      </c>
    </row>
    <row r="324" spans="1:17" ht="14.4" customHeight="1" x14ac:dyDescent="0.3">
      <c r="A324" s="625" t="s">
        <v>6998</v>
      </c>
      <c r="B324" s="626" t="s">
        <v>6999</v>
      </c>
      <c r="C324" s="626" t="s">
        <v>5155</v>
      </c>
      <c r="D324" s="626" t="s">
        <v>7011</v>
      </c>
      <c r="E324" s="626" t="s">
        <v>7012</v>
      </c>
      <c r="F324" s="629">
        <v>14</v>
      </c>
      <c r="G324" s="629">
        <v>1498</v>
      </c>
      <c r="H324" s="629">
        <v>1</v>
      </c>
      <c r="I324" s="629">
        <v>107</v>
      </c>
      <c r="J324" s="629">
        <v>1</v>
      </c>
      <c r="K324" s="629">
        <v>107</v>
      </c>
      <c r="L324" s="629">
        <v>7.1428571428571425E-2</v>
      </c>
      <c r="M324" s="629">
        <v>107</v>
      </c>
      <c r="N324" s="629">
        <v>9</v>
      </c>
      <c r="O324" s="629">
        <v>972</v>
      </c>
      <c r="P324" s="642">
        <v>0.64886515353805074</v>
      </c>
      <c r="Q324" s="630">
        <v>108</v>
      </c>
    </row>
    <row r="325" spans="1:17" ht="14.4" customHeight="1" x14ac:dyDescent="0.3">
      <c r="A325" s="625" t="s">
        <v>6998</v>
      </c>
      <c r="B325" s="626" t="s">
        <v>6999</v>
      </c>
      <c r="C325" s="626" t="s">
        <v>5155</v>
      </c>
      <c r="D325" s="626" t="s">
        <v>2400</v>
      </c>
      <c r="E325" s="626" t="s">
        <v>7013</v>
      </c>
      <c r="F325" s="629">
        <v>9</v>
      </c>
      <c r="G325" s="629">
        <v>828</v>
      </c>
      <c r="H325" s="629">
        <v>1</v>
      </c>
      <c r="I325" s="629">
        <v>92</v>
      </c>
      <c r="J325" s="629"/>
      <c r="K325" s="629"/>
      <c r="L325" s="629"/>
      <c r="M325" s="629"/>
      <c r="N325" s="629">
        <v>15</v>
      </c>
      <c r="O325" s="629">
        <v>1395</v>
      </c>
      <c r="P325" s="642">
        <v>1.6847826086956521</v>
      </c>
      <c r="Q325" s="630">
        <v>93</v>
      </c>
    </row>
    <row r="326" spans="1:17" ht="14.4" customHeight="1" x14ac:dyDescent="0.3">
      <c r="A326" s="625" t="s">
        <v>6998</v>
      </c>
      <c r="B326" s="626" t="s">
        <v>6999</v>
      </c>
      <c r="C326" s="626" t="s">
        <v>5155</v>
      </c>
      <c r="D326" s="626" t="s">
        <v>7014</v>
      </c>
      <c r="E326" s="626" t="s">
        <v>7015</v>
      </c>
      <c r="F326" s="629">
        <v>1</v>
      </c>
      <c r="G326" s="629">
        <v>217</v>
      </c>
      <c r="H326" s="629">
        <v>1</v>
      </c>
      <c r="I326" s="629">
        <v>217</v>
      </c>
      <c r="J326" s="629"/>
      <c r="K326" s="629"/>
      <c r="L326" s="629"/>
      <c r="M326" s="629"/>
      <c r="N326" s="629">
        <v>1</v>
      </c>
      <c r="O326" s="629">
        <v>220</v>
      </c>
      <c r="P326" s="642">
        <v>1.0138248847926268</v>
      </c>
      <c r="Q326" s="630">
        <v>220</v>
      </c>
    </row>
    <row r="327" spans="1:17" ht="14.4" customHeight="1" x14ac:dyDescent="0.3">
      <c r="A327" s="625" t="s">
        <v>6998</v>
      </c>
      <c r="B327" s="626" t="s">
        <v>6999</v>
      </c>
      <c r="C327" s="626" t="s">
        <v>5155</v>
      </c>
      <c r="D327" s="626" t="s">
        <v>7016</v>
      </c>
      <c r="E327" s="626" t="s">
        <v>7017</v>
      </c>
      <c r="F327" s="629">
        <v>153</v>
      </c>
      <c r="G327" s="629">
        <v>46053</v>
      </c>
      <c r="H327" s="629">
        <v>1</v>
      </c>
      <c r="I327" s="629">
        <v>301</v>
      </c>
      <c r="J327" s="629">
        <v>149</v>
      </c>
      <c r="K327" s="629">
        <v>44998</v>
      </c>
      <c r="L327" s="629">
        <v>0.97709161183853388</v>
      </c>
      <c r="M327" s="629">
        <v>302</v>
      </c>
      <c r="N327" s="629">
        <v>127</v>
      </c>
      <c r="O327" s="629">
        <v>38481</v>
      </c>
      <c r="P327" s="642">
        <v>0.83558074392547721</v>
      </c>
      <c r="Q327" s="630">
        <v>303</v>
      </c>
    </row>
    <row r="328" spans="1:17" ht="14.4" customHeight="1" x14ac:dyDescent="0.3">
      <c r="A328" s="625" t="s">
        <v>6998</v>
      </c>
      <c r="B328" s="626" t="s">
        <v>6999</v>
      </c>
      <c r="C328" s="626" t="s">
        <v>5155</v>
      </c>
      <c r="D328" s="626" t="s">
        <v>7018</v>
      </c>
      <c r="E328" s="626" t="s">
        <v>7019</v>
      </c>
      <c r="F328" s="629">
        <v>105</v>
      </c>
      <c r="G328" s="629">
        <v>13965</v>
      </c>
      <c r="H328" s="629">
        <v>1</v>
      </c>
      <c r="I328" s="629">
        <v>133</v>
      </c>
      <c r="J328" s="629">
        <v>129</v>
      </c>
      <c r="K328" s="629">
        <v>17157</v>
      </c>
      <c r="L328" s="629">
        <v>1.2285714285714286</v>
      </c>
      <c r="M328" s="629">
        <v>133</v>
      </c>
      <c r="N328" s="629">
        <v>117</v>
      </c>
      <c r="O328" s="629">
        <v>15678</v>
      </c>
      <c r="P328" s="642">
        <v>1.1226638023630504</v>
      </c>
      <c r="Q328" s="630">
        <v>134</v>
      </c>
    </row>
    <row r="329" spans="1:17" ht="14.4" customHeight="1" x14ac:dyDescent="0.3">
      <c r="A329" s="625" t="s">
        <v>6998</v>
      </c>
      <c r="B329" s="626" t="s">
        <v>6999</v>
      </c>
      <c r="C329" s="626" t="s">
        <v>5155</v>
      </c>
      <c r="D329" s="626" t="s">
        <v>7020</v>
      </c>
      <c r="E329" s="626" t="s">
        <v>7019</v>
      </c>
      <c r="F329" s="629">
        <v>3</v>
      </c>
      <c r="G329" s="629">
        <v>522</v>
      </c>
      <c r="H329" s="629">
        <v>1</v>
      </c>
      <c r="I329" s="629">
        <v>174</v>
      </c>
      <c r="J329" s="629"/>
      <c r="K329" s="629"/>
      <c r="L329" s="629"/>
      <c r="M329" s="629"/>
      <c r="N329" s="629"/>
      <c r="O329" s="629"/>
      <c r="P329" s="642"/>
      <c r="Q329" s="630"/>
    </row>
    <row r="330" spans="1:17" ht="14.4" customHeight="1" x14ac:dyDescent="0.3">
      <c r="A330" s="625" t="s">
        <v>6998</v>
      </c>
      <c r="B330" s="626" t="s">
        <v>6999</v>
      </c>
      <c r="C330" s="626" t="s">
        <v>5155</v>
      </c>
      <c r="D330" s="626" t="s">
        <v>7021</v>
      </c>
      <c r="E330" s="626" t="s">
        <v>7022</v>
      </c>
      <c r="F330" s="629">
        <v>152</v>
      </c>
      <c r="G330" s="629">
        <v>21280</v>
      </c>
      <c r="H330" s="629">
        <v>1</v>
      </c>
      <c r="I330" s="629">
        <v>140</v>
      </c>
      <c r="J330" s="629">
        <v>149</v>
      </c>
      <c r="K330" s="629">
        <v>20860</v>
      </c>
      <c r="L330" s="629">
        <v>0.98026315789473684</v>
      </c>
      <c r="M330" s="629">
        <v>140</v>
      </c>
      <c r="N330" s="629">
        <v>128</v>
      </c>
      <c r="O330" s="629">
        <v>18048</v>
      </c>
      <c r="P330" s="642">
        <v>0.84812030075187972</v>
      </c>
      <c r="Q330" s="630">
        <v>141</v>
      </c>
    </row>
    <row r="331" spans="1:17" ht="14.4" customHeight="1" x14ac:dyDescent="0.3">
      <c r="A331" s="625" t="s">
        <v>6998</v>
      </c>
      <c r="B331" s="626" t="s">
        <v>6999</v>
      </c>
      <c r="C331" s="626" t="s">
        <v>5155</v>
      </c>
      <c r="D331" s="626" t="s">
        <v>7023</v>
      </c>
      <c r="E331" s="626" t="s">
        <v>7022</v>
      </c>
      <c r="F331" s="629">
        <v>104</v>
      </c>
      <c r="G331" s="629">
        <v>8112</v>
      </c>
      <c r="H331" s="629">
        <v>1</v>
      </c>
      <c r="I331" s="629">
        <v>78</v>
      </c>
      <c r="J331" s="629">
        <v>129</v>
      </c>
      <c r="K331" s="629">
        <v>10062</v>
      </c>
      <c r="L331" s="629">
        <v>1.2403846153846154</v>
      </c>
      <c r="M331" s="629">
        <v>78</v>
      </c>
      <c r="N331" s="629">
        <v>117</v>
      </c>
      <c r="O331" s="629">
        <v>9126</v>
      </c>
      <c r="P331" s="642">
        <v>1.125</v>
      </c>
      <c r="Q331" s="630">
        <v>78</v>
      </c>
    </row>
    <row r="332" spans="1:17" ht="14.4" customHeight="1" x14ac:dyDescent="0.3">
      <c r="A332" s="625" t="s">
        <v>6998</v>
      </c>
      <c r="B332" s="626" t="s">
        <v>6999</v>
      </c>
      <c r="C332" s="626" t="s">
        <v>5155</v>
      </c>
      <c r="D332" s="626" t="s">
        <v>7024</v>
      </c>
      <c r="E332" s="626" t="s">
        <v>7025</v>
      </c>
      <c r="F332" s="629"/>
      <c r="G332" s="629"/>
      <c r="H332" s="629"/>
      <c r="I332" s="629"/>
      <c r="J332" s="629"/>
      <c r="K332" s="629"/>
      <c r="L332" s="629"/>
      <c r="M332" s="629"/>
      <c r="N332" s="629">
        <v>2</v>
      </c>
      <c r="O332" s="629">
        <v>582</v>
      </c>
      <c r="P332" s="642"/>
      <c r="Q332" s="630">
        <v>291</v>
      </c>
    </row>
    <row r="333" spans="1:17" ht="14.4" customHeight="1" x14ac:dyDescent="0.3">
      <c r="A333" s="625" t="s">
        <v>6998</v>
      </c>
      <c r="B333" s="626" t="s">
        <v>6999</v>
      </c>
      <c r="C333" s="626" t="s">
        <v>5155</v>
      </c>
      <c r="D333" s="626" t="s">
        <v>7026</v>
      </c>
      <c r="E333" s="626" t="s">
        <v>7027</v>
      </c>
      <c r="F333" s="629">
        <v>1</v>
      </c>
      <c r="G333" s="629">
        <v>607</v>
      </c>
      <c r="H333" s="629">
        <v>1</v>
      </c>
      <c r="I333" s="629">
        <v>607</v>
      </c>
      <c r="J333" s="629"/>
      <c r="K333" s="629"/>
      <c r="L333" s="629"/>
      <c r="M333" s="629"/>
      <c r="N333" s="629">
        <v>1</v>
      </c>
      <c r="O333" s="629">
        <v>612</v>
      </c>
      <c r="P333" s="642">
        <v>1.0082372322899507</v>
      </c>
      <c r="Q333" s="630">
        <v>612</v>
      </c>
    </row>
    <row r="334" spans="1:17" ht="14.4" customHeight="1" x14ac:dyDescent="0.3">
      <c r="A334" s="625" t="s">
        <v>6998</v>
      </c>
      <c r="B334" s="626" t="s">
        <v>6999</v>
      </c>
      <c r="C334" s="626" t="s">
        <v>5155</v>
      </c>
      <c r="D334" s="626" t="s">
        <v>7028</v>
      </c>
      <c r="E334" s="626" t="s">
        <v>7029</v>
      </c>
      <c r="F334" s="629">
        <v>12</v>
      </c>
      <c r="G334" s="629">
        <v>14208</v>
      </c>
      <c r="H334" s="629">
        <v>1</v>
      </c>
      <c r="I334" s="629">
        <v>1184</v>
      </c>
      <c r="J334" s="629">
        <v>2</v>
      </c>
      <c r="K334" s="629">
        <v>2372</v>
      </c>
      <c r="L334" s="629">
        <v>0.1669481981981982</v>
      </c>
      <c r="M334" s="629">
        <v>1186</v>
      </c>
      <c r="N334" s="629">
        <v>11</v>
      </c>
      <c r="O334" s="629">
        <v>13079</v>
      </c>
      <c r="P334" s="642">
        <v>0.92053772522522526</v>
      </c>
      <c r="Q334" s="630">
        <v>1189</v>
      </c>
    </row>
    <row r="335" spans="1:17" ht="14.4" customHeight="1" x14ac:dyDescent="0.3">
      <c r="A335" s="625" t="s">
        <v>6998</v>
      </c>
      <c r="B335" s="626" t="s">
        <v>6999</v>
      </c>
      <c r="C335" s="626" t="s">
        <v>5155</v>
      </c>
      <c r="D335" s="626" t="s">
        <v>7030</v>
      </c>
      <c r="E335" s="626" t="s">
        <v>7031</v>
      </c>
      <c r="F335" s="629">
        <v>14</v>
      </c>
      <c r="G335" s="629">
        <v>2212</v>
      </c>
      <c r="H335" s="629">
        <v>1</v>
      </c>
      <c r="I335" s="629">
        <v>158</v>
      </c>
      <c r="J335" s="629">
        <v>3</v>
      </c>
      <c r="K335" s="629">
        <v>474</v>
      </c>
      <c r="L335" s="629">
        <v>0.21428571428571427</v>
      </c>
      <c r="M335" s="629">
        <v>158</v>
      </c>
      <c r="N335" s="629">
        <v>8</v>
      </c>
      <c r="O335" s="629">
        <v>1272</v>
      </c>
      <c r="P335" s="642">
        <v>0.57504520795660041</v>
      </c>
      <c r="Q335" s="630">
        <v>159</v>
      </c>
    </row>
    <row r="336" spans="1:17" ht="14.4" customHeight="1" x14ac:dyDescent="0.3">
      <c r="A336" s="625" t="s">
        <v>6998</v>
      </c>
      <c r="B336" s="626" t="s">
        <v>6999</v>
      </c>
      <c r="C336" s="626" t="s">
        <v>5155</v>
      </c>
      <c r="D336" s="626" t="s">
        <v>7032</v>
      </c>
      <c r="E336" s="626" t="s">
        <v>7033</v>
      </c>
      <c r="F336" s="629"/>
      <c r="G336" s="629"/>
      <c r="H336" s="629"/>
      <c r="I336" s="629"/>
      <c r="J336" s="629"/>
      <c r="K336" s="629"/>
      <c r="L336" s="629"/>
      <c r="M336" s="629"/>
      <c r="N336" s="629">
        <v>1</v>
      </c>
      <c r="O336" s="629">
        <v>319</v>
      </c>
      <c r="P336" s="642"/>
      <c r="Q336" s="630">
        <v>319</v>
      </c>
    </row>
    <row r="337" spans="1:17" ht="14.4" customHeight="1" x14ac:dyDescent="0.3">
      <c r="A337" s="625" t="s">
        <v>6998</v>
      </c>
      <c r="B337" s="626" t="s">
        <v>6999</v>
      </c>
      <c r="C337" s="626" t="s">
        <v>5155</v>
      </c>
      <c r="D337" s="626" t="s">
        <v>7034</v>
      </c>
      <c r="E337" s="626" t="s">
        <v>7035</v>
      </c>
      <c r="F337" s="629">
        <v>20</v>
      </c>
      <c r="G337" s="629">
        <v>7640</v>
      </c>
      <c r="H337" s="629">
        <v>1</v>
      </c>
      <c r="I337" s="629">
        <v>382</v>
      </c>
      <c r="J337" s="629">
        <v>23</v>
      </c>
      <c r="K337" s="629">
        <v>8786</v>
      </c>
      <c r="L337" s="629">
        <v>1.1499999999999999</v>
      </c>
      <c r="M337" s="629">
        <v>382</v>
      </c>
      <c r="N337" s="629">
        <v>18</v>
      </c>
      <c r="O337" s="629">
        <v>6876</v>
      </c>
      <c r="P337" s="642">
        <v>0.9</v>
      </c>
      <c r="Q337" s="630">
        <v>382</v>
      </c>
    </row>
    <row r="338" spans="1:17" ht="14.4" customHeight="1" x14ac:dyDescent="0.3">
      <c r="A338" s="625" t="s">
        <v>6998</v>
      </c>
      <c r="B338" s="626" t="s">
        <v>6999</v>
      </c>
      <c r="C338" s="626" t="s">
        <v>5155</v>
      </c>
      <c r="D338" s="626" t="s">
        <v>7036</v>
      </c>
      <c r="E338" s="626" t="s">
        <v>7037</v>
      </c>
      <c r="F338" s="629">
        <v>1</v>
      </c>
      <c r="G338" s="629">
        <v>486</v>
      </c>
      <c r="H338" s="629">
        <v>1</v>
      </c>
      <c r="I338" s="629">
        <v>486</v>
      </c>
      <c r="J338" s="629">
        <v>1</v>
      </c>
      <c r="K338" s="629">
        <v>486</v>
      </c>
      <c r="L338" s="629">
        <v>1</v>
      </c>
      <c r="M338" s="629">
        <v>486</v>
      </c>
      <c r="N338" s="629">
        <v>2</v>
      </c>
      <c r="O338" s="629">
        <v>972</v>
      </c>
      <c r="P338" s="642">
        <v>2</v>
      </c>
      <c r="Q338" s="630">
        <v>486</v>
      </c>
    </row>
    <row r="339" spans="1:17" ht="14.4" customHeight="1" x14ac:dyDescent="0.3">
      <c r="A339" s="625" t="s">
        <v>7038</v>
      </c>
      <c r="B339" s="626" t="s">
        <v>7039</v>
      </c>
      <c r="C339" s="626" t="s">
        <v>5155</v>
      </c>
      <c r="D339" s="626" t="s">
        <v>7040</v>
      </c>
      <c r="E339" s="626" t="s">
        <v>7041</v>
      </c>
      <c r="F339" s="629">
        <v>1</v>
      </c>
      <c r="G339" s="629">
        <v>264</v>
      </c>
      <c r="H339" s="629">
        <v>1</v>
      </c>
      <c r="I339" s="629">
        <v>264</v>
      </c>
      <c r="J339" s="629">
        <v>2</v>
      </c>
      <c r="K339" s="629">
        <v>530</v>
      </c>
      <c r="L339" s="629">
        <v>2.0075757575757578</v>
      </c>
      <c r="M339" s="629">
        <v>265</v>
      </c>
      <c r="N339" s="629">
        <v>1</v>
      </c>
      <c r="O339" s="629">
        <v>266</v>
      </c>
      <c r="P339" s="642">
        <v>1.0075757575757576</v>
      </c>
      <c r="Q339" s="630">
        <v>266</v>
      </c>
    </row>
    <row r="340" spans="1:17" ht="14.4" customHeight="1" x14ac:dyDescent="0.3">
      <c r="A340" s="625" t="s">
        <v>7038</v>
      </c>
      <c r="B340" s="626" t="s">
        <v>7039</v>
      </c>
      <c r="C340" s="626" t="s">
        <v>5155</v>
      </c>
      <c r="D340" s="626" t="s">
        <v>7042</v>
      </c>
      <c r="E340" s="626" t="s">
        <v>7043</v>
      </c>
      <c r="F340" s="629">
        <v>54</v>
      </c>
      <c r="G340" s="629">
        <v>2862</v>
      </c>
      <c r="H340" s="629">
        <v>1</v>
      </c>
      <c r="I340" s="629">
        <v>53</v>
      </c>
      <c r="J340" s="629">
        <v>104</v>
      </c>
      <c r="K340" s="629">
        <v>5512</v>
      </c>
      <c r="L340" s="629">
        <v>1.9259259259259258</v>
      </c>
      <c r="M340" s="629">
        <v>53</v>
      </c>
      <c r="N340" s="629">
        <v>40</v>
      </c>
      <c r="O340" s="629">
        <v>2120</v>
      </c>
      <c r="P340" s="642">
        <v>0.7407407407407407</v>
      </c>
      <c r="Q340" s="630">
        <v>53</v>
      </c>
    </row>
    <row r="341" spans="1:17" ht="14.4" customHeight="1" x14ac:dyDescent="0.3">
      <c r="A341" s="625" t="s">
        <v>7038</v>
      </c>
      <c r="B341" s="626" t="s">
        <v>7039</v>
      </c>
      <c r="C341" s="626" t="s">
        <v>5155</v>
      </c>
      <c r="D341" s="626" t="s">
        <v>7044</v>
      </c>
      <c r="E341" s="626" t="s">
        <v>7045</v>
      </c>
      <c r="F341" s="629">
        <v>26</v>
      </c>
      <c r="G341" s="629">
        <v>1378</v>
      </c>
      <c r="H341" s="629">
        <v>1</v>
      </c>
      <c r="I341" s="629">
        <v>53</v>
      </c>
      <c r="J341" s="629">
        <v>14</v>
      </c>
      <c r="K341" s="629">
        <v>742</v>
      </c>
      <c r="L341" s="629">
        <v>0.53846153846153844</v>
      </c>
      <c r="M341" s="629">
        <v>53</v>
      </c>
      <c r="N341" s="629">
        <v>16</v>
      </c>
      <c r="O341" s="629">
        <v>848</v>
      </c>
      <c r="P341" s="642">
        <v>0.61538461538461542</v>
      </c>
      <c r="Q341" s="630">
        <v>53</v>
      </c>
    </row>
    <row r="342" spans="1:17" ht="14.4" customHeight="1" x14ac:dyDescent="0.3">
      <c r="A342" s="625" t="s">
        <v>7038</v>
      </c>
      <c r="B342" s="626" t="s">
        <v>7039</v>
      </c>
      <c r="C342" s="626" t="s">
        <v>5155</v>
      </c>
      <c r="D342" s="626" t="s">
        <v>7046</v>
      </c>
      <c r="E342" s="626" t="s">
        <v>7047</v>
      </c>
      <c r="F342" s="629">
        <v>123</v>
      </c>
      <c r="G342" s="629">
        <v>14760</v>
      </c>
      <c r="H342" s="629">
        <v>1</v>
      </c>
      <c r="I342" s="629">
        <v>120</v>
      </c>
      <c r="J342" s="629">
        <v>132</v>
      </c>
      <c r="K342" s="629">
        <v>15840</v>
      </c>
      <c r="L342" s="629">
        <v>1.0731707317073171</v>
      </c>
      <c r="M342" s="629">
        <v>120</v>
      </c>
      <c r="N342" s="629">
        <v>96</v>
      </c>
      <c r="O342" s="629">
        <v>11616</v>
      </c>
      <c r="P342" s="642">
        <v>0.78699186991869918</v>
      </c>
      <c r="Q342" s="630">
        <v>121</v>
      </c>
    </row>
    <row r="343" spans="1:17" ht="14.4" customHeight="1" x14ac:dyDescent="0.3">
      <c r="A343" s="625" t="s">
        <v>7038</v>
      </c>
      <c r="B343" s="626" t="s">
        <v>7039</v>
      </c>
      <c r="C343" s="626" t="s">
        <v>5155</v>
      </c>
      <c r="D343" s="626" t="s">
        <v>7048</v>
      </c>
      <c r="E343" s="626" t="s">
        <v>7049</v>
      </c>
      <c r="F343" s="629">
        <v>6</v>
      </c>
      <c r="G343" s="629">
        <v>1038</v>
      </c>
      <c r="H343" s="629">
        <v>1</v>
      </c>
      <c r="I343" s="629">
        <v>173</v>
      </c>
      <c r="J343" s="629">
        <v>6</v>
      </c>
      <c r="K343" s="629">
        <v>1038</v>
      </c>
      <c r="L343" s="629">
        <v>1</v>
      </c>
      <c r="M343" s="629">
        <v>173</v>
      </c>
      <c r="N343" s="629">
        <v>7</v>
      </c>
      <c r="O343" s="629">
        <v>1218</v>
      </c>
      <c r="P343" s="642">
        <v>1.1734104046242775</v>
      </c>
      <c r="Q343" s="630">
        <v>174</v>
      </c>
    </row>
    <row r="344" spans="1:17" ht="14.4" customHeight="1" x14ac:dyDescent="0.3">
      <c r="A344" s="625" t="s">
        <v>7038</v>
      </c>
      <c r="B344" s="626" t="s">
        <v>7039</v>
      </c>
      <c r="C344" s="626" t="s">
        <v>5155</v>
      </c>
      <c r="D344" s="626" t="s">
        <v>7050</v>
      </c>
      <c r="E344" s="626" t="s">
        <v>7051</v>
      </c>
      <c r="F344" s="629"/>
      <c r="G344" s="629"/>
      <c r="H344" s="629"/>
      <c r="I344" s="629"/>
      <c r="J344" s="629"/>
      <c r="K344" s="629"/>
      <c r="L344" s="629"/>
      <c r="M344" s="629"/>
      <c r="N344" s="629">
        <v>2</v>
      </c>
      <c r="O344" s="629">
        <v>3986</v>
      </c>
      <c r="P344" s="642"/>
      <c r="Q344" s="630">
        <v>1993</v>
      </c>
    </row>
    <row r="345" spans="1:17" ht="14.4" customHeight="1" x14ac:dyDescent="0.3">
      <c r="A345" s="625" t="s">
        <v>7038</v>
      </c>
      <c r="B345" s="626" t="s">
        <v>7039</v>
      </c>
      <c r="C345" s="626" t="s">
        <v>5155</v>
      </c>
      <c r="D345" s="626" t="s">
        <v>7052</v>
      </c>
      <c r="E345" s="626" t="s">
        <v>7053</v>
      </c>
      <c r="F345" s="629">
        <v>2</v>
      </c>
      <c r="G345" s="629">
        <v>444</v>
      </c>
      <c r="H345" s="629">
        <v>1</v>
      </c>
      <c r="I345" s="629">
        <v>222</v>
      </c>
      <c r="J345" s="629">
        <v>2</v>
      </c>
      <c r="K345" s="629">
        <v>448</v>
      </c>
      <c r="L345" s="629">
        <v>1.0090090090090089</v>
      </c>
      <c r="M345" s="629">
        <v>224</v>
      </c>
      <c r="N345" s="629"/>
      <c r="O345" s="629"/>
      <c r="P345" s="642"/>
      <c r="Q345" s="630"/>
    </row>
    <row r="346" spans="1:17" ht="14.4" customHeight="1" x14ac:dyDescent="0.3">
      <c r="A346" s="625" t="s">
        <v>7038</v>
      </c>
      <c r="B346" s="626" t="s">
        <v>7039</v>
      </c>
      <c r="C346" s="626" t="s">
        <v>5155</v>
      </c>
      <c r="D346" s="626" t="s">
        <v>7054</v>
      </c>
      <c r="E346" s="626" t="s">
        <v>7055</v>
      </c>
      <c r="F346" s="629">
        <v>2</v>
      </c>
      <c r="G346" s="629">
        <v>754</v>
      </c>
      <c r="H346" s="629">
        <v>1</v>
      </c>
      <c r="I346" s="629">
        <v>377</v>
      </c>
      <c r="J346" s="629">
        <v>21</v>
      </c>
      <c r="K346" s="629">
        <v>7959</v>
      </c>
      <c r="L346" s="629">
        <v>10.555702917771884</v>
      </c>
      <c r="M346" s="629">
        <v>379</v>
      </c>
      <c r="N346" s="629">
        <v>1</v>
      </c>
      <c r="O346" s="629">
        <v>380</v>
      </c>
      <c r="P346" s="642">
        <v>0.50397877984084882</v>
      </c>
      <c r="Q346" s="630">
        <v>380</v>
      </c>
    </row>
    <row r="347" spans="1:17" ht="14.4" customHeight="1" x14ac:dyDescent="0.3">
      <c r="A347" s="625" t="s">
        <v>7038</v>
      </c>
      <c r="B347" s="626" t="s">
        <v>7039</v>
      </c>
      <c r="C347" s="626" t="s">
        <v>5155</v>
      </c>
      <c r="D347" s="626" t="s">
        <v>7056</v>
      </c>
      <c r="E347" s="626" t="s">
        <v>7057</v>
      </c>
      <c r="F347" s="629">
        <v>1232</v>
      </c>
      <c r="G347" s="629">
        <v>199584</v>
      </c>
      <c r="H347" s="629">
        <v>1</v>
      </c>
      <c r="I347" s="629">
        <v>162</v>
      </c>
      <c r="J347" s="629">
        <v>1283</v>
      </c>
      <c r="K347" s="629">
        <v>210412</v>
      </c>
      <c r="L347" s="629">
        <v>1.0542528459195126</v>
      </c>
      <c r="M347" s="629">
        <v>164</v>
      </c>
      <c r="N347" s="629">
        <v>1278</v>
      </c>
      <c r="O347" s="629">
        <v>210870</v>
      </c>
      <c r="P347" s="642">
        <v>1.0565476190476191</v>
      </c>
      <c r="Q347" s="630">
        <v>165</v>
      </c>
    </row>
    <row r="348" spans="1:17" ht="14.4" customHeight="1" x14ac:dyDescent="0.3">
      <c r="A348" s="625" t="s">
        <v>7038</v>
      </c>
      <c r="B348" s="626" t="s">
        <v>7039</v>
      </c>
      <c r="C348" s="626" t="s">
        <v>5155</v>
      </c>
      <c r="D348" s="626" t="s">
        <v>7058</v>
      </c>
      <c r="E348" s="626" t="s">
        <v>7059</v>
      </c>
      <c r="F348" s="629">
        <v>26</v>
      </c>
      <c r="G348" s="629">
        <v>4290</v>
      </c>
      <c r="H348" s="629">
        <v>1</v>
      </c>
      <c r="I348" s="629">
        <v>165</v>
      </c>
      <c r="J348" s="629">
        <v>28</v>
      </c>
      <c r="K348" s="629">
        <v>4676</v>
      </c>
      <c r="L348" s="629">
        <v>1.0899766899766901</v>
      </c>
      <c r="M348" s="629">
        <v>167</v>
      </c>
      <c r="N348" s="629">
        <v>34</v>
      </c>
      <c r="O348" s="629">
        <v>5712</v>
      </c>
      <c r="P348" s="642">
        <v>1.3314685314685315</v>
      </c>
      <c r="Q348" s="630">
        <v>168</v>
      </c>
    </row>
    <row r="349" spans="1:17" ht="14.4" customHeight="1" x14ac:dyDescent="0.3">
      <c r="A349" s="625" t="s">
        <v>7038</v>
      </c>
      <c r="B349" s="626" t="s">
        <v>7039</v>
      </c>
      <c r="C349" s="626" t="s">
        <v>5155</v>
      </c>
      <c r="D349" s="626" t="s">
        <v>7060</v>
      </c>
      <c r="E349" s="626" t="s">
        <v>7061</v>
      </c>
      <c r="F349" s="629">
        <v>24</v>
      </c>
      <c r="G349" s="629">
        <v>3792</v>
      </c>
      <c r="H349" s="629">
        <v>1</v>
      </c>
      <c r="I349" s="629">
        <v>158</v>
      </c>
      <c r="J349" s="629">
        <v>39</v>
      </c>
      <c r="K349" s="629">
        <v>6201</v>
      </c>
      <c r="L349" s="629">
        <v>1.6352848101265822</v>
      </c>
      <c r="M349" s="629">
        <v>159</v>
      </c>
      <c r="N349" s="629">
        <v>43</v>
      </c>
      <c r="O349" s="629">
        <v>6880</v>
      </c>
      <c r="P349" s="642">
        <v>1.8143459915611815</v>
      </c>
      <c r="Q349" s="630">
        <v>160</v>
      </c>
    </row>
    <row r="350" spans="1:17" ht="14.4" customHeight="1" x14ac:dyDescent="0.3">
      <c r="A350" s="625" t="s">
        <v>7038</v>
      </c>
      <c r="B350" s="626" t="s">
        <v>7039</v>
      </c>
      <c r="C350" s="626" t="s">
        <v>5155</v>
      </c>
      <c r="D350" s="626" t="s">
        <v>7062</v>
      </c>
      <c r="E350" s="626" t="s">
        <v>7063</v>
      </c>
      <c r="F350" s="629">
        <v>3</v>
      </c>
      <c r="G350" s="629">
        <v>1560</v>
      </c>
      <c r="H350" s="629">
        <v>1</v>
      </c>
      <c r="I350" s="629">
        <v>520</v>
      </c>
      <c r="J350" s="629">
        <v>3</v>
      </c>
      <c r="K350" s="629">
        <v>1566</v>
      </c>
      <c r="L350" s="629">
        <v>1.0038461538461538</v>
      </c>
      <c r="M350" s="629">
        <v>522</v>
      </c>
      <c r="N350" s="629">
        <v>5</v>
      </c>
      <c r="O350" s="629">
        <v>2625</v>
      </c>
      <c r="P350" s="642">
        <v>1.6826923076923077</v>
      </c>
      <c r="Q350" s="630">
        <v>525</v>
      </c>
    </row>
    <row r="351" spans="1:17" ht="14.4" customHeight="1" x14ac:dyDescent="0.3">
      <c r="A351" s="625" t="s">
        <v>7038</v>
      </c>
      <c r="B351" s="626" t="s">
        <v>7039</v>
      </c>
      <c r="C351" s="626" t="s">
        <v>5155</v>
      </c>
      <c r="D351" s="626" t="s">
        <v>7064</v>
      </c>
      <c r="E351" s="626" t="s">
        <v>7065</v>
      </c>
      <c r="F351" s="629">
        <v>109</v>
      </c>
      <c r="G351" s="629">
        <v>33899</v>
      </c>
      <c r="H351" s="629">
        <v>1</v>
      </c>
      <c r="I351" s="629">
        <v>311</v>
      </c>
      <c r="J351" s="629">
        <v>84</v>
      </c>
      <c r="K351" s="629">
        <v>26292</v>
      </c>
      <c r="L351" s="629">
        <v>0.77559810023894515</v>
      </c>
      <c r="M351" s="629">
        <v>313</v>
      </c>
      <c r="N351" s="629">
        <v>94</v>
      </c>
      <c r="O351" s="629">
        <v>29704</v>
      </c>
      <c r="P351" s="642">
        <v>0.87625003687424408</v>
      </c>
      <c r="Q351" s="630">
        <v>316</v>
      </c>
    </row>
    <row r="352" spans="1:17" ht="14.4" customHeight="1" x14ac:dyDescent="0.3">
      <c r="A352" s="625" t="s">
        <v>7038</v>
      </c>
      <c r="B352" s="626" t="s">
        <v>7039</v>
      </c>
      <c r="C352" s="626" t="s">
        <v>5155</v>
      </c>
      <c r="D352" s="626" t="s">
        <v>7066</v>
      </c>
      <c r="E352" s="626" t="s">
        <v>7067</v>
      </c>
      <c r="F352" s="629">
        <v>55</v>
      </c>
      <c r="G352" s="629">
        <v>23265</v>
      </c>
      <c r="H352" s="629">
        <v>1</v>
      </c>
      <c r="I352" s="629">
        <v>423</v>
      </c>
      <c r="J352" s="629">
        <v>39</v>
      </c>
      <c r="K352" s="629">
        <v>16575</v>
      </c>
      <c r="L352" s="629">
        <v>0.71244358478401026</v>
      </c>
      <c r="M352" s="629">
        <v>425</v>
      </c>
      <c r="N352" s="629">
        <v>34</v>
      </c>
      <c r="O352" s="629">
        <v>14586</v>
      </c>
      <c r="P352" s="642">
        <v>0.62695035460992909</v>
      </c>
      <c r="Q352" s="630">
        <v>429</v>
      </c>
    </row>
    <row r="353" spans="1:17" ht="14.4" customHeight="1" x14ac:dyDescent="0.3">
      <c r="A353" s="625" t="s">
        <v>7038</v>
      </c>
      <c r="B353" s="626" t="s">
        <v>7039</v>
      </c>
      <c r="C353" s="626" t="s">
        <v>5155</v>
      </c>
      <c r="D353" s="626" t="s">
        <v>7068</v>
      </c>
      <c r="E353" s="626" t="s">
        <v>7069</v>
      </c>
      <c r="F353" s="629"/>
      <c r="G353" s="629"/>
      <c r="H353" s="629"/>
      <c r="I353" s="629"/>
      <c r="J353" s="629">
        <v>1</v>
      </c>
      <c r="K353" s="629">
        <v>434</v>
      </c>
      <c r="L353" s="629"/>
      <c r="M353" s="629">
        <v>434</v>
      </c>
      <c r="N353" s="629">
        <v>1</v>
      </c>
      <c r="O353" s="629">
        <v>435</v>
      </c>
      <c r="P353" s="642"/>
      <c r="Q353" s="630">
        <v>435</v>
      </c>
    </row>
    <row r="354" spans="1:17" ht="14.4" customHeight="1" x14ac:dyDescent="0.3">
      <c r="A354" s="625" t="s">
        <v>7038</v>
      </c>
      <c r="B354" s="626" t="s">
        <v>7039</v>
      </c>
      <c r="C354" s="626" t="s">
        <v>5155</v>
      </c>
      <c r="D354" s="626" t="s">
        <v>7070</v>
      </c>
      <c r="E354" s="626" t="s">
        <v>7071</v>
      </c>
      <c r="F354" s="629">
        <v>20</v>
      </c>
      <c r="G354" s="629">
        <v>6740</v>
      </c>
      <c r="H354" s="629">
        <v>1</v>
      </c>
      <c r="I354" s="629">
        <v>337</v>
      </c>
      <c r="J354" s="629">
        <v>98</v>
      </c>
      <c r="K354" s="629">
        <v>33026</v>
      </c>
      <c r="L354" s="629">
        <v>4.9000000000000004</v>
      </c>
      <c r="M354" s="629">
        <v>337</v>
      </c>
      <c r="N354" s="629">
        <v>111</v>
      </c>
      <c r="O354" s="629">
        <v>37518</v>
      </c>
      <c r="P354" s="642">
        <v>5.5664688427299707</v>
      </c>
      <c r="Q354" s="630">
        <v>338</v>
      </c>
    </row>
    <row r="355" spans="1:17" ht="14.4" customHeight="1" x14ac:dyDescent="0.3">
      <c r="A355" s="625" t="s">
        <v>7038</v>
      </c>
      <c r="B355" s="626" t="s">
        <v>7039</v>
      </c>
      <c r="C355" s="626" t="s">
        <v>5155</v>
      </c>
      <c r="D355" s="626" t="s">
        <v>7072</v>
      </c>
      <c r="E355" s="626" t="s">
        <v>7073</v>
      </c>
      <c r="F355" s="629">
        <v>10</v>
      </c>
      <c r="G355" s="629">
        <v>1020</v>
      </c>
      <c r="H355" s="629">
        <v>1</v>
      </c>
      <c r="I355" s="629">
        <v>102</v>
      </c>
      <c r="J355" s="629">
        <v>7</v>
      </c>
      <c r="K355" s="629">
        <v>714</v>
      </c>
      <c r="L355" s="629">
        <v>0.7</v>
      </c>
      <c r="M355" s="629">
        <v>102</v>
      </c>
      <c r="N355" s="629">
        <v>16</v>
      </c>
      <c r="O355" s="629">
        <v>1648</v>
      </c>
      <c r="P355" s="642">
        <v>1.615686274509804</v>
      </c>
      <c r="Q355" s="630">
        <v>103</v>
      </c>
    </row>
    <row r="356" spans="1:17" ht="14.4" customHeight="1" x14ac:dyDescent="0.3">
      <c r="A356" s="625" t="s">
        <v>7038</v>
      </c>
      <c r="B356" s="626" t="s">
        <v>7039</v>
      </c>
      <c r="C356" s="626" t="s">
        <v>5155</v>
      </c>
      <c r="D356" s="626" t="s">
        <v>7074</v>
      </c>
      <c r="E356" s="626" t="s">
        <v>7075</v>
      </c>
      <c r="F356" s="629">
        <v>1</v>
      </c>
      <c r="G356" s="629">
        <v>222</v>
      </c>
      <c r="H356" s="629">
        <v>1</v>
      </c>
      <c r="I356" s="629">
        <v>222</v>
      </c>
      <c r="J356" s="629">
        <v>3</v>
      </c>
      <c r="K356" s="629">
        <v>666</v>
      </c>
      <c r="L356" s="629">
        <v>3</v>
      </c>
      <c r="M356" s="629">
        <v>222</v>
      </c>
      <c r="N356" s="629"/>
      <c r="O356" s="629"/>
      <c r="P356" s="642"/>
      <c r="Q356" s="630"/>
    </row>
    <row r="357" spans="1:17" ht="14.4" customHeight="1" x14ac:dyDescent="0.3">
      <c r="A357" s="625" t="s">
        <v>7038</v>
      </c>
      <c r="B357" s="626" t="s">
        <v>7039</v>
      </c>
      <c r="C357" s="626" t="s">
        <v>5155</v>
      </c>
      <c r="D357" s="626" t="s">
        <v>6455</v>
      </c>
      <c r="E357" s="626" t="s">
        <v>6456</v>
      </c>
      <c r="F357" s="629">
        <v>1</v>
      </c>
      <c r="G357" s="629">
        <v>107</v>
      </c>
      <c r="H357" s="629">
        <v>1</v>
      </c>
      <c r="I357" s="629">
        <v>107</v>
      </c>
      <c r="J357" s="629">
        <v>3</v>
      </c>
      <c r="K357" s="629">
        <v>321</v>
      </c>
      <c r="L357" s="629">
        <v>3</v>
      </c>
      <c r="M357" s="629">
        <v>107</v>
      </c>
      <c r="N357" s="629"/>
      <c r="O357" s="629"/>
      <c r="P357" s="642"/>
      <c r="Q357" s="630"/>
    </row>
    <row r="358" spans="1:17" ht="14.4" customHeight="1" x14ac:dyDescent="0.3">
      <c r="A358" s="625" t="s">
        <v>7038</v>
      </c>
      <c r="B358" s="626" t="s">
        <v>7039</v>
      </c>
      <c r="C358" s="626" t="s">
        <v>5155</v>
      </c>
      <c r="D358" s="626" t="s">
        <v>7076</v>
      </c>
      <c r="E358" s="626" t="s">
        <v>7077</v>
      </c>
      <c r="F358" s="629">
        <v>1</v>
      </c>
      <c r="G358" s="629">
        <v>357</v>
      </c>
      <c r="H358" s="629">
        <v>1</v>
      </c>
      <c r="I358" s="629">
        <v>357</v>
      </c>
      <c r="J358" s="629">
        <v>4</v>
      </c>
      <c r="K358" s="629">
        <v>1444</v>
      </c>
      <c r="L358" s="629">
        <v>4.0448179271708682</v>
      </c>
      <c r="M358" s="629">
        <v>361</v>
      </c>
      <c r="N358" s="629">
        <v>2</v>
      </c>
      <c r="O358" s="629">
        <v>730</v>
      </c>
      <c r="P358" s="642">
        <v>2.0448179271708682</v>
      </c>
      <c r="Q358" s="630">
        <v>365</v>
      </c>
    </row>
    <row r="359" spans="1:17" ht="14.4" customHeight="1" x14ac:dyDescent="0.3">
      <c r="A359" s="625" t="s">
        <v>7038</v>
      </c>
      <c r="B359" s="626" t="s">
        <v>7039</v>
      </c>
      <c r="C359" s="626" t="s">
        <v>5155</v>
      </c>
      <c r="D359" s="626" t="s">
        <v>6462</v>
      </c>
      <c r="E359" s="626" t="s">
        <v>6463</v>
      </c>
      <c r="F359" s="629">
        <v>1</v>
      </c>
      <c r="G359" s="629">
        <v>36</v>
      </c>
      <c r="H359" s="629">
        <v>1</v>
      </c>
      <c r="I359" s="629">
        <v>36</v>
      </c>
      <c r="J359" s="629">
        <v>2</v>
      </c>
      <c r="K359" s="629">
        <v>72</v>
      </c>
      <c r="L359" s="629">
        <v>2</v>
      </c>
      <c r="M359" s="629">
        <v>36</v>
      </c>
      <c r="N359" s="629"/>
      <c r="O359" s="629"/>
      <c r="P359" s="642"/>
      <c r="Q359" s="630"/>
    </row>
    <row r="360" spans="1:17" ht="14.4" customHeight="1" x14ac:dyDescent="0.3">
      <c r="A360" s="625" t="s">
        <v>7038</v>
      </c>
      <c r="B360" s="626" t="s">
        <v>7039</v>
      </c>
      <c r="C360" s="626" t="s">
        <v>5155</v>
      </c>
      <c r="D360" s="626" t="s">
        <v>6464</v>
      </c>
      <c r="E360" s="626" t="s">
        <v>6465</v>
      </c>
      <c r="F360" s="629"/>
      <c r="G360" s="629"/>
      <c r="H360" s="629"/>
      <c r="I360" s="629"/>
      <c r="J360" s="629"/>
      <c r="K360" s="629"/>
      <c r="L360" s="629"/>
      <c r="M360" s="629"/>
      <c r="N360" s="629">
        <v>1</v>
      </c>
      <c r="O360" s="629">
        <v>167</v>
      </c>
      <c r="P360" s="642"/>
      <c r="Q360" s="630">
        <v>167</v>
      </c>
    </row>
    <row r="361" spans="1:17" ht="14.4" customHeight="1" x14ac:dyDescent="0.3">
      <c r="A361" s="625" t="s">
        <v>7038</v>
      </c>
      <c r="B361" s="626" t="s">
        <v>7039</v>
      </c>
      <c r="C361" s="626" t="s">
        <v>5155</v>
      </c>
      <c r="D361" s="626" t="s">
        <v>6468</v>
      </c>
      <c r="E361" s="626" t="s">
        <v>6469</v>
      </c>
      <c r="F361" s="629">
        <v>5</v>
      </c>
      <c r="G361" s="629">
        <v>3280</v>
      </c>
      <c r="H361" s="629">
        <v>1</v>
      </c>
      <c r="I361" s="629">
        <v>656</v>
      </c>
      <c r="J361" s="629">
        <v>3</v>
      </c>
      <c r="K361" s="629">
        <v>1980</v>
      </c>
      <c r="L361" s="629">
        <v>0.60365853658536583</v>
      </c>
      <c r="M361" s="629">
        <v>660</v>
      </c>
      <c r="N361" s="629">
        <v>1</v>
      </c>
      <c r="O361" s="629">
        <v>664</v>
      </c>
      <c r="P361" s="642">
        <v>0.20243902439024392</v>
      </c>
      <c r="Q361" s="630">
        <v>664</v>
      </c>
    </row>
    <row r="362" spans="1:17" ht="14.4" customHeight="1" x14ac:dyDescent="0.3">
      <c r="A362" s="625" t="s">
        <v>7038</v>
      </c>
      <c r="B362" s="626" t="s">
        <v>7039</v>
      </c>
      <c r="C362" s="626" t="s">
        <v>5155</v>
      </c>
      <c r="D362" s="626" t="s">
        <v>6470</v>
      </c>
      <c r="E362" s="626" t="s">
        <v>6471</v>
      </c>
      <c r="F362" s="629">
        <v>10</v>
      </c>
      <c r="G362" s="629">
        <v>780</v>
      </c>
      <c r="H362" s="629">
        <v>1</v>
      </c>
      <c r="I362" s="629">
        <v>78</v>
      </c>
      <c r="J362" s="629">
        <v>8</v>
      </c>
      <c r="K362" s="629">
        <v>624</v>
      </c>
      <c r="L362" s="629">
        <v>0.8</v>
      </c>
      <c r="M362" s="629">
        <v>78</v>
      </c>
      <c r="N362" s="629">
        <v>2</v>
      </c>
      <c r="O362" s="629">
        <v>158</v>
      </c>
      <c r="P362" s="642">
        <v>0.20256410256410257</v>
      </c>
      <c r="Q362" s="630">
        <v>79</v>
      </c>
    </row>
    <row r="363" spans="1:17" ht="14.4" customHeight="1" x14ac:dyDescent="0.3">
      <c r="A363" s="625" t="s">
        <v>7038</v>
      </c>
      <c r="B363" s="626" t="s">
        <v>7039</v>
      </c>
      <c r="C363" s="626" t="s">
        <v>5155</v>
      </c>
      <c r="D363" s="626" t="s">
        <v>7078</v>
      </c>
      <c r="E363" s="626" t="s">
        <v>7079</v>
      </c>
      <c r="F363" s="629">
        <v>7</v>
      </c>
      <c r="G363" s="629">
        <v>798</v>
      </c>
      <c r="H363" s="629">
        <v>1</v>
      </c>
      <c r="I363" s="629">
        <v>114</v>
      </c>
      <c r="J363" s="629">
        <v>7</v>
      </c>
      <c r="K363" s="629">
        <v>805</v>
      </c>
      <c r="L363" s="629">
        <v>1.0087719298245614</v>
      </c>
      <c r="M363" s="629">
        <v>115</v>
      </c>
      <c r="N363" s="629">
        <v>4</v>
      </c>
      <c r="O363" s="629">
        <v>460</v>
      </c>
      <c r="P363" s="642">
        <v>0.5764411027568922</v>
      </c>
      <c r="Q363" s="630">
        <v>115</v>
      </c>
    </row>
    <row r="364" spans="1:17" ht="14.4" customHeight="1" x14ac:dyDescent="0.3">
      <c r="A364" s="625" t="s">
        <v>7038</v>
      </c>
      <c r="B364" s="626" t="s">
        <v>7039</v>
      </c>
      <c r="C364" s="626" t="s">
        <v>5155</v>
      </c>
      <c r="D364" s="626" t="s">
        <v>7080</v>
      </c>
      <c r="E364" s="626" t="s">
        <v>7081</v>
      </c>
      <c r="F364" s="629">
        <v>1</v>
      </c>
      <c r="G364" s="629">
        <v>135</v>
      </c>
      <c r="H364" s="629">
        <v>1</v>
      </c>
      <c r="I364" s="629">
        <v>135</v>
      </c>
      <c r="J364" s="629">
        <v>1</v>
      </c>
      <c r="K364" s="629">
        <v>135</v>
      </c>
      <c r="L364" s="629">
        <v>1</v>
      </c>
      <c r="M364" s="629">
        <v>135</v>
      </c>
      <c r="N364" s="629">
        <v>1</v>
      </c>
      <c r="O364" s="629">
        <v>136</v>
      </c>
      <c r="P364" s="642">
        <v>1.0074074074074073</v>
      </c>
      <c r="Q364" s="630">
        <v>136</v>
      </c>
    </row>
    <row r="365" spans="1:17" ht="14.4" customHeight="1" x14ac:dyDescent="0.3">
      <c r="A365" s="625" t="s">
        <v>7038</v>
      </c>
      <c r="B365" s="626" t="s">
        <v>7039</v>
      </c>
      <c r="C365" s="626" t="s">
        <v>5155</v>
      </c>
      <c r="D365" s="626" t="s">
        <v>7082</v>
      </c>
      <c r="E365" s="626" t="s">
        <v>7083</v>
      </c>
      <c r="F365" s="629">
        <v>66</v>
      </c>
      <c r="G365" s="629">
        <v>18348</v>
      </c>
      <c r="H365" s="629">
        <v>1</v>
      </c>
      <c r="I365" s="629">
        <v>278</v>
      </c>
      <c r="J365" s="629">
        <v>81</v>
      </c>
      <c r="K365" s="629">
        <v>22680</v>
      </c>
      <c r="L365" s="629">
        <v>1.2361020274689341</v>
      </c>
      <c r="M365" s="629">
        <v>280</v>
      </c>
      <c r="N365" s="629">
        <v>52</v>
      </c>
      <c r="O365" s="629">
        <v>14612</v>
      </c>
      <c r="P365" s="642">
        <v>0.79638107695661653</v>
      </c>
      <c r="Q365" s="630">
        <v>281</v>
      </c>
    </row>
    <row r="366" spans="1:17" ht="14.4" customHeight="1" x14ac:dyDescent="0.3">
      <c r="A366" s="625" t="s">
        <v>7038</v>
      </c>
      <c r="B366" s="626" t="s">
        <v>7039</v>
      </c>
      <c r="C366" s="626" t="s">
        <v>5155</v>
      </c>
      <c r="D366" s="626" t="s">
        <v>7084</v>
      </c>
      <c r="E366" s="626" t="s">
        <v>7085</v>
      </c>
      <c r="F366" s="629">
        <v>4</v>
      </c>
      <c r="G366" s="629">
        <v>960</v>
      </c>
      <c r="H366" s="629">
        <v>1</v>
      </c>
      <c r="I366" s="629">
        <v>240</v>
      </c>
      <c r="J366" s="629">
        <v>1</v>
      </c>
      <c r="K366" s="629">
        <v>242</v>
      </c>
      <c r="L366" s="629">
        <v>0.25208333333333333</v>
      </c>
      <c r="M366" s="629">
        <v>242</v>
      </c>
      <c r="N366" s="629">
        <v>1</v>
      </c>
      <c r="O366" s="629">
        <v>243</v>
      </c>
      <c r="P366" s="642">
        <v>0.25312499999999999</v>
      </c>
      <c r="Q366" s="630">
        <v>243</v>
      </c>
    </row>
    <row r="367" spans="1:17" ht="14.4" customHeight="1" x14ac:dyDescent="0.3">
      <c r="A367" s="625" t="s">
        <v>7038</v>
      </c>
      <c r="B367" s="626" t="s">
        <v>7039</v>
      </c>
      <c r="C367" s="626" t="s">
        <v>5155</v>
      </c>
      <c r="D367" s="626" t="s">
        <v>7086</v>
      </c>
      <c r="E367" s="626" t="s">
        <v>7087</v>
      </c>
      <c r="F367" s="629">
        <v>25</v>
      </c>
      <c r="G367" s="629">
        <v>11275</v>
      </c>
      <c r="H367" s="629">
        <v>1</v>
      </c>
      <c r="I367" s="629">
        <v>451</v>
      </c>
      <c r="J367" s="629">
        <v>28</v>
      </c>
      <c r="K367" s="629">
        <v>12684</v>
      </c>
      <c r="L367" s="629">
        <v>1.1249667405764967</v>
      </c>
      <c r="M367" s="629">
        <v>453</v>
      </c>
      <c r="N367" s="629">
        <v>24</v>
      </c>
      <c r="O367" s="629">
        <v>10944</v>
      </c>
      <c r="P367" s="642">
        <v>0.97064301552106436</v>
      </c>
      <c r="Q367" s="630">
        <v>456</v>
      </c>
    </row>
    <row r="368" spans="1:17" ht="14.4" customHeight="1" x14ac:dyDescent="0.3">
      <c r="A368" s="625" t="s">
        <v>7038</v>
      </c>
      <c r="B368" s="626" t="s">
        <v>7039</v>
      </c>
      <c r="C368" s="626" t="s">
        <v>5155</v>
      </c>
      <c r="D368" s="626" t="s">
        <v>6472</v>
      </c>
      <c r="E368" s="626" t="s">
        <v>6473</v>
      </c>
      <c r="F368" s="629">
        <v>1</v>
      </c>
      <c r="G368" s="629">
        <v>452</v>
      </c>
      <c r="H368" s="629">
        <v>1</v>
      </c>
      <c r="I368" s="629">
        <v>452</v>
      </c>
      <c r="J368" s="629">
        <v>4</v>
      </c>
      <c r="K368" s="629">
        <v>1816</v>
      </c>
      <c r="L368" s="629">
        <v>4.0176991150442474</v>
      </c>
      <c r="M368" s="629">
        <v>454</v>
      </c>
      <c r="N368" s="629"/>
      <c r="O368" s="629"/>
      <c r="P368" s="642"/>
      <c r="Q368" s="630"/>
    </row>
    <row r="369" spans="1:17" ht="14.4" customHeight="1" x14ac:dyDescent="0.3">
      <c r="A369" s="625" t="s">
        <v>7038</v>
      </c>
      <c r="B369" s="626" t="s">
        <v>7039</v>
      </c>
      <c r="C369" s="626" t="s">
        <v>5155</v>
      </c>
      <c r="D369" s="626" t="s">
        <v>7088</v>
      </c>
      <c r="E369" s="626" t="s">
        <v>7089</v>
      </c>
      <c r="F369" s="629">
        <v>57</v>
      </c>
      <c r="G369" s="629">
        <v>22515</v>
      </c>
      <c r="H369" s="629">
        <v>1</v>
      </c>
      <c r="I369" s="629">
        <v>395</v>
      </c>
      <c r="J369" s="629">
        <v>59</v>
      </c>
      <c r="K369" s="629">
        <v>23541</v>
      </c>
      <c r="L369" s="629">
        <v>1.0455696202531646</v>
      </c>
      <c r="M369" s="629">
        <v>399</v>
      </c>
      <c r="N369" s="629">
        <v>74</v>
      </c>
      <c r="O369" s="629">
        <v>29896</v>
      </c>
      <c r="P369" s="642">
        <v>1.3278258938485454</v>
      </c>
      <c r="Q369" s="630">
        <v>404</v>
      </c>
    </row>
    <row r="370" spans="1:17" ht="14.4" customHeight="1" x14ac:dyDescent="0.3">
      <c r="A370" s="625" t="s">
        <v>7038</v>
      </c>
      <c r="B370" s="626" t="s">
        <v>7039</v>
      </c>
      <c r="C370" s="626" t="s">
        <v>5155</v>
      </c>
      <c r="D370" s="626" t="s">
        <v>7090</v>
      </c>
      <c r="E370" s="626" t="s">
        <v>7091</v>
      </c>
      <c r="F370" s="629">
        <v>86</v>
      </c>
      <c r="G370" s="629">
        <v>29498</v>
      </c>
      <c r="H370" s="629">
        <v>1</v>
      </c>
      <c r="I370" s="629">
        <v>343</v>
      </c>
      <c r="J370" s="629">
        <v>99</v>
      </c>
      <c r="K370" s="629">
        <v>34155</v>
      </c>
      <c r="L370" s="629">
        <v>1.1578751101769611</v>
      </c>
      <c r="M370" s="629">
        <v>345</v>
      </c>
      <c r="N370" s="629">
        <v>77</v>
      </c>
      <c r="O370" s="629">
        <v>26796</v>
      </c>
      <c r="P370" s="642">
        <v>0.90840056953013759</v>
      </c>
      <c r="Q370" s="630">
        <v>348</v>
      </c>
    </row>
    <row r="371" spans="1:17" ht="14.4" customHeight="1" x14ac:dyDescent="0.3">
      <c r="A371" s="625" t="s">
        <v>7038</v>
      </c>
      <c r="B371" s="626" t="s">
        <v>7039</v>
      </c>
      <c r="C371" s="626" t="s">
        <v>5155</v>
      </c>
      <c r="D371" s="626" t="s">
        <v>7092</v>
      </c>
      <c r="E371" s="626" t="s">
        <v>7093</v>
      </c>
      <c r="F371" s="629"/>
      <c r="G371" s="629"/>
      <c r="H371" s="629"/>
      <c r="I371" s="629"/>
      <c r="J371" s="629">
        <v>1</v>
      </c>
      <c r="K371" s="629">
        <v>2874</v>
      </c>
      <c r="L371" s="629"/>
      <c r="M371" s="629">
        <v>2874</v>
      </c>
      <c r="N371" s="629">
        <v>1</v>
      </c>
      <c r="O371" s="629">
        <v>2886</v>
      </c>
      <c r="P371" s="642"/>
      <c r="Q371" s="630">
        <v>2886</v>
      </c>
    </row>
    <row r="372" spans="1:17" ht="14.4" customHeight="1" x14ac:dyDescent="0.3">
      <c r="A372" s="625" t="s">
        <v>7038</v>
      </c>
      <c r="B372" s="626" t="s">
        <v>7039</v>
      </c>
      <c r="C372" s="626" t="s">
        <v>5155</v>
      </c>
      <c r="D372" s="626" t="s">
        <v>6437</v>
      </c>
      <c r="E372" s="626" t="s">
        <v>6438</v>
      </c>
      <c r="F372" s="629"/>
      <c r="G372" s="629"/>
      <c r="H372" s="629"/>
      <c r="I372" s="629"/>
      <c r="J372" s="629">
        <v>2</v>
      </c>
      <c r="K372" s="629">
        <v>2472</v>
      </c>
      <c r="L372" s="629"/>
      <c r="M372" s="629">
        <v>1236</v>
      </c>
      <c r="N372" s="629">
        <v>1</v>
      </c>
      <c r="O372" s="629">
        <v>1245</v>
      </c>
      <c r="P372" s="642"/>
      <c r="Q372" s="630">
        <v>1245</v>
      </c>
    </row>
    <row r="373" spans="1:17" ht="14.4" customHeight="1" x14ac:dyDescent="0.3">
      <c r="A373" s="625" t="s">
        <v>7038</v>
      </c>
      <c r="B373" s="626" t="s">
        <v>7039</v>
      </c>
      <c r="C373" s="626" t="s">
        <v>5155</v>
      </c>
      <c r="D373" s="626" t="s">
        <v>6439</v>
      </c>
      <c r="E373" s="626" t="s">
        <v>6440</v>
      </c>
      <c r="F373" s="629"/>
      <c r="G373" s="629"/>
      <c r="H373" s="629"/>
      <c r="I373" s="629"/>
      <c r="J373" s="629">
        <v>11</v>
      </c>
      <c r="K373" s="629">
        <v>24431</v>
      </c>
      <c r="L373" s="629"/>
      <c r="M373" s="629">
        <v>2221</v>
      </c>
      <c r="N373" s="629">
        <v>2</v>
      </c>
      <c r="O373" s="629">
        <v>4466</v>
      </c>
      <c r="P373" s="642"/>
      <c r="Q373" s="630">
        <v>2233</v>
      </c>
    </row>
    <row r="374" spans="1:17" ht="14.4" customHeight="1" x14ac:dyDescent="0.3">
      <c r="A374" s="625" t="s">
        <v>7038</v>
      </c>
      <c r="B374" s="626" t="s">
        <v>7039</v>
      </c>
      <c r="C374" s="626" t="s">
        <v>5155</v>
      </c>
      <c r="D374" s="626" t="s">
        <v>6445</v>
      </c>
      <c r="E374" s="626" t="s">
        <v>6446</v>
      </c>
      <c r="F374" s="629"/>
      <c r="G374" s="629"/>
      <c r="H374" s="629"/>
      <c r="I374" s="629"/>
      <c r="J374" s="629">
        <v>8</v>
      </c>
      <c r="K374" s="629">
        <v>8000</v>
      </c>
      <c r="L374" s="629"/>
      <c r="M374" s="629">
        <v>1000</v>
      </c>
      <c r="N374" s="629">
        <v>2</v>
      </c>
      <c r="O374" s="629">
        <v>2004</v>
      </c>
      <c r="P374" s="642"/>
      <c r="Q374" s="630">
        <v>1002</v>
      </c>
    </row>
    <row r="375" spans="1:17" ht="14.4" customHeight="1" x14ac:dyDescent="0.3">
      <c r="A375" s="625" t="s">
        <v>7094</v>
      </c>
      <c r="B375" s="626" t="s">
        <v>760</v>
      </c>
      <c r="C375" s="626" t="s">
        <v>5155</v>
      </c>
      <c r="D375" s="626" t="s">
        <v>7095</v>
      </c>
      <c r="E375" s="626" t="s">
        <v>7096</v>
      </c>
      <c r="F375" s="629">
        <v>975</v>
      </c>
      <c r="G375" s="629">
        <v>154050</v>
      </c>
      <c r="H375" s="629">
        <v>1</v>
      </c>
      <c r="I375" s="629">
        <v>158</v>
      </c>
      <c r="J375" s="629">
        <v>1116</v>
      </c>
      <c r="K375" s="629">
        <v>176328</v>
      </c>
      <c r="L375" s="629">
        <v>1.1446153846153846</v>
      </c>
      <c r="M375" s="629">
        <v>158</v>
      </c>
      <c r="N375" s="629">
        <v>1235</v>
      </c>
      <c r="O375" s="629">
        <v>196365</v>
      </c>
      <c r="P375" s="642">
        <v>1.2746835443037974</v>
      </c>
      <c r="Q375" s="630">
        <v>159</v>
      </c>
    </row>
    <row r="376" spans="1:17" ht="14.4" customHeight="1" x14ac:dyDescent="0.3">
      <c r="A376" s="625" t="s">
        <v>7094</v>
      </c>
      <c r="B376" s="626" t="s">
        <v>760</v>
      </c>
      <c r="C376" s="626" t="s">
        <v>5155</v>
      </c>
      <c r="D376" s="626" t="s">
        <v>7097</v>
      </c>
      <c r="E376" s="626" t="s">
        <v>7098</v>
      </c>
      <c r="F376" s="629">
        <v>633</v>
      </c>
      <c r="G376" s="629">
        <v>52539</v>
      </c>
      <c r="H376" s="629">
        <v>1</v>
      </c>
      <c r="I376" s="629">
        <v>83</v>
      </c>
      <c r="J376" s="629">
        <v>722</v>
      </c>
      <c r="K376" s="629">
        <v>59926</v>
      </c>
      <c r="L376" s="629">
        <v>1.1406003159557663</v>
      </c>
      <c r="M376" s="629">
        <v>83</v>
      </c>
      <c r="N376" s="629">
        <v>816</v>
      </c>
      <c r="O376" s="629">
        <v>68544</v>
      </c>
      <c r="P376" s="642">
        <v>1.3046308456575115</v>
      </c>
      <c r="Q376" s="630">
        <v>84</v>
      </c>
    </row>
    <row r="377" spans="1:17" ht="14.4" customHeight="1" x14ac:dyDescent="0.3">
      <c r="A377" s="625" t="s">
        <v>7094</v>
      </c>
      <c r="B377" s="626" t="s">
        <v>760</v>
      </c>
      <c r="C377" s="626" t="s">
        <v>5155</v>
      </c>
      <c r="D377" s="626" t="s">
        <v>7099</v>
      </c>
      <c r="E377" s="626" t="s">
        <v>7100</v>
      </c>
      <c r="F377" s="629">
        <v>4</v>
      </c>
      <c r="G377" s="629">
        <v>376</v>
      </c>
      <c r="H377" s="629">
        <v>1</v>
      </c>
      <c r="I377" s="629">
        <v>94</v>
      </c>
      <c r="J377" s="629">
        <v>2</v>
      </c>
      <c r="K377" s="629">
        <v>190</v>
      </c>
      <c r="L377" s="629">
        <v>0.50531914893617025</v>
      </c>
      <c r="M377" s="629">
        <v>95</v>
      </c>
      <c r="N377" s="629">
        <v>8</v>
      </c>
      <c r="O377" s="629">
        <v>768</v>
      </c>
      <c r="P377" s="642">
        <v>2.0425531914893615</v>
      </c>
      <c r="Q377" s="630">
        <v>96</v>
      </c>
    </row>
    <row r="378" spans="1:17" ht="14.4" customHeight="1" x14ac:dyDescent="0.3">
      <c r="A378" s="625" t="s">
        <v>7094</v>
      </c>
      <c r="B378" s="626" t="s">
        <v>760</v>
      </c>
      <c r="C378" s="626" t="s">
        <v>5155</v>
      </c>
      <c r="D378" s="626" t="s">
        <v>7101</v>
      </c>
      <c r="E378" s="626" t="s">
        <v>7102</v>
      </c>
      <c r="F378" s="629"/>
      <c r="G378" s="629"/>
      <c r="H378" s="629"/>
      <c r="I378" s="629"/>
      <c r="J378" s="629">
        <v>4</v>
      </c>
      <c r="K378" s="629">
        <v>156</v>
      </c>
      <c r="L378" s="629"/>
      <c r="M378" s="629">
        <v>39</v>
      </c>
      <c r="N378" s="629"/>
      <c r="O378" s="629"/>
      <c r="P378" s="642"/>
      <c r="Q378" s="630"/>
    </row>
    <row r="379" spans="1:17" ht="14.4" customHeight="1" x14ac:dyDescent="0.3">
      <c r="A379" s="625" t="s">
        <v>7094</v>
      </c>
      <c r="B379" s="626" t="s">
        <v>760</v>
      </c>
      <c r="C379" s="626" t="s">
        <v>5155</v>
      </c>
      <c r="D379" s="626" t="s">
        <v>7103</v>
      </c>
      <c r="E379" s="626" t="s">
        <v>7104</v>
      </c>
      <c r="F379" s="629">
        <v>35</v>
      </c>
      <c r="G379" s="629">
        <v>40670</v>
      </c>
      <c r="H379" s="629">
        <v>1</v>
      </c>
      <c r="I379" s="629">
        <v>1162</v>
      </c>
      <c r="J379" s="629">
        <v>13</v>
      </c>
      <c r="K379" s="629">
        <v>15132</v>
      </c>
      <c r="L379" s="629">
        <v>0.37206786328989427</v>
      </c>
      <c r="M379" s="629">
        <v>1164</v>
      </c>
      <c r="N379" s="629">
        <v>270</v>
      </c>
      <c r="O379" s="629">
        <v>314550</v>
      </c>
      <c r="P379" s="642">
        <v>7.7342021145807722</v>
      </c>
      <c r="Q379" s="630">
        <v>1165</v>
      </c>
    </row>
    <row r="380" spans="1:17" ht="14.4" customHeight="1" x14ac:dyDescent="0.3">
      <c r="A380" s="625" t="s">
        <v>7094</v>
      </c>
      <c r="B380" s="626" t="s">
        <v>760</v>
      </c>
      <c r="C380" s="626" t="s">
        <v>5155</v>
      </c>
      <c r="D380" s="626" t="s">
        <v>7105</v>
      </c>
      <c r="E380" s="626" t="s">
        <v>7106</v>
      </c>
      <c r="F380" s="629"/>
      <c r="G380" s="629"/>
      <c r="H380" s="629"/>
      <c r="I380" s="629"/>
      <c r="J380" s="629"/>
      <c r="K380" s="629"/>
      <c r="L380" s="629"/>
      <c r="M380" s="629"/>
      <c r="N380" s="629">
        <v>1</v>
      </c>
      <c r="O380" s="629">
        <v>28</v>
      </c>
      <c r="P380" s="642"/>
      <c r="Q380" s="630">
        <v>28</v>
      </c>
    </row>
    <row r="381" spans="1:17" ht="14.4" customHeight="1" x14ac:dyDescent="0.3">
      <c r="A381" s="625" t="s">
        <v>7094</v>
      </c>
      <c r="B381" s="626" t="s">
        <v>760</v>
      </c>
      <c r="C381" s="626" t="s">
        <v>5155</v>
      </c>
      <c r="D381" s="626" t="s">
        <v>7107</v>
      </c>
      <c r="E381" s="626" t="s">
        <v>7108</v>
      </c>
      <c r="F381" s="629">
        <v>407</v>
      </c>
      <c r="G381" s="629">
        <v>15466</v>
      </c>
      <c r="H381" s="629">
        <v>1</v>
      </c>
      <c r="I381" s="629">
        <v>38</v>
      </c>
      <c r="J381" s="629">
        <v>559</v>
      </c>
      <c r="K381" s="629">
        <v>21801</v>
      </c>
      <c r="L381" s="629">
        <v>1.4096081727660674</v>
      </c>
      <c r="M381" s="629">
        <v>39</v>
      </c>
      <c r="N381" s="629">
        <v>517</v>
      </c>
      <c r="O381" s="629">
        <v>20163</v>
      </c>
      <c r="P381" s="642">
        <v>1.3036984352773826</v>
      </c>
      <c r="Q381" s="630">
        <v>39</v>
      </c>
    </row>
    <row r="382" spans="1:17" ht="14.4" customHeight="1" x14ac:dyDescent="0.3">
      <c r="A382" s="625" t="s">
        <v>7094</v>
      </c>
      <c r="B382" s="626" t="s">
        <v>760</v>
      </c>
      <c r="C382" s="626" t="s">
        <v>5155</v>
      </c>
      <c r="D382" s="626" t="s">
        <v>7109</v>
      </c>
      <c r="E382" s="626" t="s">
        <v>7110</v>
      </c>
      <c r="F382" s="629">
        <v>1</v>
      </c>
      <c r="G382" s="629">
        <v>403</v>
      </c>
      <c r="H382" s="629">
        <v>1</v>
      </c>
      <c r="I382" s="629">
        <v>403</v>
      </c>
      <c r="J382" s="629"/>
      <c r="K382" s="629"/>
      <c r="L382" s="629"/>
      <c r="M382" s="629"/>
      <c r="N382" s="629"/>
      <c r="O382" s="629"/>
      <c r="P382" s="642"/>
      <c r="Q382" s="630"/>
    </row>
    <row r="383" spans="1:17" ht="14.4" customHeight="1" x14ac:dyDescent="0.3">
      <c r="A383" s="625" t="s">
        <v>7094</v>
      </c>
      <c r="B383" s="626" t="s">
        <v>760</v>
      </c>
      <c r="C383" s="626" t="s">
        <v>5155</v>
      </c>
      <c r="D383" s="626" t="s">
        <v>7111</v>
      </c>
      <c r="E383" s="626" t="s">
        <v>7112</v>
      </c>
      <c r="F383" s="629">
        <v>135</v>
      </c>
      <c r="G383" s="629">
        <v>5265</v>
      </c>
      <c r="H383" s="629">
        <v>1</v>
      </c>
      <c r="I383" s="629">
        <v>39</v>
      </c>
      <c r="J383" s="629">
        <v>168</v>
      </c>
      <c r="K383" s="629">
        <v>6720</v>
      </c>
      <c r="L383" s="629">
        <v>1.2763532763532763</v>
      </c>
      <c r="M383" s="629">
        <v>40</v>
      </c>
      <c r="N383" s="629">
        <v>236</v>
      </c>
      <c r="O383" s="629">
        <v>9440</v>
      </c>
      <c r="P383" s="642">
        <v>1.7929724596391263</v>
      </c>
      <c r="Q383" s="630">
        <v>40</v>
      </c>
    </row>
    <row r="384" spans="1:17" ht="14.4" customHeight="1" x14ac:dyDescent="0.3">
      <c r="A384" s="625" t="s">
        <v>7094</v>
      </c>
      <c r="B384" s="626" t="s">
        <v>760</v>
      </c>
      <c r="C384" s="626" t="s">
        <v>5155</v>
      </c>
      <c r="D384" s="626" t="s">
        <v>7113</v>
      </c>
      <c r="E384" s="626" t="s">
        <v>7114</v>
      </c>
      <c r="F384" s="629">
        <v>1615</v>
      </c>
      <c r="G384" s="629">
        <v>179265</v>
      </c>
      <c r="H384" s="629">
        <v>1</v>
      </c>
      <c r="I384" s="629">
        <v>111</v>
      </c>
      <c r="J384" s="629">
        <v>1809</v>
      </c>
      <c r="K384" s="629">
        <v>202608</v>
      </c>
      <c r="L384" s="629">
        <v>1.1302150447661283</v>
      </c>
      <c r="M384" s="629">
        <v>112</v>
      </c>
      <c r="N384" s="629">
        <v>1940</v>
      </c>
      <c r="O384" s="629">
        <v>219220</v>
      </c>
      <c r="P384" s="642">
        <v>1.2228823250495078</v>
      </c>
      <c r="Q384" s="630">
        <v>113</v>
      </c>
    </row>
    <row r="385" spans="1:17" ht="14.4" customHeight="1" x14ac:dyDescent="0.3">
      <c r="A385" s="625" t="s">
        <v>7094</v>
      </c>
      <c r="B385" s="626" t="s">
        <v>760</v>
      </c>
      <c r="C385" s="626" t="s">
        <v>5155</v>
      </c>
      <c r="D385" s="626" t="s">
        <v>7115</v>
      </c>
      <c r="E385" s="626" t="s">
        <v>7116</v>
      </c>
      <c r="F385" s="629">
        <v>159</v>
      </c>
      <c r="G385" s="629">
        <v>3339</v>
      </c>
      <c r="H385" s="629">
        <v>1</v>
      </c>
      <c r="I385" s="629">
        <v>21</v>
      </c>
      <c r="J385" s="629">
        <v>167</v>
      </c>
      <c r="K385" s="629">
        <v>3507</v>
      </c>
      <c r="L385" s="629">
        <v>1.050314465408805</v>
      </c>
      <c r="M385" s="629">
        <v>21</v>
      </c>
      <c r="N385" s="629">
        <v>165</v>
      </c>
      <c r="O385" s="629">
        <v>3465</v>
      </c>
      <c r="P385" s="642">
        <v>1.0377358490566038</v>
      </c>
      <c r="Q385" s="630">
        <v>21</v>
      </c>
    </row>
    <row r="386" spans="1:17" ht="14.4" customHeight="1" x14ac:dyDescent="0.3">
      <c r="A386" s="625" t="s">
        <v>7094</v>
      </c>
      <c r="B386" s="626" t="s">
        <v>760</v>
      </c>
      <c r="C386" s="626" t="s">
        <v>5155</v>
      </c>
      <c r="D386" s="626" t="s">
        <v>7034</v>
      </c>
      <c r="E386" s="626" t="s">
        <v>7035</v>
      </c>
      <c r="F386" s="629">
        <v>27</v>
      </c>
      <c r="G386" s="629">
        <v>10314</v>
      </c>
      <c r="H386" s="629">
        <v>1</v>
      </c>
      <c r="I386" s="629">
        <v>382</v>
      </c>
      <c r="J386" s="629">
        <v>4</v>
      </c>
      <c r="K386" s="629">
        <v>1528</v>
      </c>
      <c r="L386" s="629">
        <v>0.14814814814814814</v>
      </c>
      <c r="M386" s="629">
        <v>382</v>
      </c>
      <c r="N386" s="629">
        <v>18</v>
      </c>
      <c r="O386" s="629">
        <v>6876</v>
      </c>
      <c r="P386" s="642">
        <v>0.66666666666666663</v>
      </c>
      <c r="Q386" s="630">
        <v>382</v>
      </c>
    </row>
    <row r="387" spans="1:17" ht="14.4" customHeight="1" x14ac:dyDescent="0.3">
      <c r="A387" s="625" t="s">
        <v>7094</v>
      </c>
      <c r="B387" s="626" t="s">
        <v>760</v>
      </c>
      <c r="C387" s="626" t="s">
        <v>5155</v>
      </c>
      <c r="D387" s="626" t="s">
        <v>7036</v>
      </c>
      <c r="E387" s="626" t="s">
        <v>7037</v>
      </c>
      <c r="F387" s="629">
        <v>328</v>
      </c>
      <c r="G387" s="629">
        <v>159408</v>
      </c>
      <c r="H387" s="629">
        <v>1</v>
      </c>
      <c r="I387" s="629">
        <v>486</v>
      </c>
      <c r="J387" s="629">
        <v>299</v>
      </c>
      <c r="K387" s="629">
        <v>145314</v>
      </c>
      <c r="L387" s="629">
        <v>0.91158536585365857</v>
      </c>
      <c r="M387" s="629">
        <v>486</v>
      </c>
      <c r="N387" s="629">
        <v>344</v>
      </c>
      <c r="O387" s="629">
        <v>167184</v>
      </c>
      <c r="P387" s="642">
        <v>1.0487804878048781</v>
      </c>
      <c r="Q387" s="630">
        <v>486</v>
      </c>
    </row>
    <row r="388" spans="1:17" ht="14.4" customHeight="1" x14ac:dyDescent="0.3">
      <c r="A388" s="625" t="s">
        <v>7094</v>
      </c>
      <c r="B388" s="626" t="s">
        <v>760</v>
      </c>
      <c r="C388" s="626" t="s">
        <v>5155</v>
      </c>
      <c r="D388" s="626" t="s">
        <v>7117</v>
      </c>
      <c r="E388" s="626" t="s">
        <v>7118</v>
      </c>
      <c r="F388" s="629">
        <v>11</v>
      </c>
      <c r="G388" s="629">
        <v>6611</v>
      </c>
      <c r="H388" s="629">
        <v>1</v>
      </c>
      <c r="I388" s="629">
        <v>601</v>
      </c>
      <c r="J388" s="629">
        <v>17</v>
      </c>
      <c r="K388" s="629">
        <v>10251</v>
      </c>
      <c r="L388" s="629">
        <v>1.5505974890334291</v>
      </c>
      <c r="M388" s="629">
        <v>603</v>
      </c>
      <c r="N388" s="629">
        <v>18</v>
      </c>
      <c r="O388" s="629">
        <v>10872</v>
      </c>
      <c r="P388" s="642">
        <v>1.6445318408712752</v>
      </c>
      <c r="Q388" s="630">
        <v>604</v>
      </c>
    </row>
    <row r="389" spans="1:17" ht="14.4" customHeight="1" x14ac:dyDescent="0.3">
      <c r="A389" s="625" t="s">
        <v>7094</v>
      </c>
      <c r="B389" s="626" t="s">
        <v>760</v>
      </c>
      <c r="C389" s="626" t="s">
        <v>5155</v>
      </c>
      <c r="D389" s="626" t="s">
        <v>7119</v>
      </c>
      <c r="E389" s="626" t="s">
        <v>7120</v>
      </c>
      <c r="F389" s="629">
        <v>1</v>
      </c>
      <c r="G389" s="629">
        <v>36</v>
      </c>
      <c r="H389" s="629">
        <v>1</v>
      </c>
      <c r="I389" s="629">
        <v>36</v>
      </c>
      <c r="J389" s="629">
        <v>13</v>
      </c>
      <c r="K389" s="629">
        <v>468</v>
      </c>
      <c r="L389" s="629">
        <v>13</v>
      </c>
      <c r="M389" s="629">
        <v>36</v>
      </c>
      <c r="N389" s="629">
        <v>3</v>
      </c>
      <c r="O389" s="629">
        <v>111</v>
      </c>
      <c r="P389" s="642">
        <v>3.0833333333333335</v>
      </c>
      <c r="Q389" s="630">
        <v>37</v>
      </c>
    </row>
    <row r="390" spans="1:17" ht="14.4" customHeight="1" x14ac:dyDescent="0.3">
      <c r="A390" s="625" t="s">
        <v>7094</v>
      </c>
      <c r="B390" s="626" t="s">
        <v>760</v>
      </c>
      <c r="C390" s="626" t="s">
        <v>5155</v>
      </c>
      <c r="D390" s="626" t="s">
        <v>7121</v>
      </c>
      <c r="E390" s="626" t="s">
        <v>7122</v>
      </c>
      <c r="F390" s="629">
        <v>1</v>
      </c>
      <c r="G390" s="629">
        <v>197</v>
      </c>
      <c r="H390" s="629">
        <v>1</v>
      </c>
      <c r="I390" s="629">
        <v>197</v>
      </c>
      <c r="J390" s="629"/>
      <c r="K390" s="629"/>
      <c r="L390" s="629"/>
      <c r="M390" s="629"/>
      <c r="N390" s="629"/>
      <c r="O390" s="629"/>
      <c r="P390" s="642"/>
      <c r="Q390" s="630"/>
    </row>
    <row r="391" spans="1:17" ht="14.4" customHeight="1" x14ac:dyDescent="0.3">
      <c r="A391" s="625" t="s">
        <v>7094</v>
      </c>
      <c r="B391" s="626" t="s">
        <v>760</v>
      </c>
      <c r="C391" s="626" t="s">
        <v>5155</v>
      </c>
      <c r="D391" s="626" t="s">
        <v>7123</v>
      </c>
      <c r="E391" s="626" t="s">
        <v>7124</v>
      </c>
      <c r="F391" s="629">
        <v>75</v>
      </c>
      <c r="G391" s="629">
        <v>33300</v>
      </c>
      <c r="H391" s="629">
        <v>1</v>
      </c>
      <c r="I391" s="629">
        <v>444</v>
      </c>
      <c r="J391" s="629">
        <v>75</v>
      </c>
      <c r="K391" s="629">
        <v>33300</v>
      </c>
      <c r="L391" s="629">
        <v>1</v>
      </c>
      <c r="M391" s="629">
        <v>444</v>
      </c>
      <c r="N391" s="629">
        <v>66</v>
      </c>
      <c r="O391" s="629">
        <v>29304</v>
      </c>
      <c r="P391" s="642">
        <v>0.88</v>
      </c>
      <c r="Q391" s="630">
        <v>444</v>
      </c>
    </row>
    <row r="392" spans="1:17" ht="14.4" customHeight="1" x14ac:dyDescent="0.3">
      <c r="A392" s="625" t="s">
        <v>7094</v>
      </c>
      <c r="B392" s="626" t="s">
        <v>760</v>
      </c>
      <c r="C392" s="626" t="s">
        <v>5155</v>
      </c>
      <c r="D392" s="626" t="s">
        <v>7125</v>
      </c>
      <c r="E392" s="626" t="s">
        <v>7126</v>
      </c>
      <c r="F392" s="629">
        <v>161</v>
      </c>
      <c r="G392" s="629">
        <v>6440</v>
      </c>
      <c r="H392" s="629">
        <v>1</v>
      </c>
      <c r="I392" s="629">
        <v>40</v>
      </c>
      <c r="J392" s="629">
        <v>134</v>
      </c>
      <c r="K392" s="629">
        <v>5360</v>
      </c>
      <c r="L392" s="629">
        <v>0.83229813664596275</v>
      </c>
      <c r="M392" s="629">
        <v>40</v>
      </c>
      <c r="N392" s="629">
        <v>133</v>
      </c>
      <c r="O392" s="629">
        <v>5453</v>
      </c>
      <c r="P392" s="642">
        <v>0.84673913043478266</v>
      </c>
      <c r="Q392" s="630">
        <v>41</v>
      </c>
    </row>
    <row r="393" spans="1:17" ht="14.4" customHeight="1" x14ac:dyDescent="0.3">
      <c r="A393" s="625" t="s">
        <v>7094</v>
      </c>
      <c r="B393" s="626" t="s">
        <v>760</v>
      </c>
      <c r="C393" s="626" t="s">
        <v>5155</v>
      </c>
      <c r="D393" s="626" t="s">
        <v>7127</v>
      </c>
      <c r="E393" s="626" t="s">
        <v>7128</v>
      </c>
      <c r="F393" s="629">
        <v>2</v>
      </c>
      <c r="G393" s="629">
        <v>302</v>
      </c>
      <c r="H393" s="629">
        <v>1</v>
      </c>
      <c r="I393" s="629">
        <v>151</v>
      </c>
      <c r="J393" s="629">
        <v>8</v>
      </c>
      <c r="K393" s="629">
        <v>1208</v>
      </c>
      <c r="L393" s="629">
        <v>4</v>
      </c>
      <c r="M393" s="629">
        <v>151</v>
      </c>
      <c r="N393" s="629">
        <v>2</v>
      </c>
      <c r="O393" s="629">
        <v>304</v>
      </c>
      <c r="P393" s="642">
        <v>1.0066225165562914</v>
      </c>
      <c r="Q393" s="630">
        <v>152</v>
      </c>
    </row>
    <row r="394" spans="1:17" ht="14.4" customHeight="1" x14ac:dyDescent="0.3">
      <c r="A394" s="625" t="s">
        <v>7094</v>
      </c>
      <c r="B394" s="626" t="s">
        <v>760</v>
      </c>
      <c r="C394" s="626" t="s">
        <v>5155</v>
      </c>
      <c r="D394" s="626" t="s">
        <v>7129</v>
      </c>
      <c r="E394" s="626" t="s">
        <v>7130</v>
      </c>
      <c r="F394" s="629">
        <v>30</v>
      </c>
      <c r="G394" s="629">
        <v>14700</v>
      </c>
      <c r="H394" s="629">
        <v>1</v>
      </c>
      <c r="I394" s="629">
        <v>490</v>
      </c>
      <c r="J394" s="629">
        <v>31</v>
      </c>
      <c r="K394" s="629">
        <v>15190</v>
      </c>
      <c r="L394" s="629">
        <v>1.0333333333333334</v>
      </c>
      <c r="M394" s="629">
        <v>490</v>
      </c>
      <c r="N394" s="629">
        <v>46</v>
      </c>
      <c r="O394" s="629">
        <v>22540</v>
      </c>
      <c r="P394" s="642">
        <v>1.5333333333333334</v>
      </c>
      <c r="Q394" s="630">
        <v>490</v>
      </c>
    </row>
    <row r="395" spans="1:17" ht="14.4" customHeight="1" x14ac:dyDescent="0.3">
      <c r="A395" s="625" t="s">
        <v>7094</v>
      </c>
      <c r="B395" s="626" t="s">
        <v>760</v>
      </c>
      <c r="C395" s="626" t="s">
        <v>5155</v>
      </c>
      <c r="D395" s="626" t="s">
        <v>7131</v>
      </c>
      <c r="E395" s="626" t="s">
        <v>7132</v>
      </c>
      <c r="F395" s="629">
        <v>6</v>
      </c>
      <c r="G395" s="629">
        <v>1962</v>
      </c>
      <c r="H395" s="629">
        <v>1</v>
      </c>
      <c r="I395" s="629">
        <v>327</v>
      </c>
      <c r="J395" s="629">
        <v>3</v>
      </c>
      <c r="K395" s="629">
        <v>981</v>
      </c>
      <c r="L395" s="629">
        <v>0.5</v>
      </c>
      <c r="M395" s="629">
        <v>327</v>
      </c>
      <c r="N395" s="629">
        <v>6</v>
      </c>
      <c r="O395" s="629">
        <v>1962</v>
      </c>
      <c r="P395" s="642">
        <v>1</v>
      </c>
      <c r="Q395" s="630">
        <v>327</v>
      </c>
    </row>
    <row r="396" spans="1:17" ht="14.4" customHeight="1" x14ac:dyDescent="0.3">
      <c r="A396" s="625" t="s">
        <v>7094</v>
      </c>
      <c r="B396" s="626" t="s">
        <v>760</v>
      </c>
      <c r="C396" s="626" t="s">
        <v>5155</v>
      </c>
      <c r="D396" s="626" t="s">
        <v>7133</v>
      </c>
      <c r="E396" s="626" t="s">
        <v>7134</v>
      </c>
      <c r="F396" s="629">
        <v>33</v>
      </c>
      <c r="G396" s="629">
        <v>1023</v>
      </c>
      <c r="H396" s="629">
        <v>1</v>
      </c>
      <c r="I396" s="629">
        <v>31</v>
      </c>
      <c r="J396" s="629">
        <v>163</v>
      </c>
      <c r="K396" s="629">
        <v>5053</v>
      </c>
      <c r="L396" s="629">
        <v>4.9393939393939394</v>
      </c>
      <c r="M396" s="629">
        <v>31</v>
      </c>
      <c r="N396" s="629">
        <v>153</v>
      </c>
      <c r="O396" s="629">
        <v>4743</v>
      </c>
      <c r="P396" s="642">
        <v>4.6363636363636367</v>
      </c>
      <c r="Q396" s="630">
        <v>31</v>
      </c>
    </row>
    <row r="397" spans="1:17" ht="14.4" customHeight="1" x14ac:dyDescent="0.3">
      <c r="A397" s="625" t="s">
        <v>7094</v>
      </c>
      <c r="B397" s="626" t="s">
        <v>760</v>
      </c>
      <c r="C397" s="626" t="s">
        <v>5155</v>
      </c>
      <c r="D397" s="626" t="s">
        <v>7135</v>
      </c>
      <c r="E397" s="626" t="s">
        <v>7136</v>
      </c>
      <c r="F397" s="629">
        <v>3</v>
      </c>
      <c r="G397" s="629">
        <v>2883</v>
      </c>
      <c r="H397" s="629">
        <v>1</v>
      </c>
      <c r="I397" s="629">
        <v>961</v>
      </c>
      <c r="J397" s="629"/>
      <c r="K397" s="629"/>
      <c r="L397" s="629"/>
      <c r="M397" s="629"/>
      <c r="N397" s="629"/>
      <c r="O397" s="629"/>
      <c r="P397" s="642"/>
      <c r="Q397" s="630"/>
    </row>
    <row r="398" spans="1:17" ht="14.4" customHeight="1" x14ac:dyDescent="0.3">
      <c r="A398" s="625" t="s">
        <v>7094</v>
      </c>
      <c r="B398" s="626" t="s">
        <v>760</v>
      </c>
      <c r="C398" s="626" t="s">
        <v>5155</v>
      </c>
      <c r="D398" s="626" t="s">
        <v>7137</v>
      </c>
      <c r="E398" s="626" t="s">
        <v>7138</v>
      </c>
      <c r="F398" s="629">
        <v>1</v>
      </c>
      <c r="G398" s="629">
        <v>27</v>
      </c>
      <c r="H398" s="629">
        <v>1</v>
      </c>
      <c r="I398" s="629">
        <v>27</v>
      </c>
      <c r="J398" s="629"/>
      <c r="K398" s="629"/>
      <c r="L398" s="629"/>
      <c r="M398" s="629"/>
      <c r="N398" s="629"/>
      <c r="O398" s="629"/>
      <c r="P398" s="642"/>
      <c r="Q398" s="630"/>
    </row>
    <row r="399" spans="1:17" ht="14.4" customHeight="1" x14ac:dyDescent="0.3">
      <c r="A399" s="625" t="s">
        <v>7094</v>
      </c>
      <c r="B399" s="626" t="s">
        <v>760</v>
      </c>
      <c r="C399" s="626" t="s">
        <v>5155</v>
      </c>
      <c r="D399" s="626" t="s">
        <v>7139</v>
      </c>
      <c r="E399" s="626" t="s">
        <v>7140</v>
      </c>
      <c r="F399" s="629">
        <v>2</v>
      </c>
      <c r="G399" s="629">
        <v>406</v>
      </c>
      <c r="H399" s="629">
        <v>1</v>
      </c>
      <c r="I399" s="629">
        <v>203</v>
      </c>
      <c r="J399" s="629">
        <v>9</v>
      </c>
      <c r="K399" s="629">
        <v>1836</v>
      </c>
      <c r="L399" s="629">
        <v>4.5221674876847286</v>
      </c>
      <c r="M399" s="629">
        <v>204</v>
      </c>
      <c r="N399" s="629">
        <v>8</v>
      </c>
      <c r="O399" s="629">
        <v>1640</v>
      </c>
      <c r="P399" s="642">
        <v>4.0394088669950738</v>
      </c>
      <c r="Q399" s="630">
        <v>205</v>
      </c>
    </row>
    <row r="400" spans="1:17" ht="14.4" customHeight="1" x14ac:dyDescent="0.3">
      <c r="A400" s="625" t="s">
        <v>7094</v>
      </c>
      <c r="B400" s="626" t="s">
        <v>760</v>
      </c>
      <c r="C400" s="626" t="s">
        <v>5155</v>
      </c>
      <c r="D400" s="626" t="s">
        <v>7141</v>
      </c>
      <c r="E400" s="626" t="s">
        <v>7142</v>
      </c>
      <c r="F400" s="629">
        <v>2</v>
      </c>
      <c r="G400" s="629">
        <v>752</v>
      </c>
      <c r="H400" s="629">
        <v>1</v>
      </c>
      <c r="I400" s="629">
        <v>376</v>
      </c>
      <c r="J400" s="629">
        <v>9</v>
      </c>
      <c r="K400" s="629">
        <v>3384</v>
      </c>
      <c r="L400" s="629">
        <v>4.5</v>
      </c>
      <c r="M400" s="629">
        <v>376</v>
      </c>
      <c r="N400" s="629">
        <v>10</v>
      </c>
      <c r="O400" s="629">
        <v>3770</v>
      </c>
      <c r="P400" s="642">
        <v>5.0132978723404253</v>
      </c>
      <c r="Q400" s="630">
        <v>377</v>
      </c>
    </row>
    <row r="401" spans="1:17" ht="14.4" customHeight="1" x14ac:dyDescent="0.3">
      <c r="A401" s="625" t="s">
        <v>7094</v>
      </c>
      <c r="B401" s="626" t="s">
        <v>760</v>
      </c>
      <c r="C401" s="626" t="s">
        <v>5155</v>
      </c>
      <c r="D401" s="626" t="s">
        <v>7143</v>
      </c>
      <c r="E401" s="626" t="s">
        <v>7144</v>
      </c>
      <c r="F401" s="629">
        <v>5</v>
      </c>
      <c r="G401" s="629">
        <v>9995</v>
      </c>
      <c r="H401" s="629">
        <v>1</v>
      </c>
      <c r="I401" s="629">
        <v>1999</v>
      </c>
      <c r="J401" s="629">
        <v>2</v>
      </c>
      <c r="K401" s="629">
        <v>4026</v>
      </c>
      <c r="L401" s="629">
        <v>0.4028014007003502</v>
      </c>
      <c r="M401" s="629">
        <v>2013</v>
      </c>
      <c r="N401" s="629"/>
      <c r="O401" s="629"/>
      <c r="P401" s="642"/>
      <c r="Q401" s="630"/>
    </row>
    <row r="402" spans="1:17" ht="14.4" customHeight="1" x14ac:dyDescent="0.3">
      <c r="A402" s="625" t="s">
        <v>7094</v>
      </c>
      <c r="B402" s="626" t="s">
        <v>760</v>
      </c>
      <c r="C402" s="626" t="s">
        <v>5155</v>
      </c>
      <c r="D402" s="626" t="s">
        <v>7145</v>
      </c>
      <c r="E402" s="626" t="s">
        <v>7146</v>
      </c>
      <c r="F402" s="629"/>
      <c r="G402" s="629"/>
      <c r="H402" s="629"/>
      <c r="I402" s="629"/>
      <c r="J402" s="629">
        <v>1</v>
      </c>
      <c r="K402" s="629">
        <v>761</v>
      </c>
      <c r="L402" s="629"/>
      <c r="M402" s="629">
        <v>761</v>
      </c>
      <c r="N402" s="629">
        <v>1</v>
      </c>
      <c r="O402" s="629">
        <v>761</v>
      </c>
      <c r="P402" s="642"/>
      <c r="Q402" s="630">
        <v>761</v>
      </c>
    </row>
    <row r="403" spans="1:17" ht="14.4" customHeight="1" x14ac:dyDescent="0.3">
      <c r="A403" s="625" t="s">
        <v>7147</v>
      </c>
      <c r="B403" s="626" t="s">
        <v>6774</v>
      </c>
      <c r="C403" s="626" t="s">
        <v>5155</v>
      </c>
      <c r="D403" s="626" t="s">
        <v>7148</v>
      </c>
      <c r="E403" s="626" t="s">
        <v>7149</v>
      </c>
      <c r="F403" s="629">
        <v>1</v>
      </c>
      <c r="G403" s="629">
        <v>1014</v>
      </c>
      <c r="H403" s="629">
        <v>1</v>
      </c>
      <c r="I403" s="629">
        <v>1014</v>
      </c>
      <c r="J403" s="629"/>
      <c r="K403" s="629"/>
      <c r="L403" s="629"/>
      <c r="M403" s="629"/>
      <c r="N403" s="629"/>
      <c r="O403" s="629"/>
      <c r="P403" s="642"/>
      <c r="Q403" s="630"/>
    </row>
    <row r="404" spans="1:17" ht="14.4" customHeight="1" x14ac:dyDescent="0.3">
      <c r="A404" s="625" t="s">
        <v>7147</v>
      </c>
      <c r="B404" s="626" t="s">
        <v>6774</v>
      </c>
      <c r="C404" s="626" t="s">
        <v>5155</v>
      </c>
      <c r="D404" s="626" t="s">
        <v>7150</v>
      </c>
      <c r="E404" s="626" t="s">
        <v>7151</v>
      </c>
      <c r="F404" s="629">
        <v>2</v>
      </c>
      <c r="G404" s="629">
        <v>9974</v>
      </c>
      <c r="H404" s="629">
        <v>1</v>
      </c>
      <c r="I404" s="629">
        <v>4987</v>
      </c>
      <c r="J404" s="629"/>
      <c r="K404" s="629"/>
      <c r="L404" s="629"/>
      <c r="M404" s="629"/>
      <c r="N404" s="629">
        <v>1</v>
      </c>
      <c r="O404" s="629">
        <v>4993</v>
      </c>
      <c r="P404" s="642">
        <v>0.50060156406657308</v>
      </c>
      <c r="Q404" s="630">
        <v>4993</v>
      </c>
    </row>
    <row r="405" spans="1:17" ht="14.4" customHeight="1" x14ac:dyDescent="0.3">
      <c r="A405" s="625" t="s">
        <v>7147</v>
      </c>
      <c r="B405" s="626" t="s">
        <v>6774</v>
      </c>
      <c r="C405" s="626" t="s">
        <v>5155</v>
      </c>
      <c r="D405" s="626" t="s">
        <v>7152</v>
      </c>
      <c r="E405" s="626" t="s">
        <v>7153</v>
      </c>
      <c r="F405" s="629"/>
      <c r="G405" s="629"/>
      <c r="H405" s="629"/>
      <c r="I405" s="629"/>
      <c r="J405" s="629">
        <v>2</v>
      </c>
      <c r="K405" s="629">
        <v>3204</v>
      </c>
      <c r="L405" s="629"/>
      <c r="M405" s="629">
        <v>1602</v>
      </c>
      <c r="N405" s="629">
        <v>1</v>
      </c>
      <c r="O405" s="629">
        <v>1609</v>
      </c>
      <c r="P405" s="642"/>
      <c r="Q405" s="630">
        <v>1609</v>
      </c>
    </row>
    <row r="406" spans="1:17" ht="14.4" customHeight="1" x14ac:dyDescent="0.3">
      <c r="A406" s="625" t="s">
        <v>7147</v>
      </c>
      <c r="B406" s="626" t="s">
        <v>6774</v>
      </c>
      <c r="C406" s="626" t="s">
        <v>5155</v>
      </c>
      <c r="D406" s="626" t="s">
        <v>7154</v>
      </c>
      <c r="E406" s="626" t="s">
        <v>7155</v>
      </c>
      <c r="F406" s="629"/>
      <c r="G406" s="629"/>
      <c r="H406" s="629"/>
      <c r="I406" s="629"/>
      <c r="J406" s="629">
        <v>1</v>
      </c>
      <c r="K406" s="629">
        <v>1613</v>
      </c>
      <c r="L406" s="629"/>
      <c r="M406" s="629">
        <v>1613</v>
      </c>
      <c r="N406" s="629">
        <v>5</v>
      </c>
      <c r="O406" s="629">
        <v>8100</v>
      </c>
      <c r="P406" s="642"/>
      <c r="Q406" s="630">
        <v>1620</v>
      </c>
    </row>
    <row r="407" spans="1:17" ht="14.4" customHeight="1" x14ac:dyDescent="0.3">
      <c r="A407" s="625" t="s">
        <v>7147</v>
      </c>
      <c r="B407" s="626" t="s">
        <v>6774</v>
      </c>
      <c r="C407" s="626" t="s">
        <v>5155</v>
      </c>
      <c r="D407" s="626" t="s">
        <v>7156</v>
      </c>
      <c r="E407" s="626" t="s">
        <v>7157</v>
      </c>
      <c r="F407" s="629"/>
      <c r="G407" s="629"/>
      <c r="H407" s="629"/>
      <c r="I407" s="629"/>
      <c r="J407" s="629"/>
      <c r="K407" s="629"/>
      <c r="L407" s="629"/>
      <c r="M407" s="629"/>
      <c r="N407" s="629">
        <v>5</v>
      </c>
      <c r="O407" s="629">
        <v>8250</v>
      </c>
      <c r="P407" s="642"/>
      <c r="Q407" s="630">
        <v>1650</v>
      </c>
    </row>
    <row r="408" spans="1:17" ht="14.4" customHeight="1" x14ac:dyDescent="0.3">
      <c r="A408" s="625" t="s">
        <v>7147</v>
      </c>
      <c r="B408" s="626" t="s">
        <v>6774</v>
      </c>
      <c r="C408" s="626" t="s">
        <v>5155</v>
      </c>
      <c r="D408" s="626" t="s">
        <v>7158</v>
      </c>
      <c r="E408" s="626" t="s">
        <v>7159</v>
      </c>
      <c r="F408" s="629"/>
      <c r="G408" s="629"/>
      <c r="H408" s="629"/>
      <c r="I408" s="629"/>
      <c r="J408" s="629">
        <v>8</v>
      </c>
      <c r="K408" s="629">
        <v>30864</v>
      </c>
      <c r="L408" s="629"/>
      <c r="M408" s="629">
        <v>3858</v>
      </c>
      <c r="N408" s="629">
        <v>12</v>
      </c>
      <c r="O408" s="629">
        <v>46368</v>
      </c>
      <c r="P408" s="642"/>
      <c r="Q408" s="630">
        <v>3864</v>
      </c>
    </row>
    <row r="409" spans="1:17" ht="14.4" customHeight="1" x14ac:dyDescent="0.3">
      <c r="A409" s="625" t="s">
        <v>7147</v>
      </c>
      <c r="B409" s="626" t="s">
        <v>6774</v>
      </c>
      <c r="C409" s="626" t="s">
        <v>5155</v>
      </c>
      <c r="D409" s="626" t="s">
        <v>7160</v>
      </c>
      <c r="E409" s="626" t="s">
        <v>7161</v>
      </c>
      <c r="F409" s="629"/>
      <c r="G409" s="629"/>
      <c r="H409" s="629"/>
      <c r="I409" s="629"/>
      <c r="J409" s="629">
        <v>1</v>
      </c>
      <c r="K409" s="629">
        <v>825</v>
      </c>
      <c r="L409" s="629"/>
      <c r="M409" s="629">
        <v>825</v>
      </c>
      <c r="N409" s="629">
        <v>4</v>
      </c>
      <c r="O409" s="629">
        <v>3304</v>
      </c>
      <c r="P409" s="642"/>
      <c r="Q409" s="630">
        <v>826</v>
      </c>
    </row>
    <row r="410" spans="1:17" ht="14.4" customHeight="1" x14ac:dyDescent="0.3">
      <c r="A410" s="625" t="s">
        <v>7147</v>
      </c>
      <c r="B410" s="626" t="s">
        <v>6774</v>
      </c>
      <c r="C410" s="626" t="s">
        <v>5155</v>
      </c>
      <c r="D410" s="626" t="s">
        <v>7162</v>
      </c>
      <c r="E410" s="626" t="s">
        <v>7163</v>
      </c>
      <c r="F410" s="629"/>
      <c r="G410" s="629"/>
      <c r="H410" s="629"/>
      <c r="I410" s="629"/>
      <c r="J410" s="629">
        <v>1</v>
      </c>
      <c r="K410" s="629">
        <v>807</v>
      </c>
      <c r="L410" s="629"/>
      <c r="M410" s="629">
        <v>807</v>
      </c>
      <c r="N410" s="629"/>
      <c r="O410" s="629"/>
      <c r="P410" s="642"/>
      <c r="Q410" s="630"/>
    </row>
    <row r="411" spans="1:17" ht="14.4" customHeight="1" x14ac:dyDescent="0.3">
      <c r="A411" s="625" t="s">
        <v>7147</v>
      </c>
      <c r="B411" s="626" t="s">
        <v>6774</v>
      </c>
      <c r="C411" s="626" t="s">
        <v>5155</v>
      </c>
      <c r="D411" s="626" t="s">
        <v>7164</v>
      </c>
      <c r="E411" s="626" t="s">
        <v>7165</v>
      </c>
      <c r="F411" s="629"/>
      <c r="G411" s="629"/>
      <c r="H411" s="629"/>
      <c r="I411" s="629"/>
      <c r="J411" s="629">
        <v>1</v>
      </c>
      <c r="K411" s="629">
        <v>807</v>
      </c>
      <c r="L411" s="629"/>
      <c r="M411" s="629">
        <v>807</v>
      </c>
      <c r="N411" s="629"/>
      <c r="O411" s="629"/>
      <c r="P411" s="642"/>
      <c r="Q411" s="630"/>
    </row>
    <row r="412" spans="1:17" ht="14.4" customHeight="1" x14ac:dyDescent="0.3">
      <c r="A412" s="625" t="s">
        <v>7147</v>
      </c>
      <c r="B412" s="626" t="s">
        <v>6774</v>
      </c>
      <c r="C412" s="626" t="s">
        <v>5155</v>
      </c>
      <c r="D412" s="626" t="s">
        <v>7166</v>
      </c>
      <c r="E412" s="626" t="s">
        <v>7167</v>
      </c>
      <c r="F412" s="629"/>
      <c r="G412" s="629"/>
      <c r="H412" s="629"/>
      <c r="I412" s="629"/>
      <c r="J412" s="629">
        <v>1</v>
      </c>
      <c r="K412" s="629">
        <v>807</v>
      </c>
      <c r="L412" s="629"/>
      <c r="M412" s="629">
        <v>807</v>
      </c>
      <c r="N412" s="629"/>
      <c r="O412" s="629"/>
      <c r="P412" s="642"/>
      <c r="Q412" s="630"/>
    </row>
    <row r="413" spans="1:17" ht="14.4" customHeight="1" x14ac:dyDescent="0.3">
      <c r="A413" s="625" t="s">
        <v>7147</v>
      </c>
      <c r="B413" s="626" t="s">
        <v>6774</v>
      </c>
      <c r="C413" s="626" t="s">
        <v>5155</v>
      </c>
      <c r="D413" s="626" t="s">
        <v>7168</v>
      </c>
      <c r="E413" s="626" t="s">
        <v>7169</v>
      </c>
      <c r="F413" s="629"/>
      <c r="G413" s="629"/>
      <c r="H413" s="629"/>
      <c r="I413" s="629"/>
      <c r="J413" s="629">
        <v>1</v>
      </c>
      <c r="K413" s="629">
        <v>807</v>
      </c>
      <c r="L413" s="629"/>
      <c r="M413" s="629">
        <v>807</v>
      </c>
      <c r="N413" s="629"/>
      <c r="O413" s="629"/>
      <c r="P413" s="642"/>
      <c r="Q413" s="630"/>
    </row>
    <row r="414" spans="1:17" ht="14.4" customHeight="1" x14ac:dyDescent="0.3">
      <c r="A414" s="625" t="s">
        <v>7147</v>
      </c>
      <c r="B414" s="626" t="s">
        <v>6774</v>
      </c>
      <c r="C414" s="626" t="s">
        <v>5155</v>
      </c>
      <c r="D414" s="626" t="s">
        <v>6700</v>
      </c>
      <c r="E414" s="626" t="s">
        <v>6701</v>
      </c>
      <c r="F414" s="629">
        <v>7</v>
      </c>
      <c r="G414" s="629">
        <v>1183</v>
      </c>
      <c r="H414" s="629">
        <v>1</v>
      </c>
      <c r="I414" s="629">
        <v>169</v>
      </c>
      <c r="J414" s="629">
        <v>16</v>
      </c>
      <c r="K414" s="629">
        <v>2704</v>
      </c>
      <c r="L414" s="629">
        <v>2.2857142857142856</v>
      </c>
      <c r="M414" s="629">
        <v>169</v>
      </c>
      <c r="N414" s="629">
        <v>21</v>
      </c>
      <c r="O414" s="629">
        <v>3549</v>
      </c>
      <c r="P414" s="642">
        <v>3</v>
      </c>
      <c r="Q414" s="630">
        <v>169</v>
      </c>
    </row>
    <row r="415" spans="1:17" ht="14.4" customHeight="1" x14ac:dyDescent="0.3">
      <c r="A415" s="625" t="s">
        <v>7147</v>
      </c>
      <c r="B415" s="626" t="s">
        <v>6774</v>
      </c>
      <c r="C415" s="626" t="s">
        <v>5155</v>
      </c>
      <c r="D415" s="626" t="s">
        <v>6702</v>
      </c>
      <c r="E415" s="626" t="s">
        <v>6703</v>
      </c>
      <c r="F415" s="629">
        <v>7</v>
      </c>
      <c r="G415" s="629">
        <v>1162</v>
      </c>
      <c r="H415" s="629">
        <v>1</v>
      </c>
      <c r="I415" s="629">
        <v>166</v>
      </c>
      <c r="J415" s="629">
        <v>15</v>
      </c>
      <c r="K415" s="629">
        <v>2490</v>
      </c>
      <c r="L415" s="629">
        <v>2.1428571428571428</v>
      </c>
      <c r="M415" s="629">
        <v>166</v>
      </c>
      <c r="N415" s="629">
        <v>22</v>
      </c>
      <c r="O415" s="629">
        <v>3652</v>
      </c>
      <c r="P415" s="642">
        <v>3.1428571428571428</v>
      </c>
      <c r="Q415" s="630">
        <v>166</v>
      </c>
    </row>
    <row r="416" spans="1:17" ht="14.4" customHeight="1" x14ac:dyDescent="0.3">
      <c r="A416" s="625" t="s">
        <v>7147</v>
      </c>
      <c r="B416" s="626" t="s">
        <v>6774</v>
      </c>
      <c r="C416" s="626" t="s">
        <v>5155</v>
      </c>
      <c r="D416" s="626" t="s">
        <v>6704</v>
      </c>
      <c r="E416" s="626" t="s">
        <v>6705</v>
      </c>
      <c r="F416" s="629">
        <v>7</v>
      </c>
      <c r="G416" s="629">
        <v>1204</v>
      </c>
      <c r="H416" s="629">
        <v>1</v>
      </c>
      <c r="I416" s="629">
        <v>172</v>
      </c>
      <c r="J416" s="629">
        <v>16</v>
      </c>
      <c r="K416" s="629">
        <v>2752</v>
      </c>
      <c r="L416" s="629">
        <v>2.2857142857142856</v>
      </c>
      <c r="M416" s="629">
        <v>172</v>
      </c>
      <c r="N416" s="629">
        <v>20</v>
      </c>
      <c r="O416" s="629">
        <v>3440</v>
      </c>
      <c r="P416" s="642">
        <v>2.8571428571428572</v>
      </c>
      <c r="Q416" s="630">
        <v>172</v>
      </c>
    </row>
    <row r="417" spans="1:17" ht="14.4" customHeight="1" x14ac:dyDescent="0.3">
      <c r="A417" s="625" t="s">
        <v>7147</v>
      </c>
      <c r="B417" s="626" t="s">
        <v>6774</v>
      </c>
      <c r="C417" s="626" t="s">
        <v>5155</v>
      </c>
      <c r="D417" s="626" t="s">
        <v>6714</v>
      </c>
      <c r="E417" s="626" t="s">
        <v>6715</v>
      </c>
      <c r="F417" s="629">
        <v>1</v>
      </c>
      <c r="G417" s="629">
        <v>147</v>
      </c>
      <c r="H417" s="629">
        <v>1</v>
      </c>
      <c r="I417" s="629">
        <v>147</v>
      </c>
      <c r="J417" s="629">
        <v>2</v>
      </c>
      <c r="K417" s="629">
        <v>294</v>
      </c>
      <c r="L417" s="629">
        <v>2</v>
      </c>
      <c r="M417" s="629">
        <v>147</v>
      </c>
      <c r="N417" s="629">
        <v>3</v>
      </c>
      <c r="O417" s="629">
        <v>441</v>
      </c>
      <c r="P417" s="642">
        <v>3</v>
      </c>
      <c r="Q417" s="630">
        <v>147</v>
      </c>
    </row>
    <row r="418" spans="1:17" ht="14.4" customHeight="1" x14ac:dyDescent="0.3">
      <c r="A418" s="625" t="s">
        <v>7147</v>
      </c>
      <c r="B418" s="626" t="s">
        <v>6774</v>
      </c>
      <c r="C418" s="626" t="s">
        <v>5155</v>
      </c>
      <c r="D418" s="626" t="s">
        <v>7170</v>
      </c>
      <c r="E418" s="626" t="s">
        <v>7171</v>
      </c>
      <c r="F418" s="629">
        <v>7</v>
      </c>
      <c r="G418" s="629">
        <v>1162</v>
      </c>
      <c r="H418" s="629">
        <v>1</v>
      </c>
      <c r="I418" s="629">
        <v>166</v>
      </c>
      <c r="J418" s="629">
        <v>19</v>
      </c>
      <c r="K418" s="629">
        <v>3154</v>
      </c>
      <c r="L418" s="629">
        <v>2.7142857142857144</v>
      </c>
      <c r="M418" s="629">
        <v>166</v>
      </c>
      <c r="N418" s="629">
        <v>20</v>
      </c>
      <c r="O418" s="629">
        <v>3320</v>
      </c>
      <c r="P418" s="642">
        <v>2.8571428571428572</v>
      </c>
      <c r="Q418" s="630">
        <v>166</v>
      </c>
    </row>
    <row r="419" spans="1:17" ht="14.4" customHeight="1" x14ac:dyDescent="0.3">
      <c r="A419" s="625" t="s">
        <v>7147</v>
      </c>
      <c r="B419" s="626" t="s">
        <v>6774</v>
      </c>
      <c r="C419" s="626" t="s">
        <v>5155</v>
      </c>
      <c r="D419" s="626" t="s">
        <v>7172</v>
      </c>
      <c r="E419" s="626" t="s">
        <v>7173</v>
      </c>
      <c r="F419" s="629">
        <v>7</v>
      </c>
      <c r="G419" s="629">
        <v>1204</v>
      </c>
      <c r="H419" s="629">
        <v>1</v>
      </c>
      <c r="I419" s="629">
        <v>172</v>
      </c>
      <c r="J419" s="629">
        <v>19</v>
      </c>
      <c r="K419" s="629">
        <v>3268</v>
      </c>
      <c r="L419" s="629">
        <v>2.7142857142857144</v>
      </c>
      <c r="M419" s="629">
        <v>172</v>
      </c>
      <c r="N419" s="629">
        <v>20</v>
      </c>
      <c r="O419" s="629">
        <v>3440</v>
      </c>
      <c r="P419" s="642">
        <v>2.8571428571428572</v>
      </c>
      <c r="Q419" s="630">
        <v>172</v>
      </c>
    </row>
    <row r="420" spans="1:17" ht="14.4" customHeight="1" x14ac:dyDescent="0.3">
      <c r="A420" s="625" t="s">
        <v>7147</v>
      </c>
      <c r="B420" s="626" t="s">
        <v>6774</v>
      </c>
      <c r="C420" s="626" t="s">
        <v>5155</v>
      </c>
      <c r="D420" s="626" t="s">
        <v>6716</v>
      </c>
      <c r="E420" s="626" t="s">
        <v>6717</v>
      </c>
      <c r="F420" s="629"/>
      <c r="G420" s="629"/>
      <c r="H420" s="629"/>
      <c r="I420" s="629"/>
      <c r="J420" s="629">
        <v>2</v>
      </c>
      <c r="K420" s="629">
        <v>698</v>
      </c>
      <c r="L420" s="629"/>
      <c r="M420" s="629">
        <v>349</v>
      </c>
      <c r="N420" s="629"/>
      <c r="O420" s="629"/>
      <c r="P420" s="642"/>
      <c r="Q420" s="630"/>
    </row>
    <row r="421" spans="1:17" ht="14.4" customHeight="1" x14ac:dyDescent="0.3">
      <c r="A421" s="625" t="s">
        <v>7147</v>
      </c>
      <c r="B421" s="626" t="s">
        <v>6774</v>
      </c>
      <c r="C421" s="626" t="s">
        <v>5155</v>
      </c>
      <c r="D421" s="626" t="s">
        <v>7174</v>
      </c>
      <c r="E421" s="626" t="s">
        <v>7175</v>
      </c>
      <c r="F421" s="629">
        <v>6</v>
      </c>
      <c r="G421" s="629">
        <v>2082</v>
      </c>
      <c r="H421" s="629">
        <v>1</v>
      </c>
      <c r="I421" s="629">
        <v>347</v>
      </c>
      <c r="J421" s="629">
        <v>7</v>
      </c>
      <c r="K421" s="629">
        <v>2429</v>
      </c>
      <c r="L421" s="629">
        <v>1.1666666666666667</v>
      </c>
      <c r="M421" s="629">
        <v>347</v>
      </c>
      <c r="N421" s="629">
        <v>10</v>
      </c>
      <c r="O421" s="629">
        <v>3470</v>
      </c>
      <c r="P421" s="642">
        <v>1.6666666666666667</v>
      </c>
      <c r="Q421" s="630">
        <v>347</v>
      </c>
    </row>
    <row r="422" spans="1:17" ht="14.4" customHeight="1" x14ac:dyDescent="0.3">
      <c r="A422" s="625" t="s">
        <v>7147</v>
      </c>
      <c r="B422" s="626" t="s">
        <v>6774</v>
      </c>
      <c r="C422" s="626" t="s">
        <v>5155</v>
      </c>
      <c r="D422" s="626" t="s">
        <v>7176</v>
      </c>
      <c r="E422" s="626" t="s">
        <v>7177</v>
      </c>
      <c r="F422" s="629">
        <v>1</v>
      </c>
      <c r="G422" s="629">
        <v>472</v>
      </c>
      <c r="H422" s="629">
        <v>1</v>
      </c>
      <c r="I422" s="629">
        <v>472</v>
      </c>
      <c r="J422" s="629">
        <v>3</v>
      </c>
      <c r="K422" s="629">
        <v>1416</v>
      </c>
      <c r="L422" s="629">
        <v>3</v>
      </c>
      <c r="M422" s="629">
        <v>472</v>
      </c>
      <c r="N422" s="629">
        <v>1</v>
      </c>
      <c r="O422" s="629">
        <v>473</v>
      </c>
      <c r="P422" s="642">
        <v>1.0021186440677967</v>
      </c>
      <c r="Q422" s="630">
        <v>473</v>
      </c>
    </row>
    <row r="423" spans="1:17" ht="14.4" customHeight="1" x14ac:dyDescent="0.3">
      <c r="A423" s="625" t="s">
        <v>7147</v>
      </c>
      <c r="B423" s="626" t="s">
        <v>6774</v>
      </c>
      <c r="C423" s="626" t="s">
        <v>5155</v>
      </c>
      <c r="D423" s="626" t="s">
        <v>7178</v>
      </c>
      <c r="E423" s="626" t="s">
        <v>7179</v>
      </c>
      <c r="F423" s="629">
        <v>1</v>
      </c>
      <c r="G423" s="629">
        <v>685</v>
      </c>
      <c r="H423" s="629">
        <v>1</v>
      </c>
      <c r="I423" s="629">
        <v>685</v>
      </c>
      <c r="J423" s="629">
        <v>2</v>
      </c>
      <c r="K423" s="629">
        <v>1370</v>
      </c>
      <c r="L423" s="629">
        <v>2</v>
      </c>
      <c r="M423" s="629">
        <v>685</v>
      </c>
      <c r="N423" s="629">
        <v>2</v>
      </c>
      <c r="O423" s="629">
        <v>1372</v>
      </c>
      <c r="P423" s="642">
        <v>2.0029197080291969</v>
      </c>
      <c r="Q423" s="630">
        <v>686</v>
      </c>
    </row>
    <row r="424" spans="1:17" ht="14.4" customHeight="1" x14ac:dyDescent="0.3">
      <c r="A424" s="625" t="s">
        <v>7147</v>
      </c>
      <c r="B424" s="626" t="s">
        <v>6774</v>
      </c>
      <c r="C424" s="626" t="s">
        <v>5155</v>
      </c>
      <c r="D424" s="626" t="s">
        <v>7180</v>
      </c>
      <c r="E424" s="626" t="s">
        <v>7181</v>
      </c>
      <c r="F424" s="629">
        <v>1</v>
      </c>
      <c r="G424" s="629">
        <v>544</v>
      </c>
      <c r="H424" s="629">
        <v>1</v>
      </c>
      <c r="I424" s="629">
        <v>544</v>
      </c>
      <c r="J424" s="629">
        <v>3</v>
      </c>
      <c r="K424" s="629">
        <v>1632</v>
      </c>
      <c r="L424" s="629">
        <v>3</v>
      </c>
      <c r="M424" s="629">
        <v>544</v>
      </c>
      <c r="N424" s="629">
        <v>3</v>
      </c>
      <c r="O424" s="629">
        <v>1635</v>
      </c>
      <c r="P424" s="642">
        <v>3.0055147058823528</v>
      </c>
      <c r="Q424" s="630">
        <v>545</v>
      </c>
    </row>
    <row r="425" spans="1:17" ht="14.4" customHeight="1" x14ac:dyDescent="0.3">
      <c r="A425" s="625" t="s">
        <v>7147</v>
      </c>
      <c r="B425" s="626" t="s">
        <v>6774</v>
      </c>
      <c r="C425" s="626" t="s">
        <v>5155</v>
      </c>
      <c r="D425" s="626" t="s">
        <v>7182</v>
      </c>
      <c r="E425" s="626" t="s">
        <v>7183</v>
      </c>
      <c r="F425" s="629">
        <v>1</v>
      </c>
      <c r="G425" s="629">
        <v>673</v>
      </c>
      <c r="H425" s="629">
        <v>1</v>
      </c>
      <c r="I425" s="629">
        <v>673</v>
      </c>
      <c r="J425" s="629">
        <v>2</v>
      </c>
      <c r="K425" s="629">
        <v>1346</v>
      </c>
      <c r="L425" s="629">
        <v>2</v>
      </c>
      <c r="M425" s="629">
        <v>673</v>
      </c>
      <c r="N425" s="629">
        <v>1</v>
      </c>
      <c r="O425" s="629">
        <v>674</v>
      </c>
      <c r="P425" s="642">
        <v>1.0014858841010401</v>
      </c>
      <c r="Q425" s="630">
        <v>674</v>
      </c>
    </row>
    <row r="426" spans="1:17" ht="14.4" customHeight="1" x14ac:dyDescent="0.3">
      <c r="A426" s="625" t="s">
        <v>7147</v>
      </c>
      <c r="B426" s="626" t="s">
        <v>6774</v>
      </c>
      <c r="C426" s="626" t="s">
        <v>5155</v>
      </c>
      <c r="D426" s="626" t="s">
        <v>7184</v>
      </c>
      <c r="E426" s="626" t="s">
        <v>7185</v>
      </c>
      <c r="F426" s="629">
        <v>1</v>
      </c>
      <c r="G426" s="629">
        <v>673</v>
      </c>
      <c r="H426" s="629">
        <v>1</v>
      </c>
      <c r="I426" s="629">
        <v>673</v>
      </c>
      <c r="J426" s="629">
        <v>2</v>
      </c>
      <c r="K426" s="629">
        <v>1346</v>
      </c>
      <c r="L426" s="629">
        <v>2</v>
      </c>
      <c r="M426" s="629">
        <v>673</v>
      </c>
      <c r="N426" s="629">
        <v>1</v>
      </c>
      <c r="O426" s="629">
        <v>674</v>
      </c>
      <c r="P426" s="642">
        <v>1.0014858841010401</v>
      </c>
      <c r="Q426" s="630">
        <v>674</v>
      </c>
    </row>
    <row r="427" spans="1:17" ht="14.4" customHeight="1" x14ac:dyDescent="0.3">
      <c r="A427" s="625" t="s">
        <v>7147</v>
      </c>
      <c r="B427" s="626" t="s">
        <v>6774</v>
      </c>
      <c r="C427" s="626" t="s">
        <v>5155</v>
      </c>
      <c r="D427" s="626" t="s">
        <v>7186</v>
      </c>
      <c r="E427" s="626" t="s">
        <v>7187</v>
      </c>
      <c r="F427" s="629">
        <v>4</v>
      </c>
      <c r="G427" s="629">
        <v>2032</v>
      </c>
      <c r="H427" s="629">
        <v>1</v>
      </c>
      <c r="I427" s="629">
        <v>508</v>
      </c>
      <c r="J427" s="629">
        <v>1</v>
      </c>
      <c r="K427" s="629">
        <v>508</v>
      </c>
      <c r="L427" s="629">
        <v>0.25</v>
      </c>
      <c r="M427" s="629">
        <v>508</v>
      </c>
      <c r="N427" s="629"/>
      <c r="O427" s="629"/>
      <c r="P427" s="642"/>
      <c r="Q427" s="630"/>
    </row>
    <row r="428" spans="1:17" ht="14.4" customHeight="1" x14ac:dyDescent="0.3">
      <c r="A428" s="625" t="s">
        <v>7147</v>
      </c>
      <c r="B428" s="626" t="s">
        <v>6774</v>
      </c>
      <c r="C428" s="626" t="s">
        <v>5155</v>
      </c>
      <c r="D428" s="626" t="s">
        <v>7188</v>
      </c>
      <c r="E428" s="626" t="s">
        <v>7189</v>
      </c>
      <c r="F428" s="629">
        <v>4</v>
      </c>
      <c r="G428" s="629">
        <v>1672</v>
      </c>
      <c r="H428" s="629">
        <v>1</v>
      </c>
      <c r="I428" s="629">
        <v>418</v>
      </c>
      <c r="J428" s="629">
        <v>1</v>
      </c>
      <c r="K428" s="629">
        <v>418</v>
      </c>
      <c r="L428" s="629">
        <v>0.25</v>
      </c>
      <c r="M428" s="629">
        <v>418</v>
      </c>
      <c r="N428" s="629"/>
      <c r="O428" s="629"/>
      <c r="P428" s="642"/>
      <c r="Q428" s="630"/>
    </row>
    <row r="429" spans="1:17" ht="14.4" customHeight="1" x14ac:dyDescent="0.3">
      <c r="A429" s="625" t="s">
        <v>7147</v>
      </c>
      <c r="B429" s="626" t="s">
        <v>6774</v>
      </c>
      <c r="C429" s="626" t="s">
        <v>5155</v>
      </c>
      <c r="D429" s="626" t="s">
        <v>7190</v>
      </c>
      <c r="E429" s="626" t="s">
        <v>7191</v>
      </c>
      <c r="F429" s="629">
        <v>4</v>
      </c>
      <c r="G429" s="629">
        <v>1144</v>
      </c>
      <c r="H429" s="629">
        <v>1</v>
      </c>
      <c r="I429" s="629">
        <v>286</v>
      </c>
      <c r="J429" s="629">
        <v>1</v>
      </c>
      <c r="K429" s="629">
        <v>286</v>
      </c>
      <c r="L429" s="629">
        <v>0.25</v>
      </c>
      <c r="M429" s="629">
        <v>286</v>
      </c>
      <c r="N429" s="629"/>
      <c r="O429" s="629"/>
      <c r="P429" s="642"/>
      <c r="Q429" s="630"/>
    </row>
    <row r="430" spans="1:17" ht="14.4" customHeight="1" x14ac:dyDescent="0.3">
      <c r="A430" s="625" t="s">
        <v>7147</v>
      </c>
      <c r="B430" s="626" t="s">
        <v>6774</v>
      </c>
      <c r="C430" s="626" t="s">
        <v>5155</v>
      </c>
      <c r="D430" s="626" t="s">
        <v>7192</v>
      </c>
      <c r="E430" s="626" t="s">
        <v>7193</v>
      </c>
      <c r="F430" s="629">
        <v>6</v>
      </c>
      <c r="G430" s="629">
        <v>2058</v>
      </c>
      <c r="H430" s="629">
        <v>1</v>
      </c>
      <c r="I430" s="629">
        <v>343</v>
      </c>
      <c r="J430" s="629">
        <v>9</v>
      </c>
      <c r="K430" s="629">
        <v>3087</v>
      </c>
      <c r="L430" s="629">
        <v>1.5</v>
      </c>
      <c r="M430" s="629">
        <v>343</v>
      </c>
      <c r="N430" s="629">
        <v>5</v>
      </c>
      <c r="O430" s="629">
        <v>1720</v>
      </c>
      <c r="P430" s="642">
        <v>0.83576287657920312</v>
      </c>
      <c r="Q430" s="630">
        <v>344</v>
      </c>
    </row>
    <row r="431" spans="1:17" ht="14.4" customHeight="1" x14ac:dyDescent="0.3">
      <c r="A431" s="625" t="s">
        <v>7147</v>
      </c>
      <c r="B431" s="626" t="s">
        <v>6774</v>
      </c>
      <c r="C431" s="626" t="s">
        <v>5155</v>
      </c>
      <c r="D431" s="626" t="s">
        <v>7194</v>
      </c>
      <c r="E431" s="626" t="s">
        <v>7195</v>
      </c>
      <c r="F431" s="629">
        <v>6</v>
      </c>
      <c r="G431" s="629">
        <v>1218</v>
      </c>
      <c r="H431" s="629">
        <v>1</v>
      </c>
      <c r="I431" s="629">
        <v>203</v>
      </c>
      <c r="J431" s="629">
        <v>7</v>
      </c>
      <c r="K431" s="629">
        <v>1421</v>
      </c>
      <c r="L431" s="629">
        <v>1.1666666666666667</v>
      </c>
      <c r="M431" s="629">
        <v>203</v>
      </c>
      <c r="N431" s="629">
        <v>3</v>
      </c>
      <c r="O431" s="629">
        <v>612</v>
      </c>
      <c r="P431" s="642">
        <v>0.50246305418719217</v>
      </c>
      <c r="Q431" s="630">
        <v>204</v>
      </c>
    </row>
    <row r="432" spans="1:17" ht="14.4" customHeight="1" x14ac:dyDescent="0.3">
      <c r="A432" s="625" t="s">
        <v>7147</v>
      </c>
      <c r="B432" s="626" t="s">
        <v>6774</v>
      </c>
      <c r="C432" s="626" t="s">
        <v>5155</v>
      </c>
      <c r="D432" s="626" t="s">
        <v>7196</v>
      </c>
      <c r="E432" s="626" t="s">
        <v>7197</v>
      </c>
      <c r="F432" s="629">
        <v>5</v>
      </c>
      <c r="G432" s="629">
        <v>190</v>
      </c>
      <c r="H432" s="629">
        <v>1</v>
      </c>
      <c r="I432" s="629">
        <v>38</v>
      </c>
      <c r="J432" s="629">
        <v>15</v>
      </c>
      <c r="K432" s="629">
        <v>570</v>
      </c>
      <c r="L432" s="629">
        <v>3</v>
      </c>
      <c r="M432" s="629">
        <v>38</v>
      </c>
      <c r="N432" s="629">
        <v>9</v>
      </c>
      <c r="O432" s="629">
        <v>342</v>
      </c>
      <c r="P432" s="642">
        <v>1.8</v>
      </c>
      <c r="Q432" s="630">
        <v>38</v>
      </c>
    </row>
    <row r="433" spans="1:17" ht="14.4" customHeight="1" x14ac:dyDescent="0.3">
      <c r="A433" s="625" t="s">
        <v>7147</v>
      </c>
      <c r="B433" s="626" t="s">
        <v>6774</v>
      </c>
      <c r="C433" s="626" t="s">
        <v>5155</v>
      </c>
      <c r="D433" s="626" t="s">
        <v>6503</v>
      </c>
      <c r="E433" s="626" t="s">
        <v>6504</v>
      </c>
      <c r="F433" s="629"/>
      <c r="G433" s="629"/>
      <c r="H433" s="629"/>
      <c r="I433" s="629"/>
      <c r="J433" s="629">
        <v>8</v>
      </c>
      <c r="K433" s="629">
        <v>1728</v>
      </c>
      <c r="L433" s="629"/>
      <c r="M433" s="629">
        <v>216</v>
      </c>
      <c r="N433" s="629">
        <v>12</v>
      </c>
      <c r="O433" s="629">
        <v>2604</v>
      </c>
      <c r="P433" s="642"/>
      <c r="Q433" s="630">
        <v>217</v>
      </c>
    </row>
    <row r="434" spans="1:17" ht="14.4" customHeight="1" x14ac:dyDescent="0.3">
      <c r="A434" s="625" t="s">
        <v>7147</v>
      </c>
      <c r="B434" s="626" t="s">
        <v>6774</v>
      </c>
      <c r="C434" s="626" t="s">
        <v>5155</v>
      </c>
      <c r="D434" s="626" t="s">
        <v>6505</v>
      </c>
      <c r="E434" s="626" t="s">
        <v>6506</v>
      </c>
      <c r="F434" s="629">
        <v>10</v>
      </c>
      <c r="G434" s="629">
        <v>4920</v>
      </c>
      <c r="H434" s="629">
        <v>1</v>
      </c>
      <c r="I434" s="629">
        <v>492</v>
      </c>
      <c r="J434" s="629">
        <v>12</v>
      </c>
      <c r="K434" s="629">
        <v>5928</v>
      </c>
      <c r="L434" s="629">
        <v>1.2048780487804878</v>
      </c>
      <c r="M434" s="629">
        <v>494</v>
      </c>
      <c r="N434" s="629">
        <v>8</v>
      </c>
      <c r="O434" s="629">
        <v>3976</v>
      </c>
      <c r="P434" s="642">
        <v>0.80813008130081299</v>
      </c>
      <c r="Q434" s="630">
        <v>497</v>
      </c>
    </row>
    <row r="435" spans="1:17" ht="14.4" customHeight="1" x14ac:dyDescent="0.3">
      <c r="A435" s="625" t="s">
        <v>7147</v>
      </c>
      <c r="B435" s="626" t="s">
        <v>6774</v>
      </c>
      <c r="C435" s="626" t="s">
        <v>5155</v>
      </c>
      <c r="D435" s="626" t="s">
        <v>6507</v>
      </c>
      <c r="E435" s="626" t="s">
        <v>6508</v>
      </c>
      <c r="F435" s="629">
        <v>37</v>
      </c>
      <c r="G435" s="629">
        <v>12839</v>
      </c>
      <c r="H435" s="629">
        <v>1</v>
      </c>
      <c r="I435" s="629">
        <v>347</v>
      </c>
      <c r="J435" s="629">
        <v>66</v>
      </c>
      <c r="K435" s="629">
        <v>22902</v>
      </c>
      <c r="L435" s="629">
        <v>1.7837837837837838</v>
      </c>
      <c r="M435" s="629">
        <v>347</v>
      </c>
      <c r="N435" s="629">
        <v>67</v>
      </c>
      <c r="O435" s="629">
        <v>23316</v>
      </c>
      <c r="P435" s="642">
        <v>1.8160292857699198</v>
      </c>
      <c r="Q435" s="630">
        <v>348</v>
      </c>
    </row>
    <row r="436" spans="1:17" ht="14.4" customHeight="1" x14ac:dyDescent="0.3">
      <c r="A436" s="625" t="s">
        <v>7147</v>
      </c>
      <c r="B436" s="626" t="s">
        <v>6774</v>
      </c>
      <c r="C436" s="626" t="s">
        <v>5155</v>
      </c>
      <c r="D436" s="626" t="s">
        <v>7198</v>
      </c>
      <c r="E436" s="626" t="s">
        <v>7199</v>
      </c>
      <c r="F436" s="629">
        <v>6</v>
      </c>
      <c r="G436" s="629">
        <v>624</v>
      </c>
      <c r="H436" s="629">
        <v>1</v>
      </c>
      <c r="I436" s="629">
        <v>104</v>
      </c>
      <c r="J436" s="629">
        <v>5</v>
      </c>
      <c r="K436" s="629">
        <v>520</v>
      </c>
      <c r="L436" s="629">
        <v>0.83333333333333337</v>
      </c>
      <c r="M436" s="629">
        <v>104</v>
      </c>
      <c r="N436" s="629"/>
      <c r="O436" s="629"/>
      <c r="P436" s="642"/>
      <c r="Q436" s="630"/>
    </row>
    <row r="437" spans="1:17" ht="14.4" customHeight="1" x14ac:dyDescent="0.3">
      <c r="A437" s="625" t="s">
        <v>7147</v>
      </c>
      <c r="B437" s="626" t="s">
        <v>6774</v>
      </c>
      <c r="C437" s="626" t="s">
        <v>5155</v>
      </c>
      <c r="D437" s="626" t="s">
        <v>7200</v>
      </c>
      <c r="E437" s="626" t="s">
        <v>7201</v>
      </c>
      <c r="F437" s="629"/>
      <c r="G437" s="629"/>
      <c r="H437" s="629"/>
      <c r="I437" s="629"/>
      <c r="J437" s="629">
        <v>1</v>
      </c>
      <c r="K437" s="629">
        <v>144</v>
      </c>
      <c r="L437" s="629"/>
      <c r="M437" s="629">
        <v>144</v>
      </c>
      <c r="N437" s="629">
        <v>1</v>
      </c>
      <c r="O437" s="629">
        <v>145</v>
      </c>
      <c r="P437" s="642"/>
      <c r="Q437" s="630">
        <v>145</v>
      </c>
    </row>
    <row r="438" spans="1:17" ht="14.4" customHeight="1" x14ac:dyDescent="0.3">
      <c r="A438" s="625" t="s">
        <v>7147</v>
      </c>
      <c r="B438" s="626" t="s">
        <v>6774</v>
      </c>
      <c r="C438" s="626" t="s">
        <v>5155</v>
      </c>
      <c r="D438" s="626" t="s">
        <v>7202</v>
      </c>
      <c r="E438" s="626" t="s">
        <v>7203</v>
      </c>
      <c r="F438" s="629"/>
      <c r="G438" s="629"/>
      <c r="H438" s="629"/>
      <c r="I438" s="629"/>
      <c r="J438" s="629">
        <v>2</v>
      </c>
      <c r="K438" s="629">
        <v>1144</v>
      </c>
      <c r="L438" s="629"/>
      <c r="M438" s="629">
        <v>572</v>
      </c>
      <c r="N438" s="629"/>
      <c r="O438" s="629"/>
      <c r="P438" s="642"/>
      <c r="Q438" s="630"/>
    </row>
    <row r="439" spans="1:17" ht="14.4" customHeight="1" x14ac:dyDescent="0.3">
      <c r="A439" s="625" t="s">
        <v>7147</v>
      </c>
      <c r="B439" s="626" t="s">
        <v>6774</v>
      </c>
      <c r="C439" s="626" t="s">
        <v>5155</v>
      </c>
      <c r="D439" s="626" t="s">
        <v>7204</v>
      </c>
      <c r="E439" s="626" t="s">
        <v>7205</v>
      </c>
      <c r="F439" s="629"/>
      <c r="G439" s="629"/>
      <c r="H439" s="629"/>
      <c r="I439" s="629"/>
      <c r="J439" s="629">
        <v>8</v>
      </c>
      <c r="K439" s="629">
        <v>3192</v>
      </c>
      <c r="L439" s="629"/>
      <c r="M439" s="629">
        <v>399</v>
      </c>
      <c r="N439" s="629"/>
      <c r="O439" s="629"/>
      <c r="P439" s="642"/>
      <c r="Q439" s="630"/>
    </row>
    <row r="440" spans="1:17" ht="14.4" customHeight="1" x14ac:dyDescent="0.3">
      <c r="A440" s="625" t="s">
        <v>7147</v>
      </c>
      <c r="B440" s="626" t="s">
        <v>6774</v>
      </c>
      <c r="C440" s="626" t="s">
        <v>5155</v>
      </c>
      <c r="D440" s="626" t="s">
        <v>7206</v>
      </c>
      <c r="E440" s="626" t="s">
        <v>7207</v>
      </c>
      <c r="F440" s="629">
        <v>2</v>
      </c>
      <c r="G440" s="629">
        <v>220</v>
      </c>
      <c r="H440" s="629">
        <v>1</v>
      </c>
      <c r="I440" s="629">
        <v>110</v>
      </c>
      <c r="J440" s="629">
        <v>5</v>
      </c>
      <c r="K440" s="629">
        <v>550</v>
      </c>
      <c r="L440" s="629">
        <v>2.5</v>
      </c>
      <c r="M440" s="629">
        <v>110</v>
      </c>
      <c r="N440" s="629">
        <v>3</v>
      </c>
      <c r="O440" s="629">
        <v>330</v>
      </c>
      <c r="P440" s="642">
        <v>1.5</v>
      </c>
      <c r="Q440" s="630">
        <v>110</v>
      </c>
    </row>
    <row r="441" spans="1:17" ht="14.4" customHeight="1" x14ac:dyDescent="0.3">
      <c r="A441" s="625" t="s">
        <v>7147</v>
      </c>
      <c r="B441" s="626" t="s">
        <v>6774</v>
      </c>
      <c r="C441" s="626" t="s">
        <v>5155</v>
      </c>
      <c r="D441" s="626" t="s">
        <v>7208</v>
      </c>
      <c r="E441" s="626" t="s">
        <v>7209</v>
      </c>
      <c r="F441" s="629"/>
      <c r="G441" s="629"/>
      <c r="H441" s="629"/>
      <c r="I441" s="629"/>
      <c r="J441" s="629"/>
      <c r="K441" s="629"/>
      <c r="L441" s="629"/>
      <c r="M441" s="629"/>
      <c r="N441" s="629">
        <v>2</v>
      </c>
      <c r="O441" s="629">
        <v>656</v>
      </c>
      <c r="P441" s="642"/>
      <c r="Q441" s="630">
        <v>328</v>
      </c>
    </row>
    <row r="442" spans="1:17" ht="14.4" customHeight="1" x14ac:dyDescent="0.3">
      <c r="A442" s="625" t="s">
        <v>7147</v>
      </c>
      <c r="B442" s="626" t="s">
        <v>6774</v>
      </c>
      <c r="C442" s="626" t="s">
        <v>5155</v>
      </c>
      <c r="D442" s="626" t="s">
        <v>7210</v>
      </c>
      <c r="E442" s="626" t="s">
        <v>7211</v>
      </c>
      <c r="F442" s="629"/>
      <c r="G442" s="629"/>
      <c r="H442" s="629"/>
      <c r="I442" s="629"/>
      <c r="J442" s="629">
        <v>1</v>
      </c>
      <c r="K442" s="629">
        <v>310</v>
      </c>
      <c r="L442" s="629"/>
      <c r="M442" s="629">
        <v>310</v>
      </c>
      <c r="N442" s="629">
        <v>1</v>
      </c>
      <c r="O442" s="629">
        <v>310</v>
      </c>
      <c r="P442" s="642"/>
      <c r="Q442" s="630">
        <v>310</v>
      </c>
    </row>
    <row r="443" spans="1:17" ht="14.4" customHeight="1" x14ac:dyDescent="0.3">
      <c r="A443" s="625" t="s">
        <v>7147</v>
      </c>
      <c r="B443" s="626" t="s">
        <v>6774</v>
      </c>
      <c r="C443" s="626" t="s">
        <v>5155</v>
      </c>
      <c r="D443" s="626" t="s">
        <v>6437</v>
      </c>
      <c r="E443" s="626" t="s">
        <v>6438</v>
      </c>
      <c r="F443" s="629"/>
      <c r="G443" s="629"/>
      <c r="H443" s="629"/>
      <c r="I443" s="629"/>
      <c r="J443" s="629">
        <v>8</v>
      </c>
      <c r="K443" s="629">
        <v>9888</v>
      </c>
      <c r="L443" s="629"/>
      <c r="M443" s="629">
        <v>1236</v>
      </c>
      <c r="N443" s="629">
        <v>12</v>
      </c>
      <c r="O443" s="629">
        <v>14940</v>
      </c>
      <c r="P443" s="642"/>
      <c r="Q443" s="630">
        <v>1245</v>
      </c>
    </row>
    <row r="444" spans="1:17" ht="14.4" customHeight="1" x14ac:dyDescent="0.3">
      <c r="A444" s="625" t="s">
        <v>7147</v>
      </c>
      <c r="B444" s="626" t="s">
        <v>6774</v>
      </c>
      <c r="C444" s="626" t="s">
        <v>5155</v>
      </c>
      <c r="D444" s="626" t="s">
        <v>7212</v>
      </c>
      <c r="E444" s="626" t="s">
        <v>7213</v>
      </c>
      <c r="F444" s="629"/>
      <c r="G444" s="629"/>
      <c r="H444" s="629"/>
      <c r="I444" s="629"/>
      <c r="J444" s="629">
        <v>22</v>
      </c>
      <c r="K444" s="629">
        <v>506</v>
      </c>
      <c r="L444" s="629"/>
      <c r="M444" s="629">
        <v>23</v>
      </c>
      <c r="N444" s="629">
        <v>34</v>
      </c>
      <c r="O444" s="629">
        <v>782</v>
      </c>
      <c r="P444" s="642"/>
      <c r="Q444" s="630">
        <v>23</v>
      </c>
    </row>
    <row r="445" spans="1:17" ht="14.4" customHeight="1" x14ac:dyDescent="0.3">
      <c r="A445" s="625" t="s">
        <v>7147</v>
      </c>
      <c r="B445" s="626" t="s">
        <v>6774</v>
      </c>
      <c r="C445" s="626" t="s">
        <v>5155</v>
      </c>
      <c r="D445" s="626" t="s">
        <v>7214</v>
      </c>
      <c r="E445" s="626" t="s">
        <v>7215</v>
      </c>
      <c r="F445" s="629"/>
      <c r="G445" s="629"/>
      <c r="H445" s="629"/>
      <c r="I445" s="629"/>
      <c r="J445" s="629">
        <v>190</v>
      </c>
      <c r="K445" s="629">
        <v>80180</v>
      </c>
      <c r="L445" s="629"/>
      <c r="M445" s="629">
        <v>422</v>
      </c>
      <c r="N445" s="629">
        <v>253</v>
      </c>
      <c r="O445" s="629">
        <v>107272</v>
      </c>
      <c r="P445" s="642"/>
      <c r="Q445" s="630">
        <v>424</v>
      </c>
    </row>
    <row r="446" spans="1:17" ht="14.4" customHeight="1" x14ac:dyDescent="0.3">
      <c r="A446" s="625" t="s">
        <v>7147</v>
      </c>
      <c r="B446" s="626" t="s">
        <v>6774</v>
      </c>
      <c r="C446" s="626" t="s">
        <v>5155</v>
      </c>
      <c r="D446" s="626" t="s">
        <v>6445</v>
      </c>
      <c r="E446" s="626" t="s">
        <v>6446</v>
      </c>
      <c r="F446" s="629"/>
      <c r="G446" s="629"/>
      <c r="H446" s="629"/>
      <c r="I446" s="629"/>
      <c r="J446" s="629">
        <v>190</v>
      </c>
      <c r="K446" s="629">
        <v>190000</v>
      </c>
      <c r="L446" s="629"/>
      <c r="M446" s="629">
        <v>1000</v>
      </c>
      <c r="N446" s="629">
        <v>253</v>
      </c>
      <c r="O446" s="629">
        <v>253506</v>
      </c>
      <c r="P446" s="642"/>
      <c r="Q446" s="630">
        <v>1002</v>
      </c>
    </row>
    <row r="447" spans="1:17" ht="14.4" customHeight="1" thickBot="1" x14ac:dyDescent="0.35">
      <c r="A447" s="631" t="s">
        <v>7147</v>
      </c>
      <c r="B447" s="632" t="s">
        <v>6774</v>
      </c>
      <c r="C447" s="632" t="s">
        <v>5155</v>
      </c>
      <c r="D447" s="632" t="s">
        <v>7216</v>
      </c>
      <c r="E447" s="632" t="s">
        <v>7157</v>
      </c>
      <c r="F447" s="635"/>
      <c r="G447" s="635"/>
      <c r="H447" s="635"/>
      <c r="I447" s="635"/>
      <c r="J447" s="635">
        <v>1</v>
      </c>
      <c r="K447" s="635">
        <v>1481</v>
      </c>
      <c r="L447" s="635"/>
      <c r="M447" s="635">
        <v>1481</v>
      </c>
      <c r="N447" s="635"/>
      <c r="O447" s="635"/>
      <c r="P447" s="643"/>
      <c r="Q447" s="636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315" bestFit="1" customWidth="1"/>
    <col min="2" max="2" width="15.6640625" style="315" bestFit="1" customWidth="1"/>
    <col min="3" max="5" width="8.33203125" style="325" customWidth="1"/>
    <col min="6" max="6" width="6.109375" style="326" customWidth="1"/>
    <col min="7" max="9" width="8.33203125" style="327" customWidth="1"/>
    <col min="10" max="10" width="6.109375" style="326" customWidth="1"/>
    <col min="11" max="13" width="8.33203125" style="327" customWidth="1"/>
    <col min="14" max="14" width="8.33203125" style="325" customWidth="1"/>
    <col min="15" max="16384" width="8.88671875" style="315"/>
  </cols>
  <sheetData>
    <row r="1" spans="1:14" ht="18.600000000000001" customHeight="1" thickBot="1" x14ac:dyDescent="0.4">
      <c r="A1" s="572" t="s">
        <v>275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</row>
    <row r="2" spans="1:14" ht="14.4" customHeight="1" thickBot="1" x14ac:dyDescent="0.35">
      <c r="A2" s="580" t="s">
        <v>297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</row>
    <row r="3" spans="1:14" ht="14.4" customHeight="1" thickBot="1" x14ac:dyDescent="0.35">
      <c r="A3" s="317"/>
      <c r="B3" s="318" t="s">
        <v>255</v>
      </c>
      <c r="C3" s="319">
        <f>SUBTOTAL(9,C6:C1048576)</f>
        <v>2074</v>
      </c>
      <c r="D3" s="320">
        <f>SUBTOTAL(9,D6:D1048576)</f>
        <v>2122</v>
      </c>
      <c r="E3" s="320">
        <f>SUBTOTAL(9,E6:E1048576)</f>
        <v>2121</v>
      </c>
      <c r="F3" s="321">
        <f>IF(OR(E3=0,C3=0),"",E3/C3)</f>
        <v>1.0226615236258438</v>
      </c>
      <c r="G3" s="322">
        <f>SUBTOTAL(9,G6:G1048576)</f>
        <v>49058781</v>
      </c>
      <c r="H3" s="323">
        <f>SUBTOTAL(9,H6:H1048576)</f>
        <v>50670371</v>
      </c>
      <c r="I3" s="323">
        <f>SUBTOTAL(9,I6:I1048576)</f>
        <v>50094344</v>
      </c>
      <c r="J3" s="321">
        <f>IF(OR(I3=0,G3=0),"",I3/G3)</f>
        <v>1.0211086166205394</v>
      </c>
      <c r="K3" s="322">
        <f>SUBTOTAL(9,K6:K1048576)</f>
        <v>17061000</v>
      </c>
      <c r="L3" s="323">
        <f>SUBTOTAL(9,L6:L1048576)</f>
        <v>17708000</v>
      </c>
      <c r="M3" s="323">
        <f>SUBTOTAL(9,M6:M1048576)</f>
        <v>17417500</v>
      </c>
      <c r="N3" s="324">
        <f>IF(OR(M3=0,E3=0),"",M3/E3)</f>
        <v>8211.9283356907126</v>
      </c>
    </row>
    <row r="4" spans="1:14" ht="14.4" customHeight="1" x14ac:dyDescent="0.3">
      <c r="A4" s="574" t="s">
        <v>175</v>
      </c>
      <c r="B4" s="575" t="s">
        <v>14</v>
      </c>
      <c r="C4" s="576" t="s">
        <v>176</v>
      </c>
      <c r="D4" s="576"/>
      <c r="E4" s="576"/>
      <c r="F4" s="577"/>
      <c r="G4" s="578" t="s">
        <v>17</v>
      </c>
      <c r="H4" s="576"/>
      <c r="I4" s="576"/>
      <c r="J4" s="577"/>
      <c r="K4" s="578" t="s">
        <v>177</v>
      </c>
      <c r="L4" s="576"/>
      <c r="M4" s="576"/>
      <c r="N4" s="579"/>
    </row>
    <row r="5" spans="1:14" ht="14.4" customHeight="1" thickBot="1" x14ac:dyDescent="0.35">
      <c r="A5" s="882"/>
      <c r="B5" s="883"/>
      <c r="C5" s="890">
        <v>2011</v>
      </c>
      <c r="D5" s="890">
        <v>2012</v>
      </c>
      <c r="E5" s="890">
        <v>2013</v>
      </c>
      <c r="F5" s="891" t="s">
        <v>5</v>
      </c>
      <c r="G5" s="901">
        <v>2011</v>
      </c>
      <c r="H5" s="890">
        <v>2012</v>
      </c>
      <c r="I5" s="890">
        <v>2013</v>
      </c>
      <c r="J5" s="891" t="s">
        <v>5</v>
      </c>
      <c r="K5" s="901">
        <v>2011</v>
      </c>
      <c r="L5" s="890">
        <v>2012</v>
      </c>
      <c r="M5" s="890">
        <v>2013</v>
      </c>
      <c r="N5" s="908" t="s">
        <v>178</v>
      </c>
    </row>
    <row r="6" spans="1:14" ht="14.4" customHeight="1" x14ac:dyDescent="0.3">
      <c r="A6" s="884" t="s">
        <v>6135</v>
      </c>
      <c r="B6" s="887" t="s">
        <v>7217</v>
      </c>
      <c r="C6" s="892">
        <v>313</v>
      </c>
      <c r="D6" s="893">
        <v>329</v>
      </c>
      <c r="E6" s="893">
        <v>310</v>
      </c>
      <c r="F6" s="898">
        <v>0.99041533546325877</v>
      </c>
      <c r="G6" s="902">
        <v>9002005</v>
      </c>
      <c r="H6" s="903">
        <v>9464166</v>
      </c>
      <c r="I6" s="903">
        <v>8918492</v>
      </c>
      <c r="J6" s="898">
        <v>0.99072284452185932</v>
      </c>
      <c r="K6" s="902">
        <v>3443000</v>
      </c>
      <c r="L6" s="903">
        <v>3619000</v>
      </c>
      <c r="M6" s="903">
        <v>3410000</v>
      </c>
      <c r="N6" s="909">
        <v>11000</v>
      </c>
    </row>
    <row r="7" spans="1:14" ht="14.4" customHeight="1" x14ac:dyDescent="0.3">
      <c r="A7" s="885" t="s">
        <v>6137</v>
      </c>
      <c r="B7" s="888" t="s">
        <v>7217</v>
      </c>
      <c r="C7" s="894">
        <v>944</v>
      </c>
      <c r="D7" s="895">
        <v>1068</v>
      </c>
      <c r="E7" s="895">
        <v>978</v>
      </c>
      <c r="F7" s="899">
        <v>1.0360169491525424</v>
      </c>
      <c r="G7" s="904">
        <v>23752815</v>
      </c>
      <c r="H7" s="905">
        <v>26877412</v>
      </c>
      <c r="I7" s="905">
        <v>24615509</v>
      </c>
      <c r="J7" s="899">
        <v>1.0363196530600689</v>
      </c>
      <c r="K7" s="904">
        <v>8496000</v>
      </c>
      <c r="L7" s="905">
        <v>9612000</v>
      </c>
      <c r="M7" s="905">
        <v>8802000</v>
      </c>
      <c r="N7" s="910">
        <v>9000</v>
      </c>
    </row>
    <row r="8" spans="1:14" ht="14.4" customHeight="1" x14ac:dyDescent="0.3">
      <c r="A8" s="885" t="s">
        <v>6139</v>
      </c>
      <c r="B8" s="888" t="s">
        <v>7217</v>
      </c>
      <c r="C8" s="894">
        <v>699</v>
      </c>
      <c r="D8" s="895">
        <v>606</v>
      </c>
      <c r="E8" s="895">
        <v>712</v>
      </c>
      <c r="F8" s="899">
        <v>1.0185979971387698</v>
      </c>
      <c r="G8" s="904">
        <v>15071917</v>
      </c>
      <c r="H8" s="905">
        <v>13069087</v>
      </c>
      <c r="I8" s="905">
        <v>15357301</v>
      </c>
      <c r="J8" s="899">
        <v>1.0189348176479476</v>
      </c>
      <c r="K8" s="904">
        <v>4893000</v>
      </c>
      <c r="L8" s="905">
        <v>4242000</v>
      </c>
      <c r="M8" s="905">
        <v>4984000</v>
      </c>
      <c r="N8" s="910">
        <v>7000</v>
      </c>
    </row>
    <row r="9" spans="1:14" ht="14.4" customHeight="1" x14ac:dyDescent="0.3">
      <c r="A9" s="885" t="s">
        <v>6141</v>
      </c>
      <c r="B9" s="888" t="s">
        <v>7217</v>
      </c>
      <c r="C9" s="894">
        <v>112</v>
      </c>
      <c r="D9" s="895">
        <v>116</v>
      </c>
      <c r="E9" s="895">
        <v>102</v>
      </c>
      <c r="F9" s="899">
        <v>0.9107142857142857</v>
      </c>
      <c r="G9" s="904">
        <v>1198209</v>
      </c>
      <c r="H9" s="905">
        <v>1241694</v>
      </c>
      <c r="I9" s="905">
        <v>1092139</v>
      </c>
      <c r="J9" s="899">
        <v>0.91147621157911518</v>
      </c>
      <c r="K9" s="904">
        <v>224000</v>
      </c>
      <c r="L9" s="905">
        <v>232000</v>
      </c>
      <c r="M9" s="905">
        <v>204000</v>
      </c>
      <c r="N9" s="910">
        <v>2000</v>
      </c>
    </row>
    <row r="10" spans="1:14" ht="14.4" customHeight="1" x14ac:dyDescent="0.3">
      <c r="A10" s="885" t="s">
        <v>6143</v>
      </c>
      <c r="B10" s="888" t="s">
        <v>7217</v>
      </c>
      <c r="C10" s="894">
        <v>4</v>
      </c>
      <c r="D10" s="895">
        <v>3</v>
      </c>
      <c r="E10" s="895">
        <v>16</v>
      </c>
      <c r="F10" s="899">
        <v>4</v>
      </c>
      <c r="G10" s="904">
        <v>23997</v>
      </c>
      <c r="H10" s="905">
        <v>18012</v>
      </c>
      <c r="I10" s="905">
        <v>96118</v>
      </c>
      <c r="J10" s="899">
        <v>4.0054173438346456</v>
      </c>
      <c r="K10" s="904">
        <v>4000</v>
      </c>
      <c r="L10" s="905">
        <v>3000</v>
      </c>
      <c r="M10" s="905">
        <v>16000</v>
      </c>
      <c r="N10" s="910">
        <v>1000</v>
      </c>
    </row>
    <row r="11" spans="1:14" ht="14.4" customHeight="1" thickBot="1" x14ac:dyDescent="0.35">
      <c r="A11" s="886" t="s">
        <v>6145</v>
      </c>
      <c r="B11" s="889" t="s">
        <v>7217</v>
      </c>
      <c r="C11" s="896">
        <v>2</v>
      </c>
      <c r="D11" s="897">
        <v>0</v>
      </c>
      <c r="E11" s="897">
        <v>3</v>
      </c>
      <c r="F11" s="900">
        <v>1.5</v>
      </c>
      <c r="G11" s="906">
        <v>9838</v>
      </c>
      <c r="H11" s="907">
        <v>0</v>
      </c>
      <c r="I11" s="907">
        <v>14785</v>
      </c>
      <c r="J11" s="900">
        <v>1.5028461069323034</v>
      </c>
      <c r="K11" s="906">
        <v>1000</v>
      </c>
      <c r="L11" s="907">
        <v>0</v>
      </c>
      <c r="M11" s="907">
        <v>1500</v>
      </c>
      <c r="N11" s="911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ON Výkaz</vt:lpstr>
      <vt:lpstr>ON Hodiny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2013-11-19T07:44:39Z</dcterms:modified>
</cp:coreProperties>
</file>